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e4265360c94c00" /></Relationships>
</file>

<file path=xl/workbook.xml><?xml version="1.0" encoding="utf-8"?>
<x:workbook xmlns:x="http://schemas.openxmlformats.org/spreadsheetml/2006/main">
  <x:sheets>
    <x:sheet xmlns:r="http://schemas.openxmlformats.org/officeDocument/2006/relationships" name="Summary" sheetId="1" r:id="R77a78eb407244009"/>
    <x:sheet xmlns:r="http://schemas.openxmlformats.org/officeDocument/2006/relationships" name="Assumptions" sheetId="2" r:id="R42d37208280a4199"/>
    <x:sheet xmlns:r="http://schemas.openxmlformats.org/officeDocument/2006/relationships" name="Lineages" sheetId="3" r:id="R6da225d545234e4f"/>
    <x:sheet xmlns:r="http://schemas.openxmlformats.org/officeDocument/2006/relationships" name="Geometries" sheetId="4" r:id="Rf3e01c200bae4081"/>
    <x:sheet xmlns:r="http://schemas.openxmlformats.org/officeDocument/2006/relationships" name="Pair Build" sheetId="5" r:id="Rbce8f4c67a404dcd"/>
    <x:sheet xmlns:r="http://schemas.openxmlformats.org/officeDocument/2006/relationships" name="Pair Worlds" sheetId="6" r:id="Ra8ad0b33a3bc4f87"/>
    <x:sheet xmlns:r="http://schemas.openxmlformats.org/officeDocument/2006/relationships" name="Role Map" sheetId="7" r:id="R3511ed891d764dc0"/>
    <x:sheet xmlns:r="http://schemas.openxmlformats.org/officeDocument/2006/relationships" name="Group Closure" sheetId="8" r:id="R58a82d279b5d4363"/>
    <x:sheet xmlns:r="http://schemas.openxmlformats.org/officeDocument/2006/relationships" name="Program" sheetId="9" r:id="Rf688841c2bc04dd4"/>
    <x:sheet xmlns:r="http://schemas.openxmlformats.org/officeDocument/2006/relationships" name="Technology" sheetId="10" r:id="R5e01c01636684690"/>
    <x:sheet xmlns:r="http://schemas.openxmlformats.org/officeDocument/2006/relationships" name="Evidence Gates" sheetId="11" r:id="Rac00e1d2dcc8413a"/>
    <x:sheet xmlns:r="http://schemas.openxmlformats.org/officeDocument/2006/relationships" name="Checks" sheetId="12" r:id="R3e3196d4146d4120"/>
    <x:sheet xmlns:r="http://schemas.openxmlformats.org/officeDocument/2006/relationships" name="ReadMe" sheetId="13" r:id="R3f78041ba3684ff1"/>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0"/>
    <x:numFmt numFmtId="201" formatCode="0.0x"/>
    <x:numFmt numFmtId="202" formatCode="#,##0"/>
    <x:numFmt numFmtId="203" formatCode="#,##0.0"/>
    <x:numFmt numFmtId="204" formatCode="0.0%"/>
    <x:numFmt numFmtId="205" formatCode="#,##0.000"/>
    <x:numFmt numFmtId="206" formatCode="0.00"/>
    <x:numFmt numFmtId="207" formatCode="0.000"/>
    <x:numFmt numFmtId="208" formatCode="$#,##0"/>
    <x:numFmt numFmtId="209" formatCode="0.000000"/>
  </x:numFmts>
  <x:fonts count="8">
    <x:font>
      <x:sz val="11"/>
      <x:name val="Carlito"/>
    </x:font>
    <x:font>
      <x:sz val="10"/>
      <x:color rgb="FF1F2933"/>
      <x:name val="Arial"/>
    </x:font>
    <x:font>
      <x:b/>
      <x:sz val="15"/>
      <x:color rgb="FF17324D"/>
      <x:name val="Arial"/>
    </x:font>
    <x:font>
      <x:i/>
      <x:sz val="10"/>
      <x:color rgb="FF52636F"/>
      <x:name val="Arial"/>
    </x:font>
    <x:font>
      <x:b/>
      <x:sz val="10"/>
      <x:color rgb="FF17324D"/>
      <x:name val="Arial"/>
    </x:font>
    <x:font>
      <x:b/>
      <x:sz val="10"/>
      <x:color rgb="FFFFFFFF"/>
      <x:name val="Arial"/>
    </x:font>
    <x:font>
      <x:sz val="10"/>
      <x:color rgb="FF0070C0"/>
      <x:name val="Arial"/>
    </x:font>
    <x:font>
      <x:sz val="10"/>
      <x:color rgb="FF008000"/>
      <x:name val="Arial"/>
    </x:font>
  </x:fonts>
  <x:fills count="7">
    <x:fill>
      <x:patternFill patternType="none"/>
    </x:fill>
    <x:fill>
      <x:patternFill patternType="gray125"/>
    </x:fill>
    <x:fill>
      <x:patternFill patternType="solid">
        <x:fgColor rgb="FFDCEAF4"/>
      </x:patternFill>
    </x:fill>
    <x:fill>
      <x:patternFill patternType="solid">
        <x:fgColor rgb="FF17324D"/>
      </x:patternFill>
    </x:fill>
    <x:fill>
      <x:patternFill patternType="solid">
        <x:fgColor rgb="FFFFF2CC"/>
      </x:patternFill>
    </x:fill>
    <x:fill>
      <x:patternFill patternType="solid">
        <x:fgColor rgb="FFFAFBFC"/>
      </x:patternFill>
    </x:fill>
    <x:fill>
      <x:patternFill patternType="solid">
        <x:fgColor rgb="FFEDF1F4"/>
      </x:patternFill>
    </x:fill>
  </x:fills>
  <x:borders count="23">
    <x:border/>
    <x:border>
      <x:bottom style="thin">
        <x:color rgb="FF17324D"/>
      </x:bottom>
    </x:border>
    <x:border>
      <x:left style="thin">
        <x:color rgb="FFAEBBC5"/>
      </x:left>
      <x:top style="thin">
        <x:color rgb="FFAEBBC5"/>
      </x:top>
      <x:bottom style="thin">
        <x:color rgb="FFAEBBC5"/>
      </x:bottom>
    </x:border>
    <x:border>
      <x:top style="thin">
        <x:color rgb="FFAEBBC5"/>
      </x:top>
      <x:bottom style="thin">
        <x:color rgb="FFAEBBC5"/>
      </x:bottom>
    </x:border>
    <x:border>
      <x:right style="thin">
        <x:color rgb="FFAEBBC5"/>
      </x:right>
      <x:top style="thin">
        <x:color rgb="FFAEBBC5"/>
      </x:top>
      <x:bottom style="thin">
        <x:color rgb="FFAEBBC5"/>
      </x:bottom>
    </x:border>
    <x:border>
      <x:right style="thin">
        <x:color rgb="FFFFFFFF"/>
      </x:right>
      <x:bottom style="thin">
        <x:color rgb="FF17324D"/>
      </x:bottom>
    </x:border>
    <x:border>
      <x:left style="thin">
        <x:color rgb="FFFFFFFF"/>
      </x:left>
      <x:right style="thin">
        <x:color rgb="FFFFFFFF"/>
      </x:right>
      <x:bottom style="thin">
        <x:color rgb="FF17324D"/>
      </x:bottom>
    </x:border>
    <x:border>
      <x:left style="thin">
        <x:color rgb="FFFFFFFF"/>
      </x:left>
      <x:bottom style="thin">
        <x:color rgb="FF17324D"/>
      </x:bottom>
    </x:border>
    <x:border>
      <x:right style="thin">
        <x:color rgb="FFFFFFFF"/>
      </x:right>
      <x:bottom style="thin">
        <x:color rgb="FFD8E0E5"/>
      </x:bottom>
    </x:border>
    <x:border>
      <x:left style="thin">
        <x:color rgb="FFFFFFFF"/>
      </x:left>
      <x:right style="thin">
        <x:color rgb="FFFFFFFF"/>
      </x:right>
      <x:bottom style="thin">
        <x:color rgb="FFD8E0E5"/>
      </x:bottom>
    </x:border>
    <x:border>
      <x:top style="thin">
        <x:color rgb="FFD8E0E5"/>
      </x:top>
      <x:bottom style="thin">
        <x:color rgb="FFD8E0E5"/>
      </x:bottom>
    </x:border>
    <x:border>
      <x:right style="thin">
        <x:color rgb="FFFFFFFF"/>
      </x:right>
      <x:top style="thin">
        <x:color rgb="FFD8E0E5"/>
      </x:top>
      <x:bottom style="thin">
        <x:color rgb="FFD8E0E5"/>
      </x:bottom>
    </x:border>
    <x:border>
      <x:top style="thin">
        <x:color rgb="FFD8E0E5"/>
      </x:top>
      <x:bottom style="thin">
        <x:color rgb="FF17324D"/>
      </x:bottom>
    </x:border>
    <x:border>
      <x:right style="thin">
        <x:color rgb="FFFFFFFF"/>
      </x:right>
      <x:top style="thin">
        <x:color rgb="FFD8E0E5"/>
      </x:top>
      <x:bottom style="thin">
        <x:color rgb="FF17324D"/>
      </x:bottom>
    </x:border>
    <x:border>
      <x:top style="thin">
        <x:color rgb="FF17324D"/>
      </x:top>
    </x:border>
    <x:border>
      <x:left style="thin">
        <x:color rgb="FFAEBBC5"/>
      </x:left>
      <x:top style="thin">
        <x:color rgb="FFAEBBC5"/>
      </x:top>
    </x:border>
    <x:border>
      <x:top style="thin">
        <x:color rgb="FFAEBBC5"/>
      </x:top>
    </x:border>
    <x:border>
      <x:right style="thin">
        <x:color rgb="FFAEBBC5"/>
      </x:right>
      <x:top style="thin">
        <x:color rgb="FFAEBBC5"/>
      </x:top>
    </x:border>
    <x:border>
      <x:left style="thin">
        <x:color rgb="FFAEBBC5"/>
      </x:left>
    </x:border>
    <x:border>
      <x:right style="thin">
        <x:color rgb="FFAEBBC5"/>
      </x:right>
    </x:border>
    <x:border>
      <x:left style="thin">
        <x:color rgb="FFAEBBC5"/>
      </x:left>
      <x:bottom style="thin">
        <x:color rgb="FFAEBBC5"/>
      </x:bottom>
    </x:border>
    <x:border>
      <x:bottom style="thin">
        <x:color rgb="FFAEBBC5"/>
      </x:bottom>
    </x:border>
    <x:border>
      <x:right style="thin">
        <x:color rgb="FFAEBBC5"/>
      </x:right>
      <x:bottom style="thin">
        <x:color rgb="FFAEBBC5"/>
      </x:bottom>
    </x:border>
  </x:borders>
  <x:cellStyleXfs count="1">
    <x:xf numFmtId="0" fontId="0" fillId="0" borderId="0"/>
  </x:cellStyleXfs>
  <x:cellXfs count="14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4" xfId="0" applyNumberFormat="1" applyFont="1" applyFill="1" applyBorder="1" applyAlignment="1">
      <x:alignmen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5" xfId="0" applyNumberFormat="1" applyFont="1" applyFill="1" applyBorder="1" applyAlignment="1">
      <x:alignment vertical="center"/>
    </x:xf>
    <x:xf numFmtId="0" fontId="5" fillId="3" borderId="6" xfId="0" applyNumberFormat="1" applyFont="1" applyFill="1" applyBorder="1" applyAlignment="1">
      <x:alignment vertical="center"/>
    </x:xf>
    <x:xf numFmtId="0" fontId="5" fillId="3" borderId="7" xfId="0" applyNumberFormat="1" applyFont="1" applyFill="1" applyBorder="1" applyAlignment="1">
      <x:alignment vertical="center"/>
    </x:xf>
    <x:xf numFmtId="0" fontId="5" fillId="3" borderId="5" xfId="0" applyNumberFormat="1" applyFont="1" applyFill="1" applyBorder="1" applyAlignment="1">
      <x:alignment vertical="center" wrapText="1"/>
    </x:xf>
    <x:xf numFmtId="0" fontId="5" fillId="3" borderId="6" xfId="0" applyNumberFormat="1" applyFont="1" applyFill="1" applyBorder="1" applyAlignment="1">
      <x:alignment vertical="center" wrapText="1"/>
    </x:xf>
    <x:xf numFmtId="0" fontId="5" fillId="3" borderId="7" xfId="0" applyNumberFormat="1" applyFont="1" applyFill="1" applyBorder="1" applyAlignment="1">
      <x:alignment vertical="center" wrapText="1"/>
    </x:xf>
    <x:xf numFmtId="0" fontId="5" fillId="3" borderId="5" xfId="0" applyNumberFormat="1" applyFont="1" applyFill="1" applyBorder="1" applyAlignment="1">
      <x:alignment horizontal="center" vertical="center" wrapText="1"/>
    </x:xf>
    <x:xf numFmtId="0" fontId="5" fillId="3" borderId="6" xfId="0" applyNumberFormat="1" applyFont="1" applyFill="1" applyBorder="1" applyAlignment="1">
      <x:alignment horizontal="center" vertical="center" wrapText="1"/>
    </x:xf>
    <x:xf numFmtId="0" fontId="5" fillId="3" borderId="7" xfId="0" applyNumberFormat="1" applyFont="1" applyFill="1" applyBorder="1" applyAlignment="1">
      <x:alignment horizontal="center" vertical="center" wrapText="1"/>
    </x:xf>
    <x:xf numFmtId="0" fontId="1" fillId="4" borderId="0" xfId="0" applyNumberFormat="1" applyFont="1" applyFill="1" applyBorder="1" applyAlignment="1">
      <x:alignment vertical="center"/>
    </x:xf>
    <x:xf numFmtId="0" fontId="6" fillId="4" borderId="0" xfId="0" applyNumberFormat="1" applyFont="1" applyFill="1" applyBorder="1" applyAlignment="1">
      <x:alignment vertical="center"/>
    </x:xf>
    <x:xf numFmtId="200" fontId="6" fillId="4"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5" fillId="3" borderId="8" xfId="0" applyNumberFormat="1" applyFont="1" applyFill="1" applyBorder="1" applyAlignment="1">
      <x:alignment horizontal="center" vertical="center" wrapText="1"/>
    </x:xf>
    <x:xf numFmtId="0" fontId="5" fillId="3" borderId="9" xfId="0" applyNumberFormat="1" applyFont="1" applyFill="1" applyBorder="1" applyAlignment="1">
      <x:alignment horizontal="center" vertical="center" wrapText="1"/>
    </x:xf>
    <x:xf numFmtId="0" fontId="1" fillId="0" borderId="10" xfId="0" applyNumberFormat="1" applyFont="1" applyFill="1" applyBorder="1" applyAlignment="1">
      <x:alignment vertical="center"/>
    </x:xf>
    <x:xf numFmtId="0" fontId="6" fillId="4" borderId="10" xfId="0" applyNumberFormat="1" applyFont="1" applyFill="1" applyBorder="1" applyAlignment="1">
      <x:alignment vertical="center"/>
    </x:xf>
    <x:xf numFmtId="0" fontId="1" fillId="0" borderId="11" xfId="0" applyNumberFormat="1" applyFont="1" applyFill="1" applyBorder="1" applyAlignment="1">
      <x:alignment vertical="center"/>
    </x:xf>
    <x:xf numFmtId="0" fontId="1" fillId="0" borderId="12" xfId="0" applyNumberFormat="1" applyFont="1" applyFill="1" applyBorder="1" applyAlignment="1">
      <x:alignment vertical="center"/>
    </x:xf>
    <x:xf numFmtId="0" fontId="6" fillId="4" borderId="12" xfId="0" applyNumberFormat="1" applyFont="1" applyFill="1" applyBorder="1" applyAlignment="1">
      <x:alignment vertical="center"/>
    </x:xf>
    <x:xf numFmtId="0" fontId="1" fillId="0" borderId="13" xfId="0" applyNumberFormat="1" applyFont="1" applyFill="1" applyBorder="1" applyAlignment="1">
      <x:alignment vertical="center"/>
    </x:xf>
    <x:xf numFmtId="200" fontId="6" fillId="4" borderId="10" xfId="0" applyNumberFormat="1" applyFont="1" applyFill="1" applyBorder="1" applyAlignment="1">
      <x:alignment vertical="center"/>
    </x:xf>
    <x:xf numFmtId="200" fontId="1" fillId="0" borderId="12" xfId="0" applyNumberFormat="1" applyFont="1" applyFill="1" applyBorder="1" applyAlignment="1">
      <x:alignment vertical="center"/>
    </x:xf>
    <x:xf numFmtId="201" fontId="6" fillId="4" borderId="10" xfId="0" applyNumberFormat="1" applyFont="1" applyFill="1" applyBorder="1" applyAlignment="1">
      <x:alignment vertical="center"/>
    </x:xf>
    <x:xf numFmtId="202" fontId="6" fillId="4" borderId="10" xfId="0" applyNumberFormat="1" applyFont="1" applyFill="1" applyBorder="1" applyAlignment="1">
      <x:alignment vertical="center"/>
    </x:xf>
    <x:xf numFmtId="203" fontId="6" fillId="4" borderId="10" xfId="0" applyNumberFormat="1" applyFont="1" applyFill="1" applyBorder="1" applyAlignment="1">
      <x:alignment vertical="center"/>
    </x:xf>
    <x:xf numFmtId="203" fontId="6" fillId="4" borderId="12" xfId="0" applyNumberFormat="1" applyFont="1" applyFill="1" applyBorder="1" applyAlignment="1">
      <x:alignment vertical="center"/>
    </x:xf>
    <x:xf numFmtId="204" fontId="6" fillId="4" borderId="10" xfId="0" applyNumberFormat="1" applyFont="1" applyFill="1" applyBorder="1" applyAlignment="1">
      <x:alignment vertical="center"/>
    </x:xf>
    <x:xf numFmtId="205" fontId="6" fillId="4" borderId="10" xfId="0" applyNumberFormat="1" applyFont="1" applyFill="1" applyBorder="1" applyAlignment="1">
      <x:alignment vertical="center"/>
    </x:xf>
    <x:xf numFmtId="205" fontId="6" fillId="4" borderId="12" xfId="0" applyNumberFormat="1" applyFont="1" applyFill="1" applyBorder="1" applyAlignment="1">
      <x:alignment vertical="center"/>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6" fillId="5" borderId="0" xfId="0" applyNumberFormat="1" applyFont="1" applyFill="1" applyBorder="1" applyAlignment="1">
      <x:alignment vertical="center"/>
    </x:xf>
    <x:xf numFmtId="0" fontId="7" fillId="5" borderId="0" xfId="0" applyNumberFormat="1" applyFont="1" applyFill="1" applyBorder="1" applyAlignment="1">
      <x:alignment vertical="center"/>
    </x:xf>
    <x:xf numFmtId="0" fontId="6" fillId="5" borderId="10" xfId="0" applyNumberFormat="1" applyFont="1" applyFill="1" applyBorder="1" applyAlignment="1">
      <x:alignment vertical="center"/>
    </x:xf>
    <x:xf numFmtId="0" fontId="7" fillId="5" borderId="10" xfId="0" applyNumberFormat="1" applyFont="1" applyFill="1" applyBorder="1" applyAlignment="1">
      <x:alignment vertical="center"/>
    </x:xf>
    <x:xf numFmtId="0" fontId="6" fillId="5" borderId="11" xfId="0" applyNumberFormat="1" applyFont="1" applyFill="1" applyBorder="1" applyAlignment="1">
      <x:alignment vertical="center"/>
    </x:xf>
    <x:xf numFmtId="0" fontId="6" fillId="5" borderId="12" xfId="0" applyNumberFormat="1" applyFont="1" applyFill="1" applyBorder="1" applyAlignment="1">
      <x:alignment vertical="center"/>
    </x:xf>
    <x:xf numFmtId="0" fontId="7" fillId="5" borderId="12" xfId="0" applyNumberFormat="1" applyFont="1" applyFill="1" applyBorder="1" applyAlignment="1">
      <x:alignment vertical="center"/>
    </x:xf>
    <x:xf numFmtId="0" fontId="6" fillId="5" borderId="13" xfId="0" applyNumberFormat="1" applyFont="1" applyFill="1" applyBorder="1" applyAlignment="1">
      <x:alignment vertical="center"/>
    </x:xf>
    <x:xf numFmtId="203" fontId="6" fillId="5" borderId="10" xfId="0" applyNumberFormat="1" applyFont="1" applyFill="1" applyBorder="1" applyAlignment="1">
      <x:alignment vertical="center"/>
    </x:xf>
    <x:xf numFmtId="203" fontId="6" fillId="5" borderId="12" xfId="0" applyNumberFormat="1" applyFont="1" applyFill="1" applyBorder="1" applyAlignment="1">
      <x:alignment vertical="center"/>
    </x:xf>
    <x:xf numFmtId="205" fontId="6" fillId="5" borderId="10" xfId="0" applyNumberFormat="1" applyFont="1" applyFill="1" applyBorder="1" applyAlignment="1">
      <x:alignment vertical="center"/>
    </x:xf>
    <x:xf numFmtId="205" fontId="7" fillId="5" borderId="10" xfId="0" applyNumberFormat="1" applyFont="1" applyFill="1" applyBorder="1" applyAlignment="1">
      <x:alignment vertical="center"/>
    </x:xf>
    <x:xf numFmtId="205" fontId="6" fillId="5" borderId="12" xfId="0" applyNumberFormat="1" applyFont="1" applyFill="1" applyBorder="1" applyAlignment="1">
      <x:alignment vertical="center"/>
    </x:xf>
    <x:xf numFmtId="205" fontId="7" fillId="5" borderId="12" xfId="0" applyNumberFormat="1" applyFont="1" applyFill="1" applyBorder="1" applyAlignment="1">
      <x:alignment vertical="center"/>
    </x:xf>
    <x:xf numFmtId="206" fontId="6" fillId="5" borderId="10" xfId="0" applyNumberFormat="1" applyFont="1" applyFill="1" applyBorder="1" applyAlignment="1">
      <x:alignment vertical="center"/>
    </x:xf>
    <x:xf numFmtId="206" fontId="6" fillId="5" borderId="12" xfId="0" applyNumberFormat="1" applyFont="1" applyFill="1" applyBorder="1" applyAlignment="1">
      <x:alignment vertical="center"/>
    </x:xf>
    <x:xf numFmtId="203" fontId="7" fillId="5" borderId="10" xfId="0" applyNumberFormat="1" applyFont="1" applyFill="1" applyBorder="1" applyAlignment="1">
      <x:alignment vertical="center"/>
    </x:xf>
    <x:xf numFmtId="203" fontId="7" fillId="5" borderId="12" xfId="0" applyNumberFormat="1" applyFont="1" applyFill="1" applyBorder="1" applyAlignment="1">
      <x:alignment vertical="center"/>
    </x:xf>
    <x:xf numFmtId="202" fontId="6" fillId="5" borderId="10" xfId="0" applyNumberFormat="1" applyFont="1" applyFill="1" applyBorder="1" applyAlignment="1">
      <x:alignment vertical="center"/>
    </x:xf>
    <x:xf numFmtId="202" fontId="7" fillId="5" borderId="10" xfId="0" applyNumberFormat="1" applyFont="1" applyFill="1" applyBorder="1" applyAlignment="1">
      <x:alignment vertical="center"/>
    </x:xf>
    <x:xf numFmtId="202" fontId="6" fillId="5" borderId="12" xfId="0" applyNumberFormat="1" applyFont="1" applyFill="1" applyBorder="1" applyAlignment="1">
      <x:alignment vertical="center"/>
    </x:xf>
    <x:xf numFmtId="202" fontId="7" fillId="5" borderId="12" xfId="0" applyNumberFormat="1" applyFont="1" applyFill="1" applyBorder="1" applyAlignment="1">
      <x:alignment vertical="center"/>
    </x:xf>
    <x:xf numFmtId="207" fontId="6" fillId="5" borderId="10" xfId="0" applyNumberFormat="1" applyFont="1" applyFill="1" applyBorder="1" applyAlignment="1">
      <x:alignment vertical="center"/>
    </x:xf>
    <x:xf numFmtId="207" fontId="6" fillId="5" borderId="12" xfId="0" applyNumberFormat="1" applyFont="1" applyFill="1" applyBorder="1" applyAlignment="1">
      <x:alignment vertical="center"/>
    </x:xf>
    <x:xf numFmtId="200" fontId="6" fillId="5" borderId="10" xfId="0" applyNumberFormat="1" applyFont="1" applyFill="1" applyBorder="1" applyAlignment="1">
      <x:alignment vertical="center"/>
    </x:xf>
    <x:xf numFmtId="200" fontId="6" fillId="5" borderId="12" xfId="0" applyNumberFormat="1" applyFont="1" applyFill="1" applyBorder="1" applyAlignment="1">
      <x:alignment vertical="center"/>
    </x:xf>
    <x:xf numFmtId="0" fontId="1" fillId="5" borderId="0" xfId="0" applyNumberFormat="1" applyFont="1" applyFill="1" applyBorder="1" applyAlignment="1">
      <x:alignment vertical="center"/>
    </x:xf>
    <x:xf numFmtId="203" fontId="6" fillId="5" borderId="11" xfId="0" applyNumberFormat="1" applyFont="1" applyFill="1" applyBorder="1" applyAlignment="1">
      <x:alignment vertical="center"/>
    </x:xf>
    <x:xf numFmtId="203" fontId="6" fillId="5" borderId="13" xfId="0" applyNumberFormat="1" applyFont="1" applyFill="1" applyBorder="1" applyAlignment="1">
      <x:alignment vertical="center"/>
    </x:xf>
    <x:xf numFmtId="0" fontId="7" fillId="0" borderId="10" xfId="0" applyNumberFormat="1" applyFont="1" applyFill="1" applyBorder="1" applyAlignment="1">
      <x:alignment vertical="center"/>
    </x:xf>
    <x:xf numFmtId="0" fontId="7" fillId="0" borderId="12" xfId="0" applyNumberFormat="1" applyFont="1" applyFill="1" applyBorder="1" applyAlignment="1">
      <x:alignment vertical="center"/>
    </x:xf>
    <x:xf numFmtId="205" fontId="7" fillId="0" borderId="10" xfId="0" applyNumberFormat="1" applyFont="1" applyFill="1" applyBorder="1" applyAlignment="1">
      <x:alignment vertical="center"/>
    </x:xf>
    <x:xf numFmtId="205" fontId="7" fillId="0" borderId="12" xfId="0" applyNumberFormat="1" applyFont="1" applyFill="1" applyBorder="1" applyAlignment="1">
      <x:alignment vertical="center"/>
    </x:xf>
    <x:xf numFmtId="202" fontId="7" fillId="0" borderId="10" xfId="0" applyNumberFormat="1" applyFont="1" applyFill="1" applyBorder="1" applyAlignment="1">
      <x:alignment vertical="center"/>
    </x:xf>
    <x:xf numFmtId="202" fontId="7" fillId="0" borderId="12" xfId="0" applyNumberFormat="1" applyFont="1" applyFill="1" applyBorder="1" applyAlignment="1">
      <x:alignment vertical="center"/>
    </x:xf>
    <x:xf numFmtId="203" fontId="7" fillId="0" borderId="10" xfId="0" applyNumberFormat="1" applyFont="1" applyFill="1" applyBorder="1" applyAlignment="1">
      <x:alignment vertical="center"/>
    </x:xf>
    <x:xf numFmtId="203" fontId="7" fillId="0" borderId="12" xfId="0" applyNumberFormat="1" applyFont="1" applyFill="1" applyBorder="1" applyAlignment="1">
      <x:alignment vertical="center"/>
    </x:xf>
    <x:xf numFmtId="207" fontId="7" fillId="0" borderId="10" xfId="0" applyNumberFormat="1" applyFont="1" applyFill="1" applyBorder="1" applyAlignment="1">
      <x:alignment vertical="center"/>
    </x:xf>
    <x:xf numFmtId="207" fontId="7" fillId="0" borderId="12" xfId="0" applyNumberFormat="1" applyFont="1" applyFill="1" applyBorder="1" applyAlignment="1">
      <x:alignment vertical="center"/>
    </x:xf>
    <x:xf numFmtId="202" fontId="1" fillId="0" borderId="10" xfId="0" applyNumberFormat="1" applyFont="1" applyFill="1" applyBorder="1" applyAlignment="1">
      <x:alignment vertical="center"/>
    </x:xf>
    <x:xf numFmtId="202" fontId="1" fillId="0" borderId="12" xfId="0" applyNumberFormat="1" applyFont="1" applyFill="1" applyBorder="1" applyAlignment="1">
      <x:alignment vertical="center"/>
    </x:xf>
    <x:xf numFmtId="200" fontId="7" fillId="0" borderId="10" xfId="0" applyNumberFormat="1" applyFont="1" applyFill="1" applyBorder="1" applyAlignment="1">
      <x:alignment vertical="center"/>
    </x:xf>
    <x:xf numFmtId="200" fontId="7" fillId="0" borderId="12" xfId="0" applyNumberFormat="1" applyFont="1" applyFill="1" applyBorder="1" applyAlignment="1">
      <x:alignment vertical="center"/>
    </x:xf>
    <x:xf numFmtId="0" fontId="1" fillId="5" borderId="10" xfId="0" applyNumberFormat="1" applyFont="1" applyFill="1" applyBorder="1" applyAlignment="1">
      <x:alignment vertical="center"/>
    </x:xf>
    <x:xf numFmtId="0" fontId="1" fillId="5" borderId="11" xfId="0" applyNumberFormat="1" applyFont="1" applyFill="1" applyBorder="1" applyAlignment="1">
      <x:alignment vertical="center"/>
    </x:xf>
    <x:xf numFmtId="0" fontId="1" fillId="5" borderId="12" xfId="0" applyNumberFormat="1" applyFont="1" applyFill="1" applyBorder="1" applyAlignment="1">
      <x:alignment vertical="center"/>
    </x:xf>
    <x:xf numFmtId="0" fontId="1" fillId="5" borderId="13" xfId="0" applyNumberFormat="1" applyFont="1" applyFill="1" applyBorder="1" applyAlignment="1">
      <x:alignment vertical="center"/>
    </x:xf>
    <x:xf numFmtId="207" fontId="1" fillId="5" borderId="10" xfId="0" applyNumberFormat="1" applyFont="1" applyFill="1" applyBorder="1" applyAlignment="1">
      <x:alignment vertical="center"/>
    </x:xf>
    <x:xf numFmtId="207" fontId="1" fillId="5" borderId="11" xfId="0" applyNumberFormat="1" applyFont="1" applyFill="1" applyBorder="1" applyAlignment="1">
      <x:alignment vertical="center"/>
    </x:xf>
    <x:xf numFmtId="207" fontId="1" fillId="5" borderId="12" xfId="0" applyNumberFormat="1" applyFont="1" applyFill="1" applyBorder="1" applyAlignment="1">
      <x:alignment vertical="center"/>
    </x:xf>
    <x:xf numFmtId="207" fontId="1" fillId="5" borderId="13" xfId="0" applyNumberFormat="1" applyFont="1" applyFill="1" applyBorder="1" applyAlignment="1">
      <x:alignment vertical="center"/>
    </x:xf>
    <x:xf numFmtId="207" fontId="1" fillId="0" borderId="10" xfId="0" applyNumberFormat="1" applyFont="1" applyFill="1" applyBorder="1" applyAlignment="1">
      <x:alignment vertical="center"/>
    </x:xf>
    <x:xf numFmtId="207" fontId="1" fillId="0" borderId="12" xfId="0" applyNumberFormat="1" applyFont="1" applyFill="1" applyBorder="1" applyAlignment="1">
      <x:alignment vertical="center"/>
    </x:xf>
    <x:xf numFmtId="0" fontId="7" fillId="0" borderId="11" xfId="0" applyNumberFormat="1" applyFont="1" applyFill="1" applyBorder="1" applyAlignment="1">
      <x:alignment vertical="center"/>
    </x:xf>
    <x:xf numFmtId="0" fontId="7" fillId="0" borderId="13"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11" xfId="0" applyNumberFormat="1" applyFont="1" applyFill="1" applyBorder="1" applyAlignment="1">
      <x:alignment vertical="center" wrapText="1"/>
    </x:xf>
    <x:xf numFmtId="0" fontId="1" fillId="0" borderId="13" xfId="0" applyNumberFormat="1" applyFont="1" applyFill="1" applyBorder="1" applyAlignment="1">
      <x:alignment vertical="center" wrapText="1"/>
    </x:xf>
    <x:xf numFmtId="200" fontId="7" fillId="0" borderId="0" xfId="0" applyNumberFormat="1" applyFont="1" applyFill="1" applyBorder="1" applyAlignment="1">
      <x:alignment vertical="center"/>
    </x:xf>
    <x:xf numFmtId="0" fontId="1" fillId="0" borderId="0" xfId="0" applyNumberFormat="1" applyFont="1" applyFill="1" applyBorder="1" applyAlignment="1">
      <x:alignment vertical="top" wrapText="1"/>
    </x:xf>
    <x:xf numFmtId="208" fontId="1" fillId="0" borderId="0" xfId="0" applyNumberFormat="1" applyFont="1" applyFill="1" applyBorder="1" applyAlignment="1">
      <x:alignment vertical="center"/>
    </x:xf>
    <x:xf numFmtId="0" fontId="4" fillId="2" borderId="14" xfId="0" applyNumberFormat="1" applyFont="1" applyFill="1" applyBorder="1" applyAlignment="1">
      <x:alignment vertical="center"/>
    </x:xf>
    <x:xf numFmtId="208" fontId="4" fillId="2" borderId="14" xfId="0" applyNumberFormat="1" applyFont="1" applyFill="1" applyBorder="1" applyAlignment="1">
      <x:alignment vertical="center"/>
    </x:xf>
    <x:xf numFmtId="208" fontId="1" fillId="0" borderId="11" xfId="0" applyNumberFormat="1" applyFont="1" applyFill="1" applyBorder="1" applyAlignment="1">
      <x:alignment vertical="center"/>
    </x:xf>
    <x:xf numFmtId="208" fontId="1" fillId="0" borderId="13" xfId="0" applyNumberFormat="1" applyFont="1" applyFill="1" applyBorder="1" applyAlignment="1">
      <x:alignment vertical="center"/>
    </x:xf>
    <x:xf numFmtId="0" fontId="1" fillId="4" borderId="10" xfId="0" applyNumberFormat="1" applyFont="1" applyFill="1" applyBorder="1" applyAlignment="1">
      <x:alignment vertical="center"/>
    </x:xf>
    <x:xf numFmtId="0" fontId="1" fillId="4" borderId="12" xfId="0" applyNumberFormat="1" applyFont="1" applyFill="1" applyBorder="1" applyAlignment="1">
      <x:alignment vertical="center"/>
    </x:xf>
    <x:xf numFmtId="209" fontId="1" fillId="0" borderId="0" xfId="0" applyNumberFormat="1" applyFont="1" applyFill="1" applyBorder="1" applyAlignment="1">
      <x:alignment vertical="center"/>
    </x:xf>
    <x:xf numFmtId="209" fontId="1" fillId="0" borderId="10" xfId="0" applyNumberFormat="1" applyFont="1" applyFill="1" applyBorder="1" applyAlignment="1">
      <x:alignment vertical="center"/>
    </x:xf>
    <x:xf numFmtId="209" fontId="1" fillId="0" borderId="12" xfId="0" applyNumberFormat="1" applyFont="1" applyFill="1" applyBorder="1" applyAlignment="1">
      <x:alignment vertical="center"/>
    </x:xf>
    <x:xf numFmtId="200" fontId="1" fillId="0" borderId="10" xfId="0" applyNumberFormat="1" applyFont="1" applyFill="1" applyBorder="1" applyAlignment="1">
      <x:alignment vertical="center"/>
    </x:xf>
    <x:xf numFmtId="0" fontId="1" fillId="6" borderId="0" xfId="0" applyNumberFormat="1" applyFont="1" applyFill="1" applyBorder="1" applyAlignment="1">
      <x:alignment vertical="center"/>
    </x:xf>
    <x:xf numFmtId="0" fontId="1" fillId="6" borderId="15" xfId="0" applyNumberFormat="1" applyFont="1" applyFill="1" applyBorder="1" applyAlignment="1">
      <x:alignment vertical="center"/>
    </x:xf>
    <x:xf numFmtId="0" fontId="1" fillId="6" borderId="16" xfId="0" applyNumberFormat="1" applyFont="1" applyFill="1" applyBorder="1" applyAlignment="1">
      <x:alignment vertical="center"/>
    </x:xf>
    <x:xf numFmtId="0" fontId="1" fillId="6" borderId="17" xfId="0" applyNumberFormat="1" applyFont="1" applyFill="1" applyBorder="1" applyAlignment="1">
      <x:alignment vertical="center"/>
    </x:xf>
    <x:xf numFmtId="0" fontId="1" fillId="6" borderId="18" xfId="0" applyNumberFormat="1" applyFont="1" applyFill="1" applyBorder="1" applyAlignment="1">
      <x:alignment vertical="center"/>
    </x:xf>
    <x:xf numFmtId="0" fontId="1" fillId="6" borderId="19" xfId="0" applyNumberFormat="1" applyFont="1" applyFill="1" applyBorder="1" applyAlignment="1">
      <x:alignment vertical="center"/>
    </x:xf>
    <x:xf numFmtId="0" fontId="1" fillId="6" borderId="20" xfId="0" applyNumberFormat="1" applyFont="1" applyFill="1" applyBorder="1" applyAlignment="1">
      <x:alignment vertical="center"/>
    </x:xf>
    <x:xf numFmtId="0" fontId="1" fillId="6" borderId="21" xfId="0" applyNumberFormat="1" applyFont="1" applyFill="1" applyBorder="1" applyAlignment="1">
      <x:alignment vertical="center"/>
    </x:xf>
    <x:xf numFmtId="0" fontId="1" fillId="6" borderId="22" xfId="0" applyNumberFormat="1" applyFont="1" applyFill="1" applyBorder="1" applyAlignment="1">
      <x:alignment vertical="center"/>
    </x:xf>
    <x:xf numFmtId="0" fontId="1" fillId="6" borderId="15" xfId="0" applyNumberFormat="1" applyFont="1" applyFill="1" applyBorder="1" applyAlignment="1">
      <x:alignment vertical="center" wrapText="1"/>
    </x:xf>
    <x:xf numFmtId="0" fontId="1" fillId="6" borderId="16" xfId="0" applyNumberFormat="1" applyFont="1" applyFill="1" applyBorder="1" applyAlignment="1">
      <x:alignment vertical="center" wrapText="1"/>
    </x:xf>
    <x:xf numFmtId="0" fontId="1" fillId="6" borderId="17" xfId="0" applyNumberFormat="1" applyFont="1" applyFill="1" applyBorder="1" applyAlignment="1">
      <x:alignment vertical="center" wrapText="1"/>
    </x:xf>
    <x:xf numFmtId="0" fontId="1" fillId="6" borderId="18"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1" fillId="6" borderId="19" xfId="0" applyNumberFormat="1" applyFont="1" applyFill="1" applyBorder="1" applyAlignment="1">
      <x:alignment vertical="center" wrapText="1"/>
    </x:xf>
    <x:xf numFmtId="0" fontId="1" fillId="6" borderId="20" xfId="0" applyNumberFormat="1" applyFont="1" applyFill="1" applyBorder="1" applyAlignment="1">
      <x:alignment vertical="center" wrapText="1"/>
    </x:xf>
    <x:xf numFmtId="0" fontId="1" fillId="6" borderId="21" xfId="0" applyNumberFormat="1" applyFont="1" applyFill="1" applyBorder="1" applyAlignment="1">
      <x:alignment vertical="center" wrapText="1"/>
    </x:xf>
    <x:xf numFmtId="0" fontId="1" fillId="6" borderId="22" xfId="0" applyNumberFormat="1" applyFont="1" applyFill="1" applyBorder="1" applyAlignment="1">
      <x:alignment vertical="center" wrapText="1"/>
    </x:xf>
    <x:xf numFmtId="0" fontId="1" fillId="6" borderId="15" xfId="0" applyNumberFormat="1" applyFont="1" applyFill="1" applyBorder="1" applyAlignment="1">
      <x:alignment vertical="top" wrapText="1"/>
    </x:xf>
    <x:xf numFmtId="0" fontId="1" fillId="6" borderId="16" xfId="0" applyNumberFormat="1" applyFont="1" applyFill="1" applyBorder="1" applyAlignment="1">
      <x:alignment vertical="top" wrapText="1"/>
    </x:xf>
    <x:xf numFmtId="0" fontId="1" fillId="6" borderId="17" xfId="0" applyNumberFormat="1" applyFont="1" applyFill="1" applyBorder="1" applyAlignment="1">
      <x:alignment vertical="top" wrapText="1"/>
    </x:xf>
    <x:xf numFmtId="0" fontId="1" fillId="6" borderId="18"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6" borderId="19" xfId="0" applyNumberFormat="1" applyFont="1" applyFill="1" applyBorder="1" applyAlignment="1">
      <x:alignment vertical="top" wrapText="1"/>
    </x:xf>
    <x:xf numFmtId="0" fontId="1" fillId="6" borderId="20" xfId="0" applyNumberFormat="1" applyFont="1" applyFill="1" applyBorder="1" applyAlignment="1">
      <x:alignment vertical="top" wrapText="1"/>
    </x:xf>
    <x:xf numFmtId="0" fontId="1" fillId="6" borderId="21" xfId="0" applyNumberFormat="1" applyFont="1" applyFill="1" applyBorder="1" applyAlignment="1">
      <x:alignment vertical="top" wrapText="1"/>
    </x:xf>
    <x:xf numFmtId="0" fontId="1" fillId="6" borderId="22" xfId="0" applyNumberFormat="1" applyFont="1" applyFill="1" applyBorder="1" applyAlignment="1">
      <x:alignment vertical="top" wrapText="1"/>
    </x:xf>
  </x:cellXfs>
  <x:cellStyles count="1">
    <x:cellStyle name="Normal" xfId="0"/>
  </x:cellStyles>
  <x:dxfs count="8">
    <x:dxf>
      <x:font>
        <x:b/>
        <x:color rgb="FFB42318"/>
      </x:font>
      <x:fill>
        <x:patternFill patternType="solid">
          <x:bgColor rgb="FFFCE8E6"/>
        </x:patternFill>
      </x:fill>
    </x:dxf>
    <x:dxf>
      <x:font>
        <x:b/>
        <x:color rgb="FFB42318"/>
      </x:font>
      <x:fill>
        <x:patternFill patternType="solid">
          <x:bgColor rgb="FFFCE8E6"/>
        </x:patternFill>
      </x:fill>
    </x:dxf>
    <x:dxf>
      <x:font>
        <x:b/>
        <x:color rgb="FFB42318"/>
      </x:font>
      <x:fill>
        <x:patternFill patternType="solid">
          <x:bgColor rgb="FFFCE8E6"/>
        </x:patternFill>
      </x:fill>
    </x:dxf>
    <x:dxf>
      <x:font>
        <x:color rgb="FF235B3A"/>
      </x:font>
      <x:fill>
        <x:patternFill patternType="solid">
          <x:bgColor rgb="FFE5F1EA"/>
        </x:patternFill>
      </x:fill>
    </x:dxf>
    <x:dxf>
      <x:font>
        <x:b/>
        <x:color rgb="FFB42318"/>
      </x:font>
      <x:fill>
        <x:patternFill patternType="solid">
          <x:bgColor rgb="FFFCE8E6"/>
        </x:patternFill>
      </x:fill>
    </x:dxf>
    <x:dxf>
      <x:font>
        <x:b/>
        <x:color rgb="FFB42318"/>
      </x:font>
      <x:fill>
        <x:patternFill patternType="solid">
          <x:bgColor rgb="FFFCE8E6"/>
        </x:patternFill>
      </x:fill>
    </x:dxf>
    <x:dxf>
      <x:font>
        <x:b/>
        <x:color rgb="FFB42318"/>
      </x:font>
      <x:fill>
        <x:patternFill patternType="solid">
          <x:bgColor rgb="FFFCE8E6"/>
        </x:patternFill>
      </x:fill>
    </x:dxf>
    <x:dxf>
      <x:font>
        <x:color rgb="FF235B3A"/>
      </x:font>
      <x:fill>
        <x:patternFill patternType="solid">
          <x:bgColor rgb="FFE5F1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ae127ad0f94a90" /><Relationship Type="http://schemas.openxmlformats.org/officeDocument/2006/relationships/theme" Target="/xl/theme/theme1.xml" Id="R67c598423c0d4455" /><Relationship Type="http://schemas.openxmlformats.org/officeDocument/2006/relationships/sharedStrings" Target="/xl/sharedStrings.xml" Id="Rf469559ff46a4c83" /><Relationship Type="http://schemas.openxmlformats.org/officeDocument/2006/relationships/worksheet" Target="/xl/worksheets/sheet1.xml" Id="R77a78eb407244009" /><Relationship Type="http://schemas.openxmlformats.org/officeDocument/2006/relationships/worksheet" Target="/xl/worksheets/sheet2.xml" Id="R42d37208280a4199" /><Relationship Type="http://schemas.openxmlformats.org/officeDocument/2006/relationships/worksheet" Target="/xl/worksheets/sheet3.xml" Id="R6da225d545234e4f" /><Relationship Type="http://schemas.openxmlformats.org/officeDocument/2006/relationships/worksheet" Target="/xl/worksheets/sheet4.xml" Id="Rf3e01c200bae4081" /><Relationship Type="http://schemas.openxmlformats.org/officeDocument/2006/relationships/worksheet" Target="/xl/worksheets/sheet5.xml" Id="Rbce8f4c67a404dcd" /><Relationship Type="http://schemas.openxmlformats.org/officeDocument/2006/relationships/worksheet" Target="/xl/worksheets/sheet6.xml" Id="Ra8ad0b33a3bc4f87" /><Relationship Type="http://schemas.openxmlformats.org/officeDocument/2006/relationships/worksheet" Target="/xl/worksheets/sheet7.xml" Id="R3511ed891d764dc0" /><Relationship Type="http://schemas.openxmlformats.org/officeDocument/2006/relationships/worksheet" Target="/xl/worksheets/sheet8.xml" Id="R58a82d279b5d4363" /><Relationship Type="http://schemas.openxmlformats.org/officeDocument/2006/relationships/worksheet" Target="/xl/worksheets/sheet9.xml" Id="Rf688841c2bc04dd4" /><Relationship Type="http://schemas.openxmlformats.org/officeDocument/2006/relationships/worksheet" Target="/xl/worksheets/sheet10.xml" Id="R5e01c01636684690" /><Relationship Type="http://schemas.openxmlformats.org/officeDocument/2006/relationships/worksheet" Target="/xl/worksheets/sheet11.xml" Id="Rac00e1d2dcc8413a" /><Relationship Type="http://schemas.openxmlformats.org/officeDocument/2006/relationships/worksheet" Target="/xl/worksheets/sheet12.xml" Id="R3e3196d4146d4120" /><Relationship Type="http://schemas.openxmlformats.org/officeDocument/2006/relationships/worksheet" Target="/xl/worksheets/sheet13.xml" Id="R3f78041ba3684ff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2" max="2" width="34" hidden="0" customWidth="1"/>
    <x:col min="3" max="3" width="18" hidden="0" customWidth="1"/>
    <x:col min="4" max="4" width="18" hidden="0" customWidth="1"/>
    <x:col min="5" max="5" width="48" hidden="0" customWidth="1"/>
    <x:col min="6" max="6" width="3"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s>
  <x:sheetData>
    <x:row r="2">
      <x:c r="B2" s="3" t="str">
        <x:v>PTS-5 lineage–geometry compatibility compiler</x:v>
      </x:c>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x:c r="B3" s="4" t="str">
        <x:v>Thirty source–host pairs, thirty-two integrated worlds and a PTS-50 access-denial lower bound</x:v>
      </x:c>
      <x:c r="C3" s="4"/>
      <x:c r="D3" s="4"/>
      <x:c r="E3" s="4"/>
      <x:c r="F3" s="4"/>
      <x:c r="G3" s="4"/>
      <x:c r="H3" s="4"/>
      <x:c r="I3" s="4"/>
      <x:c r="J3" s="4"/>
      <x:c r="K3" s="4"/>
      <x:c r="L3" s="4"/>
      <x:c r="M3" s="4"/>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row>
    <x:row r="4">
      <x:c r="B4" s="5"/>
      <x:c r="C4" s="5"/>
      <x:c r="D4" s="5"/>
      <x:c r="E4" s="5"/>
      <x:c r="F4" s="5"/>
      <x:c r="G4" s="5"/>
      <x:c r="H4" s="5"/>
      <x:c r="I4" s="5"/>
      <x:c r="J4" s="5"/>
      <x:c r="K4" s="5"/>
      <x:c r="L4" s="5"/>
      <x:c r="M4" s="5"/>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row>
    <x:row r="5">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row>
    <x:row r="6">
      <x:c r="B6" s="8" t="str">
        <x:v>Compiler scale</x:v>
      </x:c>
      <x:c r="C6" s="9" t="str">
        <x:v>Compiler scale</x:v>
      </x:c>
      <x:c r="D6" s="9" t="str">
        <x:v>Compiler scale</x:v>
      </x:c>
      <x:c r="E6" s="10" t="str">
        <x:v>Compiler scale</x:v>
      </x:c>
      <x:c r="F6" s="2"/>
      <x:c r="G6" s="8" t="str">
        <x:v>Role matrix</x:v>
      </x:c>
      <x:c r="H6" s="9" t="str">
        <x:v>Role matrix</x:v>
      </x:c>
      <x:c r="I6" s="9" t="str">
        <x:v>Role matrix</x:v>
      </x:c>
      <x:c r="J6" s="9" t="str">
        <x:v>Role matrix</x:v>
      </x:c>
      <x:c r="K6" s="9" t="str">
        <x:v>Role matrix</x:v>
      </x:c>
      <x:c r="L6" s="9" t="str">
        <x:v>Role matrix</x:v>
      </x:c>
      <x:c r="M6" s="10" t="str">
        <x:v>Role matrix</x:v>
      </x:c>
      <x:c r="N6" s="2"/>
      <x:c r="O6" s="2"/>
      <x:c r="P6" s="2"/>
      <x:c r="Q6" s="2"/>
      <x:c r="R6" s="2"/>
      <x:c r="S6" s="2"/>
      <x:c r="T6" s="2"/>
      <x:c r="U6" s="2"/>
      <x:c r="V6" s="2"/>
      <x:c r="W6" s="2"/>
      <x:c r="X6" s="2"/>
      <x:c r="Y6" s="2"/>
      <x:c r="Z6" s="2"/>
      <x:c r="AA6" s="2"/>
      <x:c r="AB6" s="2"/>
      <x:c r="AC6" s="2"/>
      <x:c r="AD6" s="2"/>
      <x:c r="AE6" s="2"/>
      <x:c r="AF6" s="2"/>
      <x:c r="AG6" s="2"/>
      <x:c r="AH6" s="2"/>
      <x:c r="AI6" s="2"/>
      <x:c r="AJ6" s="2"/>
      <x:c r="AK6" s="2"/>
      <x:c r="AL6" s="2"/>
      <x:c r="AM6" s="2"/>
      <x:c r="AN6" s="2"/>
      <x:c r="AO6" s="2"/>
      <x:c r="AP6" s="2"/>
      <x:c r="AQ6" s="2"/>
      <x:c r="AR6" s="2"/>
      <x:c r="AS6" s="2"/>
    </x:row>
    <x:row r="7">
      <x:c r="B7" s="19" t="str">
        <x:v>Measure</x:v>
      </x:c>
      <x:c r="C7" s="20" t="str">
        <x:v>Result</x:v>
      </x:c>
      <x:c r="D7" s="20" t="str">
        <x:v>Unit</x:v>
      </x:c>
      <x:c r="E7" s="21" t="str">
        <x:v>Meaning</x:v>
      </x:c>
      <x:c r="F7" s="2"/>
      <x:c r="G7" s="26" t="str">
        <x:v>Lineage</x:v>
      </x:c>
      <x:c r="H7" s="27" t="str">
        <x:v>G1</x:v>
      </x:c>
      <x:c r="I7" s="27" t="str">
        <x:v>G2</x:v>
      </x:c>
      <x:c r="J7" s="27" t="str">
        <x:v>G3</x:v>
      </x:c>
      <x:c r="K7" s="27" t="str">
        <x:v>G4</x:v>
      </x:c>
      <x:c r="L7" s="27" t="str">
        <x:v>G5</x:v>
      </x:c>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row>
    <x:row r="8">
      <x:c r="B8" s="2" t="str">
        <x:v>Lineage–geometry pairs</x:v>
      </x:c>
      <x:c r="C8" s="44" t="n">
        <x:f>COUNTA('Pair Build'!B8:B37)</x:f>
        <x:v>30</x:v>
      </x:c>
      <x:c r="D8" s="2" t="str">
        <x:v>pairs</x:v>
      </x:c>
      <x:c r="E8" s="2" t="str">
        <x:v>six energy lineages by five hosts</x:v>
      </x:c>
      <x:c r="F8" s="2"/>
      <x:c r="G8" s="28" t="str">
        <x:v>L1</x:v>
      </x:c>
      <x:c r="H8" s="74" t="str">
        <x:f>'Pair Build'!AK8</x:f>
        <x:v>T1 MOBILE</x:v>
      </x:c>
      <x:c r="I8" s="74" t="str">
        <x:f>'Pair Build'!AK9</x:f>
        <x:v>T1 MOBILE</x:v>
      </x:c>
      <x:c r="J8" s="74" t="str">
        <x:f>'Pair Build'!AK10</x:f>
        <x:v>T1 MOBILE</x:v>
      </x:c>
      <x:c r="K8" s="74" t="str">
        <x:f>'Pair Build'!AK11</x:f>
        <x:v>T1 PREPARED</x:v>
      </x:c>
      <x:c r="L8" s="98" t="str">
        <x:f>'Pair Build'!AK12</x:f>
        <x:v>T1 MOBILE</x:v>
      </x:c>
      <x:c r="M8" s="2"/>
      <x:c r="N8" s="2"/>
      <x:c r="O8" s="2"/>
      <x:c r="P8" s="2"/>
      <x:c r="Q8" s="2"/>
      <x:c r="R8" s="2"/>
      <x:c r="S8" s="2"/>
      <x:c r="T8" s="2"/>
      <x:c r="U8" s="2"/>
      <x:c r="V8" s="2"/>
      <x:c r="W8" s="2"/>
      <x:c r="X8" s="2"/>
      <x:c r="Y8" s="2"/>
      <x:c r="Z8" s="2"/>
      <x:c r="AA8" s="2"/>
      <x:c r="AB8" s="2"/>
      <x:c r="AC8" s="2"/>
      <x:c r="AD8" s="2"/>
      <x:c r="AE8" s="2"/>
      <x:c r="AF8" s="2"/>
      <x:c r="AG8" s="2"/>
      <x:c r="AH8" s="2"/>
      <x:c r="AI8" s="2"/>
      <x:c r="AJ8" s="2"/>
      <x:c r="AK8" s="2"/>
      <x:c r="AL8" s="2"/>
      <x:c r="AM8" s="2"/>
      <x:c r="AN8" s="2"/>
      <x:c r="AO8" s="2"/>
      <x:c r="AP8" s="2"/>
      <x:c r="AQ8" s="2"/>
      <x:c r="AR8" s="2"/>
      <x:c r="AS8" s="2"/>
    </x:row>
    <x:row r="9">
      <x:c r="B9" s="2" t="str">
        <x:v>Integrated worlds</x:v>
      </x:c>
      <x:c r="C9" s="44" t="n">
        <x:f>COUNTA('Pair Worlds'!B8:B39)</x:f>
        <x:v>32</x:v>
      </x:c>
      <x:c r="D9" s="2" t="str">
        <x:v>worlds</x:v>
      </x:c>
      <x:c r="E9" s="2" t="str">
        <x:v>energy, access, site, work and reset</x:v>
      </x:c>
      <x:c r="F9" s="2"/>
      <x:c r="G9" s="28" t="str">
        <x:v>L2</x:v>
      </x:c>
      <x:c r="H9" s="74" t="str">
        <x:f>'Pair Build'!AK13</x:f>
        <x:v>T1 MOBILE</x:v>
      </x:c>
      <x:c r="I9" s="74" t="str">
        <x:f>'Pair Build'!AK14</x:f>
        <x:v>T2 TRANSITION</x:v>
      </x:c>
      <x:c r="J9" s="74" t="str">
        <x:f>'Pair Build'!AK15</x:f>
        <x:v>T1 MOBILE</x:v>
      </x:c>
      <x:c r="K9" s="74" t="str">
        <x:f>'Pair Build'!AK16</x:f>
        <x:v>T1 PREPARED</x:v>
      </x:c>
      <x:c r="L9" s="98" t="str">
        <x:f>'Pair Build'!AK17</x:f>
        <x:v>T2 TRANSITION</x:v>
      </x:c>
      <x:c r="M9" s="2"/>
      <x:c r="N9" s="2"/>
      <x:c r="O9" s="2"/>
      <x:c r="P9" s="2"/>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row>
    <x:row r="10">
      <x:c r="B10" s="2" t="str">
        <x:v>Pair-world records</x:v>
      </x:c>
      <x:c r="C10" s="44" t="n">
        <x:f>COUNTA('Pair Worlds'!B46:B1005)</x:f>
        <x:v>960</x:v>
      </x:c>
      <x:c r="D10" s="2" t="str">
        <x:v>records</x:v>
      </x:c>
      <x:c r="E10" s="2" t="str">
        <x:v>long-form deterministic results</x:v>
      </x:c>
      <x:c r="F10" s="2"/>
      <x:c r="G10" s="28" t="str">
        <x:v>L3</x:v>
      </x:c>
      <x:c r="H10" s="74" t="str">
        <x:f>'Pair Build'!AK18</x:f>
        <x:v>NEW HOST FAMILY</x:v>
      </x:c>
      <x:c r="I10" s="74" t="str">
        <x:f>'Pair Build'!AK19</x:f>
        <x:v>NEW HOST FAMILY</x:v>
      </x:c>
      <x:c r="J10" s="74" t="str">
        <x:f>'Pair Build'!AK20</x:f>
        <x:v>NEW HOST FAMILY</x:v>
      </x:c>
      <x:c r="K10" s="74" t="str">
        <x:f>'Pair Build'!AK21</x:f>
        <x:v>NEW HOST FAMILY</x:v>
      </x:c>
      <x:c r="L10" s="98" t="str">
        <x:f>'Pair Build'!AK22</x:f>
        <x:v>NEW HOST FAMILY</x:v>
      </x:c>
      <x:c r="M10" s="2"/>
      <x:c r="N10" s="2"/>
      <x:c r="O10" s="2"/>
      <x:c r="P10" s="2"/>
      <x:c r="Q10" s="2"/>
      <x:c r="R10" s="2"/>
      <x:c r="S10" s="2"/>
      <x:c r="T10" s="2"/>
      <x:c r="U10" s="2"/>
      <x:c r="V10" s="2"/>
      <x:c r="W10" s="2"/>
      <x:c r="X10" s="2"/>
      <x:c r="Y10" s="2"/>
      <x:c r="Z10" s="2"/>
      <x:c r="AA10" s="2"/>
      <x:c r="AB10" s="2"/>
      <x:c r="AC10" s="2"/>
      <x:c r="AD10" s="2"/>
      <x:c r="AE10" s="2"/>
      <x:c r="AF10" s="2"/>
      <x:c r="AG10" s="2"/>
      <x:c r="AH10" s="2"/>
      <x:c r="AI10" s="2"/>
      <x:c r="AJ10" s="2"/>
      <x:c r="AK10" s="2"/>
      <x:c r="AL10" s="2"/>
      <x:c r="AM10" s="2"/>
      <x:c r="AN10" s="2"/>
      <x:c r="AO10" s="2"/>
      <x:c r="AP10" s="2"/>
      <x:c r="AQ10" s="2"/>
      <x:c r="AR10" s="2"/>
      <x:c r="AS10" s="2"/>
    </x:row>
    <x:row r="11">
      <x:c r="B11" s="2" t="str">
        <x:v>Current host-family breaks</x:v>
      </x:c>
      <x:c r="C11" s="44" t="n">
        <x:f>COUNTIFS('Pair Build'!AJ8:AJ37,"HOST FAMILY BREAK")</x:f>
        <x:v>5</x:v>
      </x:c>
      <x:c r="D11" s="2" t="str">
        <x:v>pairs</x:v>
      </x:c>
      <x:c r="E11" s="2" t="str">
        <x:v>all are storage-lineage pairings</x:v>
      </x:c>
      <x:c r="F11" s="2"/>
      <x:c r="G11" s="28" t="str">
        <x:v>L4</x:v>
      </x:c>
      <x:c r="H11" s="74" t="str">
        <x:f>'Pair Build'!AK23</x:f>
        <x:v>T2 TRANSITION</x:v>
      </x:c>
      <x:c r="I11" s="74" t="str">
        <x:f>'Pair Build'!AK24</x:f>
        <x:v>T2 TRANSITION</x:v>
      </x:c>
      <x:c r="J11" s="74" t="str">
        <x:f>'Pair Build'!AK25</x:f>
        <x:v>T2 TRANSITION</x:v>
      </x:c>
      <x:c r="K11" s="74" t="str">
        <x:f>'Pair Build'!AK26</x:f>
        <x:v>T1 PREPARED</x:v>
      </x:c>
      <x:c r="L11" s="98" t="str">
        <x:f>'Pair Build'!AK27</x:f>
        <x:v>T2 TRANSITION</x:v>
      </x:c>
      <x:c r="M11" s="2"/>
      <x:c r="N11" s="2"/>
      <x:c r="O11" s="2"/>
      <x:c r="P11" s="2"/>
      <x:c r="Q11" s="2"/>
      <x:c r="R11" s="2"/>
      <x:c r="S11" s="2"/>
      <x:c r="T11" s="2"/>
      <x:c r="U11" s="2"/>
      <x:c r="V11" s="2"/>
      <x:c r="W11" s="2"/>
      <x:c r="X11" s="2"/>
      <x:c r="Y11" s="2"/>
      <x:c r="Z11" s="2"/>
      <x:c r="AA11" s="2"/>
      <x:c r="AB11" s="2"/>
      <x:c r="AC11" s="2"/>
      <x:c r="AD11" s="2"/>
      <x:c r="AE11" s="2"/>
      <x:c r="AF11" s="2"/>
      <x:c r="AG11" s="2"/>
      <x:c r="AH11" s="2"/>
      <x:c r="AI11" s="2"/>
      <x:c r="AJ11" s="2"/>
      <x:c r="AK11" s="2"/>
      <x:c r="AL11" s="2"/>
      <x:c r="AM11" s="2"/>
      <x:c r="AN11" s="2"/>
      <x:c r="AO11" s="2"/>
      <x:c r="AP11" s="2"/>
      <x:c r="AQ11" s="2"/>
      <x:c r="AR11" s="2"/>
      <x:c r="AS11" s="2"/>
    </x:row>
    <x:row r="12">
      <x:c r="B12" s="2" t="str">
        <x:v>Pairs closing every world</x:v>
      </x:c>
      <x:c r="C12" s="44" t="n">
        <x:f>COUNTIFS('Pair Build'!AL8:AL37,32)</x:f>
        <x:v>0</x:v>
      </x:c>
      <x:c r="D12" s="2" t="str">
        <x:v>pairs</x:v>
      </x:c>
      <x:c r="E12" s="2" t="str">
        <x:v>no universal pair</x:v>
      </x:c>
      <x:c r="F12" s="2"/>
      <x:c r="G12" s="28" t="str">
        <x:v>L5</x:v>
      </x:c>
      <x:c r="H12" s="74" t="str">
        <x:f>'Pair Build'!AK28</x:f>
        <x:v>T1 PREPARED</x:v>
      </x:c>
      <x:c r="I12" s="74" t="str">
        <x:f>'Pair Build'!AK29</x:f>
        <x:v>T1 PREPARED</x:v>
      </x:c>
      <x:c r="J12" s="74" t="str">
        <x:f>'Pair Build'!AK30</x:f>
        <x:v>T1 PREPARED</x:v>
      </x:c>
      <x:c r="K12" s="74" t="str">
        <x:f>'Pair Build'!AK31</x:f>
        <x:v>T1 PREPARED</x:v>
      </x:c>
      <x:c r="L12" s="98" t="str">
        <x:f>'Pair Build'!AK32</x:f>
        <x:v>T1 PREPARED</x:v>
      </x:c>
      <x:c r="M12" s="2"/>
      <x:c r="N12" s="2"/>
      <x:c r="O12" s="2"/>
      <x:c r="P12" s="2"/>
      <x:c r="Q12" s="2"/>
      <x:c r="R12" s="2"/>
      <x:c r="S12" s="2"/>
      <x:c r="T12" s="2"/>
      <x:c r="U12" s="2"/>
      <x:c r="V12" s="2"/>
      <x:c r="W12" s="2"/>
      <x:c r="X12" s="2"/>
      <x:c r="Y12" s="2"/>
      <x:c r="Z12" s="2"/>
      <x:c r="AA12" s="2"/>
      <x:c r="AB12" s="2"/>
      <x:c r="AC12" s="2"/>
      <x:c r="AD12" s="2"/>
      <x:c r="AE12" s="2"/>
      <x:c r="AF12" s="2"/>
      <x:c r="AG12" s="2"/>
      <x:c r="AH12" s="2"/>
      <x:c r="AI12" s="2"/>
      <x:c r="AJ12" s="2"/>
      <x:c r="AK12" s="2"/>
      <x:c r="AL12" s="2"/>
      <x:c r="AM12" s="2"/>
      <x:c r="AN12" s="2"/>
      <x:c r="AO12" s="2"/>
      <x:c r="AP12" s="2"/>
      <x:c r="AQ12" s="2"/>
      <x:c r="AR12" s="2"/>
      <x:c r="AS12" s="2"/>
    </x:row>
    <x:row r="13">
      <x:c r="B13" s="2" t="str">
        <x:v>Strict admissions</x:v>
      </x:c>
      <x:c r="C13" s="44" t="n">
        <x:f>SUM('Pair Build'!AM8:AM37)</x:f>
        <x:v>0</x:v>
      </x:c>
      <x:c r="D13" s="2" t="str">
        <x:v>pairs</x:v>
      </x:c>
      <x:c r="E13" s="2" t="str">
        <x:v>forty-two gates remain open</x:v>
      </x:c>
      <x:c r="F13" s="2"/>
      <x:c r="G13" s="31" t="str">
        <x:v>L6</x:v>
      </x:c>
      <x:c r="H13" s="75" t="str">
        <x:f>'Pair Build'!AK33</x:f>
        <x:v>T3 FIRM</x:v>
      </x:c>
      <x:c r="I13" s="75" t="str">
        <x:f>'Pair Build'!AK34</x:f>
        <x:v>T3 FIRM</x:v>
      </x:c>
      <x:c r="J13" s="75" t="str">
        <x:f>'Pair Build'!AK35</x:f>
        <x:v>T3 FIRM</x:v>
      </x:c>
      <x:c r="K13" s="75" t="str">
        <x:f>'Pair Build'!AK36</x:f>
        <x:v>T3 FIRM</x:v>
      </x:c>
      <x:c r="L13" s="99" t="str">
        <x:f>'Pair Build'!AK37</x:f>
        <x:v>T3 FIRM</x:v>
      </x:c>
      <x:c r="M13" s="2"/>
      <x:c r="N13" s="2"/>
      <x:c r="O13" s="2"/>
      <x:c r="P13" s="2"/>
      <x:c r="Q13" s="2"/>
      <x:c r="R13" s="2"/>
      <x:c r="S13" s="2"/>
      <x:c r="T13" s="2"/>
      <x:c r="U13" s="2"/>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row>
    <x:row r="14">
      <x:c r="B14" s="2" t="str">
        <x:v>Minimum forward cells within twelve</x:v>
      </x:c>
      <x:c r="C14" s="44" t="n">
        <x:f>'Group Closure'!C11</x:f>
        <x:v>9</x:v>
      </x:c>
      <x:c r="D14" s="2" t="str">
        <x:v>cells</x:v>
      </x:c>
      <x:c r="E14" s="2" t="str">
        <x:v>two mobile-mode denial guarantee</x:v>
      </x:c>
      <x:c r="F14" s="2"/>
      <x:c r="G14" s="2"/>
      <x:c r="H14" s="2"/>
      <x:c r="I14" s="2"/>
      <x:c r="J14" s="2"/>
      <x:c r="K14" s="2"/>
      <x:c r="L14" s="2"/>
      <x:c r="M14" s="2"/>
      <x:c r="N14" s="2"/>
      <x:c r="O14" s="2"/>
      <x:c r="P14" s="2"/>
      <x:c r="Q14" s="2"/>
      <x:c r="R14" s="2"/>
      <x:c r="S14" s="2"/>
      <x:c r="T14" s="2"/>
      <x:c r="U14" s="2"/>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row>
    <x:row r="15">
      <x:c r="B15" s="2" t="str">
        <x:v>Unprepared mobile requirement</x:v>
      </x:c>
      <x:c r="C15" s="44" t="n">
        <x:f>'Group Closure'!C13</x:f>
        <x:v>30</x:v>
      </x:c>
      <x:c r="D15" s="2" t="str">
        <x:v>cell-equivalents</x:v>
      </x:c>
      <x:c r="E15" s="2" t="str">
        <x:v>ten complete copies on each mode</x:v>
      </x:c>
      <x:c r="F15" s="2"/>
      <x:c r="G15" s="2"/>
      <x:c r="H15" s="2"/>
      <x:c r="I15" s="2"/>
      <x:c r="J15" s="2"/>
      <x:c r="K15" s="2"/>
      <x:c r="L15" s="2"/>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row>
    <x:row r="16">
      <x:c r="B16" s="2"/>
      <x:c r="C16" s="2"/>
      <x:c r="D16" s="2"/>
      <x:c r="E16" s="2"/>
      <x:c r="F16" s="2"/>
      <x:c r="G16" s="2"/>
      <x:c r="H16" s="2"/>
      <x:c r="I16" s="2"/>
      <x:c r="J16" s="2"/>
      <x:c r="K16" s="2"/>
      <x:c r="L16" s="2"/>
      <x:c r="M16" s="2"/>
      <x:c r="N16" s="2"/>
      <x:c r="O16" s="2"/>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row>
    <x:row r="17">
      <x:c r="B17" s="2"/>
      <x:c r="C17" s="2"/>
      <x:c r="D17" s="2"/>
      <x:c r="E17" s="2"/>
      <x:c r="F17" s="2"/>
      <x:c r="G17" s="2"/>
      <x:c r="H17" s="2"/>
      <x:c r="I17" s="2"/>
      <x:c r="J17" s="2"/>
      <x:c r="K17" s="2"/>
      <x:c r="L17" s="2"/>
      <x:c r="M17" s="2"/>
      <x:c r="N17" s="2"/>
      <x:c r="O17" s="2"/>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row>
    <x:row r="18">
      <x:c r="B18" s="8" t="str">
        <x:v>Twenty-five-year program boundaries</x:v>
      </x:c>
      <x:c r="C18" s="9" t="str">
        <x:v>Twenty-five-year program boundaries</x:v>
      </x:c>
      <x:c r="D18" s="9" t="str">
        <x:v>Twenty-five-year program boundaries</x:v>
      </x:c>
      <x:c r="E18" s="10" t="str">
        <x:v>Twenty-five-year program boundaries</x:v>
      </x:c>
      <x:c r="F18" s="2"/>
      <x:c r="G18" s="8" t="str">
        <x:v>Decision</x:v>
      </x:c>
      <x:c r="H18" s="9" t="str">
        <x:v>Decision</x:v>
      </x:c>
      <x:c r="I18" s="9" t="str">
        <x:v>Decision</x:v>
      </x:c>
      <x:c r="J18" s="9" t="str">
        <x:v>Decision</x:v>
      </x:c>
      <x:c r="K18" s="9" t="str">
        <x:v>Decision</x:v>
      </x:c>
      <x:c r="L18" s="9" t="str">
        <x:v>Decision</x:v>
      </x:c>
      <x:c r="M18" s="10" t="str">
        <x:v>Decision</x:v>
      </x:c>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row>
    <x:row r="19" ht="30" customHeight="1">
      <x:c r="B19" s="26" t="str">
        <x:v>Architecture</x:v>
      </x:c>
      <x:c r="C19" s="27" t="str">
        <x:v>National $M</x:v>
      </x:c>
      <x:c r="D19" s="27" t="str">
        <x:v>Physical packages/group</x:v>
      </x:c>
      <x:c r="E19" s="27" t="str">
        <x:v>Boundary</x:v>
      </x:c>
      <x:c r="F19" s="2"/>
      <x:c r="G19" s="134" t="str">
        <x:v>No universal source–host pair exists. Every transported-storage pairing breaks the present host envelopes, and strategic firm sources remain a T3 force even when a host can carry them. More important, twelve unique cells cannot guarantee ten complete cells at an unprepared receiver after any two of road, rail and water fail. The Department must choose where readiness is stored: at least nine forward cells within a twelve-cell inventory, or as many as thirty complete mobile cell-equivalents when the receiver is unprepared. Pair pass counts do not choose that doctrine. Representative evidence, fixed-site independence and simultaneous-denial trials must decide it.</x:v>
      </x:c>
      <x:c r="H19" s="135"/>
      <x:c r="I19" s="135"/>
      <x:c r="J19" s="135"/>
      <x:c r="K19" s="135"/>
      <x:c r="L19" s="135"/>
      <x:c r="M19" s="136"/>
      <x:c r="N19" s="2"/>
      <x:c r="O19" s="2"/>
      <x:c r="P19" s="2"/>
      <x:c r="Q19" s="2"/>
      <x:c r="R19" s="2"/>
      <x:c r="S19" s="2"/>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row>
    <x:row r="20" ht="30" customHeight="1">
      <x:c r="B20" s="28" t="str">
        <x:v>Pass 75 research comparator</x:v>
      </x:c>
      <x:c r="C20" s="115" t="n">
        <x:f>Program!C12</x:f>
        <x:v>4753395.2</x:v>
      </x:c>
      <x:c r="D20" s="28" t="n">
        <x:v>12</x:v>
      </x:c>
      <x:c r="E20" s="30" t="str">
        <x:v>adds coupling research; does not close two-mode denial</x:v>
      </x:c>
      <x:c r="F20" s="2"/>
      <x:c r="G20" s="137"/>
      <x:c r="H20" s="138"/>
      <x:c r="I20" s="138"/>
      <x:c r="J20" s="138"/>
      <x:c r="K20" s="138"/>
      <x:c r="L20" s="138"/>
      <x:c r="M20" s="139"/>
      <x:c r="N20" s="2"/>
      <x:c r="O20" s="2"/>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row>
    <x:row r="21" ht="30" customHeight="1">
      <x:c r="B21" s="28" t="str">
        <x:v>Unprepared two-mode guarantee</x:v>
      </x:c>
      <x:c r="C21" s="115" t="n">
        <x:f>'Group Closure'!R19</x:f>
        <x:v>8321667.2</x:v>
      </x:c>
      <x:c r="D21" s="28" t="n">
        <x:v>30</x:v>
      </x:c>
      <x:c r="E21" s="30" t="str">
        <x:v>ten complete mobile service copies on each mode</x:v>
      </x:c>
      <x:c r="F21" s="2"/>
      <x:c r="G21" s="137"/>
      <x:c r="H21" s="138"/>
      <x:c r="I21" s="138"/>
      <x:c r="J21" s="138"/>
      <x:c r="K21" s="138"/>
      <x:c r="L21" s="138"/>
      <x:c r="M21" s="139"/>
      <x:c r="N21" s="2"/>
      <x:c r="O21" s="2"/>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row>
    <x:row r="22" ht="30" customHeight="1">
      <x:c r="B22" s="28" t="str">
        <x:v>Six fixed-cell hybrid</x:v>
      </x:c>
      <x:c r="C22" s="115" t="n">
        <x:f>'Group Closure'!R21</x:f>
        <x:v>5705043.2</x:v>
      </x:c>
      <x:c r="D22" s="28" t="n">
        <x:v>18</x:v>
      </x:c>
      <x:c r="E22" s="30" t="str">
        <x:v>six fixed plus four complete copies per mode</x:v>
      </x:c>
      <x:c r="F22" s="2"/>
      <x:c r="G22" s="137"/>
      <x:c r="H22" s="138"/>
      <x:c r="I22" s="138"/>
      <x:c r="J22" s="138"/>
      <x:c r="K22" s="138"/>
      <x:c r="L22" s="138"/>
      <x:c r="M22" s="139"/>
      <x:c r="N22" s="2"/>
      <x:c r="O22" s="2"/>
      <x:c r="P22" s="2"/>
      <x:c r="Q22" s="2"/>
      <x:c r="R22" s="2"/>
      <x:c r="S22" s="2"/>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row>
    <x:row r="23" ht="30" customHeight="1">
      <x:c r="B23" s="31" t="str">
        <x:v>Nine fixed-cell lower bound</x:v>
      </x:c>
      <x:c r="C23" s="35" t="n">
        <x:f>'Group Closure'!R22</x:f>
        <x:v>4396731.2</x:v>
      </x:c>
      <x:c r="D23" s="31" t="n">
        <x:v>12</x:v>
      </x:c>
      <x:c r="E23" s="33" t="str">
        <x:v>closes transport denial only while fixed service survives</x:v>
      </x:c>
      <x:c r="F23" s="2"/>
      <x:c r="G23" s="140"/>
      <x:c r="H23" s="141"/>
      <x:c r="I23" s="141"/>
      <x:c r="J23" s="141"/>
      <x:c r="K23" s="141"/>
      <x:c r="L23" s="141"/>
      <x:c r="M23" s="142"/>
      <x:c r="N23" s="2"/>
      <x:c r="O23" s="2"/>
      <x:c r="P23" s="2"/>
      <x:c r="Q23" s="2"/>
      <x:c r="R23" s="2"/>
      <x:c r="S23" s="2"/>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row>
    <x:row r="24">
      <x:c r="B24" s="2"/>
      <x:c r="C24" s="2"/>
      <x:c r="D24" s="2"/>
      <x:c r="E24" s="2"/>
      <x:c r="F24" s="2"/>
      <x:c r="G24" s="2"/>
      <x:c r="H24" s="2"/>
      <x:c r="I24" s="2"/>
      <x:c r="J24" s="2"/>
      <x:c r="K24" s="2"/>
      <x:c r="L24" s="2"/>
      <x:c r="M24" s="2"/>
      <x:c r="N24" s="2"/>
      <x:c r="O24" s="2"/>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row>
    <x:row r="25">
      <x:c r="B25" s="2"/>
      <x:c r="C25" s="2"/>
      <x:c r="D25" s="2"/>
      <x:c r="E25" s="2"/>
      <x:c r="F25" s="2"/>
      <x:c r="G25" s="2"/>
      <x:c r="H25" s="2"/>
      <x:c r="I25" s="2"/>
      <x:c r="J25" s="2"/>
      <x:c r="K25" s="2"/>
      <x:c r="L25" s="2"/>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row>
    <x:row r="26">
      <x:c r="B26" s="2"/>
      <x:c r="C26" s="2"/>
      <x:c r="D26" s="2"/>
      <x:c r="E26" s="2"/>
      <x:c r="F26" s="2"/>
      <x:c r="G26" s="2"/>
      <x:c r="H26" s="2"/>
      <x:c r="I26" s="2"/>
      <x:c r="J26" s="2"/>
      <x:c r="K26" s="2"/>
      <x:c r="L26" s="2"/>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row>
    <x:row r="27">
      <x:c r="B27" s="2"/>
      <x:c r="C27" s="2"/>
      <x:c r="D27" s="2"/>
      <x:c r="E27" s="2"/>
      <x:c r="F27" s="2"/>
      <x:c r="G27" s="2"/>
      <x:c r="H27" s="2"/>
      <x:c r="I27" s="2"/>
      <x:c r="J27" s="2"/>
      <x:c r="K27" s="2"/>
      <x:c r="L27" s="2"/>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row>
    <x:row r="28">
      <x:c r="B28" s="2"/>
      <x:c r="C28" s="2"/>
      <x:c r="D28" s="2"/>
      <x:c r="E28" s="2"/>
      <x:c r="F28" s="2"/>
      <x:c r="G28" s="2"/>
      <x:c r="H28" s="2"/>
      <x:c r="I28" s="2"/>
      <x:c r="J28" s="2"/>
      <x:c r="K28" s="2"/>
      <x:c r="L28" s="2"/>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row>
    <x:row r="29">
      <x:c r="B29" s="2"/>
      <x:c r="C29" s="2"/>
      <x:c r="D29" s="2"/>
      <x:c r="E29" s="2"/>
      <x:c r="F29" s="2"/>
      <x:c r="G29" s="2"/>
      <x:c r="H29" s="2"/>
      <x:c r="I29" s="2"/>
      <x:c r="J29" s="2"/>
      <x:c r="K29" s="2"/>
      <x:c r="L29" s="2"/>
      <x:c r="M29" s="2"/>
      <x:c r="N29" s="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row>
    <x:row r="30">
      <x:c r="B30" s="2"/>
      <x:c r="C30" s="2"/>
      <x:c r="D30" s="2"/>
      <x:c r="E30" s="2"/>
      <x:c r="F30" s="2"/>
      <x:c r="G30" s="2"/>
      <x:c r="H30" s="2"/>
      <x:c r="I30" s="2"/>
      <x:c r="J30" s="2"/>
      <x:c r="K30" s="2"/>
      <x:c r="L30" s="2"/>
      <x:c r="M30" s="2"/>
      <x:c r="N30" s="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row>
    <x:row r="31">
      <x:c r="B31" s="2"/>
      <x:c r="C31" s="2"/>
      <x:c r="D31" s="2"/>
      <x:c r="E31" s="2"/>
      <x:c r="F31" s="2"/>
      <x:c r="G31" s="2"/>
      <x:c r="H31" s="2"/>
      <x:c r="I31" s="2"/>
      <x:c r="J31" s="2"/>
      <x:c r="K31" s="2"/>
      <x:c r="L31" s="2"/>
      <x:c r="M31" s="2"/>
      <x:c r="N31" s="2"/>
      <x:c r="O31" s="2"/>
      <x:c r="P31" s="2"/>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row>
    <x:row r="32">
      <x:c r="B32" s="2"/>
      <x:c r="C32" s="2"/>
      <x:c r="D32" s="2"/>
      <x:c r="E32" s="2"/>
      <x:c r="F32" s="2"/>
      <x:c r="G32" s="2"/>
      <x:c r="H32" s="2"/>
      <x:c r="I32" s="2"/>
      <x:c r="J32" s="2"/>
      <x:c r="K32" s="2"/>
      <x:c r="L32" s="2"/>
      <x:c r="M32" s="2"/>
      <x:c r="N32" s="2"/>
      <x:c r="O32" s="2"/>
      <x:c r="P32" s="2"/>
      <x:c r="Q32" s="2"/>
      <x:c r="R32" s="2"/>
      <x:c r="S32" s="2"/>
      <x:c r="T32" s="2"/>
      <x:c r="U32" s="2"/>
      <x:c r="V32" s="2"/>
      <x:c r="W32" s="2"/>
      <x:c r="X32" s="2"/>
      <x:c r="Y32" s="2"/>
      <x:c r="Z32" s="2"/>
      <x:c r="AA32" s="2"/>
      <x:c r="AB32" s="2"/>
      <x:c r="AC32" s="2"/>
      <x:c r="AD32" s="2"/>
      <x:c r="AE32" s="2"/>
      <x:c r="AF32" s="2"/>
      <x:c r="AG32" s="2"/>
      <x:c r="AH32" s="2"/>
      <x:c r="AI32" s="2"/>
      <x:c r="AJ32" s="2"/>
      <x:c r="AK32" s="2"/>
      <x:c r="AL32" s="2"/>
      <x:c r="AM32" s="2"/>
      <x:c r="AN32" s="2"/>
      <x:c r="AO32" s="2"/>
      <x:c r="AP32" s="2"/>
      <x:c r="AQ32" s="2"/>
      <x:c r="AR32" s="2"/>
      <x:c r="AS32" s="2"/>
    </x:row>
    <x:row r="33">
      <x:c r="B33" s="2"/>
      <x:c r="C33" s="2"/>
      <x:c r="D33" s="2"/>
      <x:c r="E33" s="2"/>
      <x:c r="F33" s="2"/>
      <x:c r="G33" s="2"/>
      <x:c r="H33" s="2"/>
      <x:c r="I33" s="2"/>
      <x:c r="J33" s="2"/>
      <x:c r="K33" s="2"/>
      <x:c r="L33" s="2"/>
      <x:c r="M33" s="2"/>
      <x:c r="N33" s="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row>
    <x:row r="34">
      <x:c r="B34" s="2"/>
      <x:c r="C34" s="2"/>
      <x:c r="D34" s="2"/>
      <x:c r="E34" s="2"/>
      <x:c r="F34" s="2"/>
      <x:c r="G34" s="2"/>
      <x:c r="H34" s="2"/>
      <x:c r="I34" s="2"/>
      <x:c r="J34" s="2"/>
      <x:c r="K34" s="2"/>
      <x:c r="L34" s="2"/>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row>
    <x:row r="35">
      <x:c r="B35" s="2"/>
      <x:c r="C35" s="2"/>
      <x:c r="D35" s="2"/>
      <x:c r="E35" s="2"/>
      <x:c r="F35" s="2"/>
      <x:c r="G35" s="2"/>
      <x:c r="H35" s="2"/>
      <x:c r="I35" s="2"/>
      <x:c r="J35" s="2"/>
      <x:c r="K35" s="2"/>
      <x:c r="L35" s="2"/>
      <x:c r="M35" s="2"/>
      <x:c r="N35" s="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row>
    <x:row r="36">
      <x:c r="B36" s="2"/>
      <x:c r="C36" s="2"/>
      <x:c r="D36" s="2"/>
      <x:c r="E36" s="2"/>
      <x:c r="F36" s="2"/>
      <x:c r="G36" s="2"/>
      <x:c r="H36" s="2"/>
      <x:c r="I36" s="2"/>
      <x:c r="J36" s="2"/>
      <x:c r="K36" s="2"/>
      <x:c r="L36" s="2"/>
      <x:c r="M36" s="2"/>
      <x:c r="N36" s="2"/>
      <x:c r="O36" s="2"/>
      <x:c r="P36" s="2"/>
      <x:c r="Q36" s="2"/>
      <x:c r="R36" s="2"/>
      <x:c r="S36" s="2"/>
      <x:c r="T36" s="2"/>
      <x:c r="U36" s="2"/>
      <x:c r="V36" s="2"/>
      <x:c r="W36" s="2"/>
      <x:c r="X36" s="2"/>
      <x:c r="Y36" s="2"/>
      <x:c r="Z36" s="2"/>
      <x:c r="AA36" s="2"/>
      <x:c r="AB36" s="2"/>
      <x:c r="AC36" s="2"/>
      <x:c r="AD36" s="2"/>
      <x:c r="AE36" s="2"/>
      <x:c r="AF36" s="2"/>
      <x:c r="AG36" s="2"/>
      <x:c r="AH36" s="2"/>
      <x:c r="AI36" s="2"/>
      <x:c r="AJ36" s="2"/>
      <x:c r="AK36" s="2"/>
      <x:c r="AL36" s="2"/>
      <x:c r="AM36" s="2"/>
      <x:c r="AN36" s="2"/>
      <x:c r="AO36" s="2"/>
      <x:c r="AP36" s="2"/>
      <x:c r="AQ36" s="2"/>
      <x:c r="AR36" s="2"/>
      <x:c r="AS36" s="2"/>
    </x:row>
    <x:row r="37">
      <x:c r="B37" s="2"/>
      <x:c r="C37" s="2"/>
      <x:c r="D37" s="2"/>
      <x:c r="E37" s="2"/>
      <x:c r="F37" s="2"/>
      <x:c r="G37" s="2"/>
      <x:c r="H37" s="2"/>
      <x:c r="I37" s="2"/>
      <x:c r="J37" s="2"/>
      <x:c r="K37" s="2"/>
      <x:c r="L37" s="2"/>
      <x:c r="M37" s="2"/>
      <x:c r="N37" s="2"/>
      <x:c r="O37" s="2"/>
      <x:c r="P37" s="2"/>
      <x:c r="Q37" s="2"/>
      <x:c r="R37" s="2"/>
      <x:c r="S37" s="2"/>
      <x:c r="T37" s="2"/>
      <x:c r="U37" s="2"/>
      <x:c r="V37" s="2"/>
      <x:c r="W37" s="2"/>
      <x:c r="X37" s="2"/>
      <x:c r="Y37" s="2"/>
      <x:c r="Z37" s="2"/>
      <x:c r="AA37" s="2"/>
      <x:c r="AB37" s="2"/>
      <x:c r="AC37" s="2"/>
      <x:c r="AD37" s="2"/>
      <x:c r="AE37" s="2"/>
      <x:c r="AF37" s="2"/>
      <x:c r="AG37" s="2"/>
      <x:c r="AH37" s="2"/>
      <x:c r="AI37" s="2"/>
      <x:c r="AJ37" s="2"/>
      <x:c r="AK37" s="2"/>
      <x:c r="AL37" s="2"/>
      <x:c r="AM37" s="2"/>
      <x:c r="AN37" s="2"/>
      <x:c r="AO37" s="2"/>
      <x:c r="AP37" s="2"/>
      <x:c r="AQ37" s="2"/>
      <x:c r="AR37" s="2"/>
      <x:c r="AS37" s="2"/>
    </x:row>
    <x:row r="38">
      <x:c r="B38" s="2"/>
      <x:c r="C38" s="2"/>
      <x:c r="D38" s="2"/>
      <x:c r="E38" s="2"/>
      <x:c r="F38" s="2"/>
      <x:c r="G38" s="2"/>
      <x:c r="H38" s="2"/>
      <x:c r="I38" s="2"/>
      <x:c r="J38" s="2"/>
      <x:c r="K38" s="2"/>
      <x:c r="L38" s="2"/>
      <x:c r="M38" s="2"/>
      <x:c r="N38" s="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row>
    <x:row r="39">
      <x:c r="B39" s="2"/>
      <x:c r="C39" s="2"/>
      <x:c r="D39" s="2"/>
      <x:c r="E39" s="2"/>
      <x:c r="F39" s="2"/>
      <x:c r="G39" s="2"/>
      <x:c r="H39" s="2"/>
      <x:c r="I39" s="2"/>
      <x:c r="J39" s="2"/>
      <x:c r="K39" s="2"/>
      <x:c r="L39" s="2"/>
      <x:c r="M39" s="2"/>
      <x:c r="N39" s="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row>
    <x:row r="40">
      <x:c r="B40" s="2"/>
      <x:c r="C40" s="2"/>
      <x:c r="D40" s="2"/>
      <x:c r="E40" s="2"/>
      <x:c r="F40" s="2"/>
      <x:c r="G40" s="2"/>
      <x:c r="H40" s="2"/>
      <x:c r="I40" s="2"/>
      <x:c r="J40" s="2"/>
      <x:c r="K40" s="2"/>
      <x:c r="L40" s="2"/>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row>
    <x:row r="41">
      <x:c r="B41" s="2"/>
      <x:c r="C41" s="2"/>
      <x:c r="D41" s="2"/>
      <x:c r="E41" s="2"/>
      <x:c r="F41" s="2"/>
      <x:c r="G41" s="2"/>
      <x:c r="H41" s="2"/>
      <x:c r="I41" s="2"/>
      <x:c r="J41" s="2"/>
      <x:c r="K41" s="2"/>
      <x:c r="L41" s="2"/>
      <x:c r="M41" s="2"/>
      <x:c r="N41" s="2"/>
      <x:c r="O41" s="2"/>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row>
    <x:row r="42">
      <x:c r="B42" s="2"/>
      <x:c r="C42" s="2"/>
      <x:c r="D42" s="2"/>
      <x:c r="E42" s="2"/>
      <x:c r="F42" s="2"/>
      <x:c r="G42" s="2"/>
      <x:c r="H42" s="2"/>
      <x:c r="I42" s="2"/>
      <x:c r="J42" s="2"/>
      <x:c r="K42" s="2"/>
      <x:c r="L42" s="2"/>
      <x:c r="M42" s="2"/>
      <x:c r="N42" s="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row>
    <x:row r="43">
      <x:c r="B43" s="2"/>
      <x:c r="C43" s="2"/>
      <x:c r="D43" s="2"/>
      <x:c r="E43" s="2"/>
      <x:c r="F43" s="2"/>
      <x:c r="G43" s="2"/>
      <x:c r="H43" s="2"/>
      <x:c r="I43" s="2"/>
      <x:c r="J43" s="2"/>
      <x:c r="K43" s="2"/>
      <x:c r="L43" s="2"/>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row>
    <x:row r="44">
      <x:c r="B44" s="2"/>
      <x:c r="C44" s="2"/>
      <x:c r="D44" s="2"/>
      <x:c r="E44" s="2"/>
      <x:c r="F44" s="2"/>
      <x:c r="G44" s="2"/>
      <x:c r="H44" s="2"/>
      <x:c r="I44" s="2"/>
      <x:c r="J44" s="2"/>
      <x:c r="K44" s="2"/>
      <x:c r="L44" s="2"/>
      <x:c r="M44" s="2"/>
      <x:c r="N44" s="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row>
    <x:row r="45">
      <x:c r="B45" s="2"/>
      <x:c r="C45" s="2"/>
      <x:c r="D45" s="2"/>
      <x:c r="E45" s="2"/>
      <x:c r="F45" s="2"/>
      <x:c r="G45" s="2"/>
      <x:c r="H45" s="2"/>
      <x:c r="I45" s="2"/>
      <x:c r="J45" s="2"/>
      <x:c r="K45" s="2"/>
      <x:c r="L45" s="2"/>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row>
    <x:row r="46">
      <x:c r="B46" s="2"/>
      <x:c r="C46" s="2"/>
      <x:c r="D46" s="2"/>
      <x:c r="E46" s="2"/>
      <x:c r="F46" s="2"/>
      <x:c r="G46" s="2"/>
      <x:c r="H46" s="2"/>
      <x:c r="I46" s="2"/>
      <x:c r="J46" s="2"/>
      <x:c r="K46" s="2"/>
      <x:c r="L46" s="2"/>
      <x:c r="M46" s="2"/>
      <x:c r="N46" s="2"/>
      <x:c r="O46" s="2"/>
      <x:c r="P46" s="2"/>
      <x:c r="Q46" s="2"/>
      <x:c r="R46" s="2"/>
      <x:c r="S46" s="2"/>
      <x:c r="T46" s="2"/>
      <x:c r="U46" s="2"/>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row>
    <x:row r="47">
      <x:c r="B47" s="2"/>
      <x:c r="C47" s="2"/>
      <x:c r="D47" s="2"/>
      <x:c r="E47" s="2"/>
      <x:c r="F47" s="2"/>
      <x:c r="G47" s="2"/>
      <x:c r="H47" s="2"/>
      <x:c r="I47" s="2"/>
      <x:c r="J47" s="2"/>
      <x:c r="K47" s="2"/>
      <x:c r="L47" s="2"/>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row>
    <x:row r="48">
      <x:c r="B48" s="2"/>
      <x:c r="C48" s="2"/>
      <x:c r="D48" s="2"/>
      <x:c r="E48" s="2"/>
      <x:c r="F48" s="2"/>
      <x:c r="G48" s="2"/>
      <x:c r="H48" s="2"/>
      <x:c r="I48" s="2"/>
      <x:c r="J48" s="2"/>
      <x:c r="K48" s="2"/>
      <x:c r="L48" s="2"/>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row>
    <x:row r="49">
      <x:c r="B49" s="2"/>
      <x:c r="C49" s="2"/>
      <x:c r="D49" s="2"/>
      <x:c r="E49" s="2"/>
      <x:c r="F49" s="2"/>
      <x:c r="G49" s="2"/>
      <x:c r="H49" s="2"/>
      <x:c r="I49" s="2"/>
      <x:c r="J49" s="2"/>
      <x:c r="K49" s="2"/>
      <x:c r="L49" s="2"/>
      <x:c r="M49" s="2"/>
      <x:c r="N49" s="2"/>
      <x:c r="O49" s="2"/>
      <x:c r="P49" s="2"/>
      <x:c r="Q49" s="2"/>
      <x:c r="R49" s="2"/>
      <x:c r="S49" s="2"/>
      <x:c r="T49" s="2"/>
      <x:c r="U49" s="2"/>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row>
    <x:row r="50">
      <x:c r="B50" s="2"/>
      <x:c r="C50" s="2"/>
      <x:c r="D50" s="2"/>
      <x:c r="E50" s="2"/>
      <x:c r="F50" s="2"/>
      <x:c r="G50" s="2"/>
      <x:c r="H50" s="2"/>
      <x:c r="I50" s="2"/>
      <x:c r="J50" s="2"/>
      <x:c r="K50" s="2"/>
      <x:c r="L50" s="2"/>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row>
    <x:row r="51">
      <x:c r="B51" s="2"/>
      <x:c r="C51" s="2"/>
      <x:c r="D51" s="2"/>
      <x:c r="E51" s="2"/>
      <x:c r="F51" s="2"/>
      <x:c r="G51" s="2"/>
      <x:c r="H51" s="2"/>
      <x:c r="I51" s="2"/>
      <x:c r="J51" s="2"/>
      <x:c r="K51" s="2"/>
      <x:c r="L51" s="2"/>
      <x:c r="M51" s="2"/>
      <x:c r="N51" s="2"/>
      <x:c r="O51" s="2"/>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row>
    <x:row r="52">
      <x:c r="B52" s="2"/>
      <x:c r="C52" s="2"/>
      <x:c r="D52" s="2"/>
      <x:c r="E52" s="2"/>
      <x:c r="F52" s="2"/>
      <x:c r="G52" s="2"/>
      <x:c r="H52" s="2"/>
      <x:c r="I52" s="2"/>
      <x:c r="J52" s="2"/>
      <x:c r="K52" s="2"/>
      <x:c r="L52" s="2"/>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row>
    <x:row r="53">
      <x:c r="B53" s="2"/>
      <x:c r="C53" s="2"/>
      <x:c r="D53" s="2"/>
      <x:c r="E53" s="2"/>
      <x:c r="F53" s="2"/>
      <x:c r="G53" s="2"/>
      <x:c r="H53" s="2"/>
      <x:c r="I53" s="2"/>
      <x:c r="J53" s="2"/>
      <x:c r="K53" s="2"/>
      <x:c r="L53" s="2"/>
      <x:c r="M53" s="2"/>
      <x:c r="N53" s="2"/>
      <x:c r="O53" s="2"/>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row>
    <x:row r="54">
      <x:c r="B54" s="2"/>
      <x:c r="C54" s="2"/>
      <x:c r="D54" s="2"/>
      <x:c r="E54" s="2"/>
      <x:c r="F54" s="2"/>
      <x:c r="G54" s="2"/>
      <x:c r="H54" s="2"/>
      <x:c r="I54" s="2"/>
      <x:c r="J54" s="2"/>
      <x:c r="K54" s="2"/>
      <x:c r="L54" s="2"/>
      <x:c r="M54" s="2"/>
      <x:c r="N54" s="2"/>
      <x:c r="O54" s="2"/>
      <x:c r="P54" s="2"/>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row>
    <x:row r="55">
      <x:c r="B55" s="2"/>
      <x:c r="C55" s="2"/>
      <x:c r="D55" s="2"/>
      <x:c r="E55" s="2"/>
      <x:c r="F55" s="2"/>
      <x:c r="G55" s="2"/>
      <x:c r="H55" s="2"/>
      <x:c r="I55" s="2"/>
      <x:c r="J55" s="2"/>
      <x:c r="K55" s="2"/>
      <x:c r="L55" s="2"/>
      <x:c r="M55" s="2"/>
      <x:c r="N55" s="2"/>
      <x:c r="O55" s="2"/>
      <x:c r="P55" s="2"/>
      <x:c r="Q55" s="2"/>
      <x:c r="R55" s="2"/>
      <x:c r="S55" s="2"/>
      <x:c r="T55" s="2"/>
      <x:c r="U55" s="2"/>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row>
    <x:row r="56">
      <x:c r="B56" s="2"/>
      <x:c r="C56" s="2"/>
      <x:c r="D56" s="2"/>
      <x:c r="E56" s="2"/>
      <x:c r="F56" s="2"/>
      <x:c r="G56" s="2"/>
      <x:c r="H56" s="2"/>
      <x:c r="I56" s="2"/>
      <x:c r="J56" s="2"/>
      <x:c r="K56" s="2"/>
      <x:c r="L56" s="2"/>
      <x:c r="M56" s="2"/>
      <x:c r="N56" s="2"/>
      <x:c r="O56" s="2"/>
      <x:c r="P56" s="2"/>
      <x:c r="Q56" s="2"/>
      <x:c r="R56" s="2"/>
      <x:c r="S56" s="2"/>
      <x:c r="T56" s="2"/>
      <x:c r="U56" s="2"/>
      <x:c r="V56" s="2"/>
      <x:c r="W56" s="2"/>
      <x:c r="X56" s="2"/>
      <x:c r="Y56" s="2"/>
      <x:c r="Z56" s="2"/>
      <x:c r="AA56" s="2"/>
      <x:c r="AB56" s="2"/>
      <x:c r="AC56" s="2"/>
      <x:c r="AD56" s="2"/>
      <x:c r="AE56" s="2"/>
      <x:c r="AF56" s="2"/>
      <x:c r="AG56" s="2"/>
      <x:c r="AH56" s="2"/>
      <x:c r="AI56" s="2"/>
      <x:c r="AJ56" s="2"/>
      <x:c r="AK56" s="2"/>
      <x:c r="AL56" s="2"/>
      <x:c r="AM56" s="2"/>
      <x:c r="AN56" s="2"/>
      <x:c r="AO56" s="2"/>
      <x:c r="AP56" s="2"/>
      <x:c r="AQ56" s="2"/>
      <x:c r="AR56" s="2"/>
      <x:c r="AS56" s="2"/>
    </x:row>
    <x:row r="57">
      <x:c r="B57" s="2"/>
      <x:c r="C57" s="2"/>
      <x:c r="D57" s="2"/>
      <x:c r="E57" s="2"/>
      <x:c r="F57" s="2"/>
      <x:c r="G57" s="2"/>
      <x:c r="H57" s="2"/>
      <x:c r="I57" s="2"/>
      <x:c r="J57" s="2"/>
      <x:c r="K57" s="2"/>
      <x:c r="L57" s="2"/>
      <x:c r="M57" s="2"/>
      <x:c r="N57" s="2"/>
      <x:c r="O57" s="2"/>
      <x:c r="P57" s="2"/>
      <x:c r="Q57" s="2"/>
      <x:c r="R57" s="2"/>
      <x:c r="S57" s="2"/>
      <x:c r="T57" s="2"/>
      <x:c r="U57" s="2"/>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row>
    <x:row r="58">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row>
    <x:row r="59">
      <x:c r="B59" s="2"/>
      <x:c r="C59" s="2"/>
      <x:c r="D59" s="2"/>
      <x:c r="E59" s="2"/>
      <x:c r="F59" s="2"/>
      <x:c r="G59" s="2"/>
      <x:c r="H59" s="2"/>
      <x:c r="I59" s="2"/>
      <x:c r="J59" s="2"/>
      <x:c r="K59" s="2"/>
      <x:c r="L59" s="2"/>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row>
    <x:row r="60">
      <x:c r="B60" s="2"/>
      <x:c r="C60" s="2"/>
      <x:c r="D60" s="2"/>
      <x:c r="E60" s="2"/>
      <x:c r="F60" s="2"/>
      <x:c r="G60" s="2"/>
      <x:c r="H60" s="2"/>
      <x:c r="I60" s="2"/>
      <x:c r="J60" s="2"/>
      <x:c r="K60" s="2"/>
      <x:c r="L60" s="2"/>
      <x:c r="M60" s="2"/>
      <x:c r="N60" s="2"/>
      <x:c r="O60" s="2"/>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row>
    <x:row r="61">
      <x:c r="B61" s="2"/>
      <x:c r="C61" s="2"/>
      <x:c r="D61" s="2"/>
      <x:c r="E61" s="2"/>
      <x:c r="F61" s="2"/>
      <x:c r="G61" s="2"/>
      <x:c r="H61" s="2"/>
      <x:c r="I61" s="2"/>
      <x:c r="J61" s="2"/>
      <x:c r="K61" s="2"/>
      <x:c r="L61" s="2"/>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row>
    <x:row r="62">
      <x:c r="B62" s="2"/>
      <x:c r="C62" s="2"/>
      <x:c r="D62" s="2"/>
      <x:c r="E62" s="2"/>
      <x:c r="F62" s="2"/>
      <x:c r="G62" s="2"/>
      <x:c r="H62" s="2"/>
      <x:c r="I62" s="2"/>
      <x:c r="J62" s="2"/>
      <x:c r="K62" s="2"/>
      <x:c r="L62" s="2"/>
      <x:c r="M62" s="2"/>
      <x:c r="N62" s="2"/>
      <x:c r="O62" s="2"/>
      <x:c r="P62" s="2"/>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row>
    <x:row r="63">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row>
    <x:row r="64">
      <x:c r="B64" s="2"/>
      <x:c r="C64" s="2"/>
      <x:c r="D64" s="2"/>
      <x:c r="E64" s="2"/>
      <x:c r="F64" s="2"/>
      <x:c r="G64" s="2"/>
      <x:c r="H64" s="2"/>
      <x:c r="I64" s="2"/>
      <x:c r="J64" s="2"/>
      <x:c r="K64" s="2"/>
      <x:c r="L64" s="2"/>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row>
    <x:row r="65">
      <x:c r="B65" s="2"/>
      <x:c r="C65" s="2"/>
      <x:c r="D65" s="2"/>
      <x:c r="E65" s="2"/>
      <x:c r="F65" s="2"/>
      <x:c r="G65" s="2"/>
      <x:c r="H65" s="2"/>
      <x:c r="I65" s="2"/>
      <x:c r="J65" s="2"/>
      <x:c r="K65" s="2"/>
      <x:c r="L65" s="2"/>
      <x:c r="M65" s="2"/>
      <x:c r="N65" s="2"/>
      <x:c r="O65" s="2"/>
      <x:c r="P65" s="2"/>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row>
    <x:row r="66">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row>
    <x:row r="67">
      <x:c r="B67" s="2"/>
      <x:c r="C67" s="2"/>
      <x:c r="D67" s="2"/>
      <x:c r="E67" s="2"/>
      <x:c r="F67" s="2"/>
      <x:c r="G67" s="2"/>
      <x:c r="H67" s="2"/>
      <x:c r="I67" s="2"/>
      <x:c r="J67" s="2"/>
      <x:c r="K67" s="2"/>
      <x:c r="L67" s="2"/>
      <x:c r="M67" s="2"/>
      <x:c r="N67" s="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row>
    <x:row r="68">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row>
    <x:row r="69">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row>
    <x:row r="70">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row>
    <x:row r="71">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row>
    <x:row r="7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row>
    <x:row r="73">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row>
    <x:row r="74">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row>
    <x:row r="75">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row>
    <x:row r="76">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row>
    <x:row r="77">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row>
    <x:row r="78">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row>
    <x:row r="79">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row>
    <x:row r="80">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row>
    <x:row r="81">
      <x:c r="B81" s="2"/>
      <x:c r="C81" s="2"/>
      <x:c r="D81" s="2"/>
      <x:c r="E81" s="2"/>
      <x:c r="F81" s="2"/>
      <x:c r="G81" s="2"/>
      <x:c r="H81" s="2"/>
      <x:c r="I81" s="2"/>
      <x:c r="J81" s="2"/>
      <x:c r="K81" s="2"/>
      <x:c r="L81" s="2"/>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row>
    <x:row r="8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row>
    <x:row r="83">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row>
    <x:row r="84">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row>
    <x:row r="85">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row>
    <x:row r="86">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row>
    <x:row r="87">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row>
    <x:row r="88">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row>
    <x:row r="89">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row>
    <x:row r="90">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row>
    <x:row r="91">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row>
    <x:row r="9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row>
    <x:row r="93">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row>
    <x:row r="94">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row>
    <x:row r="95">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row>
    <x:row r="96">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row>
    <x:row r="97">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row>
    <x:row r="98">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row>
    <x:row r="99">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row>
    <x:row r="100">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row>
    <x:row r="101">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row>
    <x:row r="10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row>
    <x:row r="103">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row>
    <x:row r="104">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row>
    <x:row r="105">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row>
    <x:row r="106">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row>
    <x:row r="107">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row>
    <x:row r="108">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row>
    <x:row r="109">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row>
    <x:row r="110">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row>
    <x:row r="111">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row>
    <x:row r="11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row>
    <x:row r="113">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row>
    <x:row r="114">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row>
    <x:row r="115">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row>
    <x:row r="116">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row>
    <x:row r="117">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row>
    <x:row r="118">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row>
    <x:row r="119">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row>
    <x:row r="120">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row>
    <x:row r="121">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row>
    <x:row r="12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row>
    <x:row r="123">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row>
    <x:row r="124">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row>
    <x:row r="125">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row>
    <x:row r="126">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row>
    <x:row r="127">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row>
    <x:row r="128">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row>
    <x:row r="129">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row>
    <x:row r="130">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row>
    <x:row r="131">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row>
    <x:row r="13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row>
    <x:row r="133">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row>
    <x:row r="134">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row>
    <x:row r="135">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row>
    <x:row r="136">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row>
    <x:row r="137">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row>
    <x:row r="138">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row>
    <x:row r="139">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row>
    <x:row r="140">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row>
    <x:row r="141">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row>
    <x:row r="14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row>
    <x:row r="143">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row>
    <x:row r="144">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row>
    <x:row r="145">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row>
    <x:row r="146">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row>
    <x:row r="147">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row>
    <x:row r="148">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row>
    <x:row r="149">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row>
    <x:row r="150">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row>
    <x:row r="151">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row>
    <x:row r="15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row>
    <x:row r="153">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row>
    <x:row r="154">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row>
    <x:row r="155">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row>
    <x:row r="156">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row>
    <x:row r="157">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row>
    <x:row r="158">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row>
    <x:row r="159">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row>
    <x:row r="160">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row>
    <x:row r="161">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row>
    <x:row r="16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row>
    <x:row r="163">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row>
    <x:row r="164">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row>
    <x:row r="165">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row>
    <x:row r="166">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row>
    <x:row r="167">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row>
    <x:row r="168">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row>
    <x:row r="169">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row>
    <x:row r="170">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row>
    <x:row r="171">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row>
    <x:row r="17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row>
    <x:row r="173">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row>
    <x:row r="174">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row>
    <x:row r="175">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row>
    <x:row r="176">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row>
    <x:row r="177">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row>
    <x:row r="178">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row>
    <x:row r="179">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row>
    <x:row r="180">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row>
    <x:row r="181">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row>
    <x:row r="18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row>
    <x:row r="183">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row>
    <x:row r="184">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row>
    <x:row r="185">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row>
    <x:row r="186">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row>
    <x:row r="187">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row>
    <x:row r="188">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row>
    <x:row r="189">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row>
    <x:row r="190">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row>
    <x:row r="191">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row>
    <x:row r="19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row>
    <x:row r="193">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row>
    <x:row r="194">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row>
    <x:row r="195">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row>
    <x:row r="196">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row>
    <x:row r="197">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row>
    <x:row r="198">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row>
    <x:row r="199">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row>
    <x:row r="200">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row>
    <x:row r="201">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row>
    <x:row r="20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row>
    <x:row r="203">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row>
    <x:row r="204">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row>
    <x:row r="205">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row>
    <x:row r="206">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row>
    <x:row r="207">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row>
    <x:row r="208">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row>
    <x:row r="209">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row>
    <x:row r="210">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row>
    <x:row r="211">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row>
    <x:row r="21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row>
    <x:row r="213">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row>
    <x:row r="214">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row>
    <x:row r="215">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row>
    <x:row r="216">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row>
    <x:row r="217">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row>
    <x:row r="218">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row>
    <x:row r="219">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row>
    <x:row r="220">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row>
    <x:row r="221">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row>
    <x:row r="22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row>
    <x:row r="223">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row>
    <x:row r="224">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row>
    <x:row r="225">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row>
    <x:row r="226">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row>
    <x:row r="227">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row>
    <x:row r="228">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row>
    <x:row r="229">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row>
    <x:row r="230">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row>
    <x:row r="231">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row>
    <x:row r="23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row>
    <x:row r="233">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row>
    <x:row r="234">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row>
    <x:row r="235">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row>
    <x:row r="236">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row>
    <x:row r="237">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row>
    <x:row r="238">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row>
    <x:row r="239">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row>
    <x:row r="240">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row>
    <x:row r="241">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row>
    <x:row r="24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row>
    <x:row r="243">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row>
    <x:row r="244">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row>
    <x:row r="245">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row>
    <x:row r="246">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row>
    <x:row r="247">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row>
    <x:row r="248">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row>
    <x:row r="249">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row>
    <x:row r="250">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row>
    <x:row r="251">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row>
    <x:row r="25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row>
    <x:row r="253">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row>
    <x:row r="254">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row>
    <x:row r="255">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row>
    <x:row r="256">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row>
    <x:row r="257">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row>
    <x:row r="258">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row>
    <x:row r="259">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row>
    <x:row r="260">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row>
    <x:row r="261">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row>
    <x:row r="26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row>
    <x:row r="263">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row>
    <x:row r="264">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row>
    <x:row r="265">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row>
    <x:row r="266">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row>
    <x:row r="267">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row>
    <x:row r="268">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row>
    <x:row r="269">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row>
    <x:row r="270">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row>
    <x:row r="271">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row>
    <x:row r="27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row>
    <x:row r="273">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row>
    <x:row r="274">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row>
    <x:row r="275">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row>
    <x:row r="276">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row>
    <x:row r="277">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row>
    <x:row r="278">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row>
    <x:row r="279">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row>
    <x:row r="280">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row>
    <x:row r="281">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row>
    <x:row r="28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row>
    <x:row r="283">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row>
    <x:row r="284">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row>
    <x:row r="285">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row>
    <x:row r="286">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row>
    <x:row r="287">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row>
    <x:row r="288">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row>
    <x:row r="289">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row>
    <x:row r="290">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row>
    <x:row r="291">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row>
    <x:row r="29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row>
    <x:row r="293">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row>
    <x:row r="294">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row>
    <x:row r="295">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row>
    <x:row r="296">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row>
    <x:row r="297">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row>
    <x:row r="298">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row>
    <x:row r="299">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row>
    <x:row r="300">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row>
    <x:row r="301">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row>
    <x:row r="30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row>
    <x:row r="303">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row>
    <x:row r="304">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row>
    <x:row r="305">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row>
    <x:row r="306">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row>
    <x:row r="307">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row>
    <x:row r="308">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row>
    <x:row r="309">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row>
    <x:row r="310">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row>
    <x:row r="311">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row>
    <x:row r="31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row>
    <x:row r="313">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row>
    <x:row r="314">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row>
    <x:row r="315">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row>
    <x:row r="316">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row>
    <x:row r="317">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row>
    <x:row r="318">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row>
    <x:row r="319">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row>
    <x:row r="320">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row>
    <x:row r="321">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row>
    <x:row r="32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row>
    <x:row r="323">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row>
    <x:row r="324">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row>
    <x:row r="325">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row>
    <x:row r="326">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row>
    <x:row r="327">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row>
    <x:row r="328">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row>
    <x:row r="329">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row>
    <x:row r="330">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row>
    <x:row r="331">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row>
    <x:row r="33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row>
    <x:row r="333">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row>
    <x:row r="334">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row>
    <x:row r="335">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row>
    <x:row r="336">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row>
    <x:row r="337">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row>
    <x:row r="338">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row>
    <x:row r="339">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row>
    <x:row r="340">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row>
    <x:row r="341">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row>
    <x:row r="34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row>
    <x:row r="343">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row>
    <x:row r="344">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row>
    <x:row r="345">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row>
    <x:row r="346">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row>
    <x:row r="347">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row>
    <x:row r="348">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row>
    <x:row r="349">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row>
    <x:row r="350">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row>
    <x:row r="351">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row>
    <x:row r="35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row>
    <x:row r="353">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row>
    <x:row r="354">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row>
    <x:row r="355">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row>
    <x:row r="356">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row>
    <x:row r="357">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row>
    <x:row r="358">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row>
    <x:row r="359">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row>
    <x:row r="360">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row>
    <x:row r="361">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row>
    <x:row r="36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row>
    <x:row r="363">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row>
    <x:row r="364">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row>
    <x:row r="365">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row>
    <x:row r="366">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row>
    <x:row r="367">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row>
    <x:row r="368">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row>
    <x:row r="369">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row>
    <x:row r="370">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row>
    <x:row r="371">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row>
    <x:row r="37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row>
    <x:row r="373">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row>
    <x:row r="374">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row>
    <x:row r="375">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row>
    <x:row r="376">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row>
    <x:row r="377">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row>
    <x:row r="378">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row>
    <x:row r="379">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row>
    <x:row r="380">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row>
    <x:row r="381">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row>
    <x:row r="38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row>
    <x:row r="383">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row>
    <x:row r="384">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row>
    <x:row r="385">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row>
    <x:row r="386">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row>
    <x:row r="387">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row>
    <x:row r="388">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row>
    <x:row r="389">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row>
    <x:row r="390">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row>
    <x:row r="391">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row>
    <x:row r="39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row>
    <x:row r="393">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row>
    <x:row r="394">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row>
    <x:row r="395">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row>
    <x:row r="396">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row>
    <x:row r="397">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row>
    <x:row r="398">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row>
    <x:row r="399">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row>
    <x:row r="400">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row>
    <x:row r="401">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row>
    <x:row r="40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row>
    <x:row r="403">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row>
    <x:row r="404">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row>
    <x:row r="405">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row>
    <x:row r="406">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row>
    <x:row r="407">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row>
    <x:row r="408">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row>
    <x:row r="409">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row>
    <x:row r="410">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row>
    <x:row r="411">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row>
    <x:row r="41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row>
    <x:row r="413">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row>
    <x:row r="414">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row>
    <x:row r="415">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row>
    <x:row r="416">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row>
    <x:row r="417">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row>
    <x:row r="418">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row>
    <x:row r="419">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row>
    <x:row r="420">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row>
    <x:row r="421">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row>
    <x:row r="42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row>
    <x:row r="423">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row>
    <x:row r="424">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row>
    <x:row r="425">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row>
    <x:row r="426">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row>
    <x:row r="427">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row>
    <x:row r="428">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row>
    <x:row r="429">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row>
    <x:row r="430">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row>
    <x:row r="431">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row>
    <x:row r="43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row>
    <x:row r="433">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row>
    <x:row r="434">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row>
    <x:row r="435">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row>
    <x:row r="436">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row>
    <x:row r="437">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row>
    <x:row r="438">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row>
    <x:row r="439">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row>
    <x:row r="440">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row>
    <x:row r="441">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row>
    <x:row r="44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row>
    <x:row r="443">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row>
    <x:row r="444">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row>
    <x:row r="445">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row>
    <x:row r="446">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row>
    <x:row r="447">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row>
    <x:row r="448">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row>
    <x:row r="449">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row>
    <x:row r="450">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row>
    <x:row r="451">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row>
    <x:row r="45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row>
    <x:row r="453">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row>
    <x:row r="454">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row>
    <x:row r="455">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row>
    <x:row r="456">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row>
    <x:row r="457">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row>
    <x:row r="458">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row>
    <x:row r="459">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row>
    <x:row r="460">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row>
    <x:row r="461">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row>
    <x:row r="46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row>
    <x:row r="463">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row>
    <x:row r="464">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row>
    <x:row r="465">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row>
    <x:row r="466">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row>
    <x:row r="467">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row>
    <x:row r="468">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row>
    <x:row r="469">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row>
    <x:row r="470">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row>
    <x:row r="471">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row>
    <x:row r="47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row>
    <x:row r="473">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row>
    <x:row r="474">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row>
    <x:row r="475">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row>
    <x:row r="476">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row>
    <x:row r="477">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row>
    <x:row r="478">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row>
    <x:row r="479">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row>
    <x:row r="480">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row>
    <x:row r="481">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row>
    <x:row r="48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row>
    <x:row r="483">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row>
    <x:row r="484">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row>
    <x:row r="485">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row>
    <x:row r="486">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row>
    <x:row r="487">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row>
    <x:row r="488">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row>
    <x:row r="489">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row>
    <x:row r="490">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row>
    <x:row r="491">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row>
    <x:row r="49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row>
    <x:row r="493">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row>
    <x:row r="494">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row>
    <x:row r="495">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row>
    <x:row r="496">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row>
    <x:row r="497">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row>
    <x:row r="498">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row>
    <x:row r="499">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row>
    <x:row r="500">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row>
    <x:row r="501">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row>
    <x:row r="50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row>
    <x:row r="503">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row>
    <x:row r="504">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row>
    <x:row r="505">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row>
    <x:row r="506">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row>
    <x:row r="507">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row>
    <x:row r="508">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row>
    <x:row r="509">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row>
    <x:row r="510">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row>
    <x:row r="511">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row>
    <x:row r="51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row>
    <x:row r="513">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row>
    <x:row r="514">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row>
    <x:row r="515">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row>
    <x:row r="516">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row>
    <x:row r="517">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row>
    <x:row r="518">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row>
    <x:row r="519">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row>
    <x:row r="520">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row>
    <x:row r="521">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row>
    <x:row r="52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row>
    <x:row r="523">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row>
    <x:row r="524">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row>
    <x:row r="525">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row>
    <x:row r="526">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row>
    <x:row r="527">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row>
    <x:row r="528">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row>
    <x:row r="529">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row>
    <x:row r="530">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row>
    <x:row r="531">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row>
    <x:row r="53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row>
    <x:row r="533">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row>
    <x:row r="534">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row>
    <x:row r="535">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row>
    <x:row r="536">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row>
    <x:row r="537">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row>
    <x:row r="538">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row>
    <x:row r="539">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row>
    <x:row r="540">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row>
    <x:row r="541">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row>
    <x:row r="54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row>
    <x:row r="543">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row>
    <x:row r="544">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row>
    <x:row r="545">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row>
    <x:row r="546">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row>
    <x:row r="547">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row>
    <x:row r="548">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row>
    <x:row r="549">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row>
    <x:row r="550">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row>
    <x:row r="551">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row>
    <x:row r="55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row>
    <x:row r="553">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row>
    <x:row r="554">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row>
    <x:row r="555">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row>
    <x:row r="556">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row>
    <x:row r="557">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row>
    <x:row r="558">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row>
    <x:row r="559">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row>
    <x:row r="560">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row>
    <x:row r="561">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row>
    <x:row r="56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row>
    <x:row r="563">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row>
    <x:row r="564">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row>
    <x:row r="565">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row>
    <x:row r="566">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row>
    <x:row r="567">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row>
    <x:row r="568">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row>
    <x:row r="569">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row>
    <x:row r="570">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row>
    <x:row r="571">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row>
    <x:row r="57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row>
    <x:row r="573">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row>
    <x:row r="574">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row>
    <x:row r="575">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row>
    <x:row r="576">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row>
    <x:row r="577">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row>
    <x:row r="578">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row>
    <x:row r="579">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row>
    <x:row r="580">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row>
    <x:row r="581">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row>
    <x:row r="58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row>
    <x:row r="583">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row>
    <x:row r="584">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row>
    <x:row r="585">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row>
    <x:row r="586">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row>
    <x:row r="587">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row>
    <x:row r="588">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row>
    <x:row r="589">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row>
    <x:row r="590">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row>
    <x:row r="591">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row>
    <x:row r="59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row>
    <x:row r="593">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row>
    <x:row r="594">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row>
    <x:row r="595">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row>
    <x:row r="596">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row>
    <x:row r="597">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row>
    <x:row r="598">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row>
    <x:row r="599">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row>
    <x:row r="600">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row>
    <x:row r="601">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row>
    <x:row r="60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row>
    <x:row r="603">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row>
    <x:row r="604">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row>
    <x:row r="605">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row>
    <x:row r="606">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row>
    <x:row r="607">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row>
    <x:row r="608">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row>
    <x:row r="609">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row>
    <x:row r="610">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row>
    <x:row r="611">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row>
    <x:row r="61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row>
    <x:row r="613">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row>
    <x:row r="614">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row>
    <x:row r="615">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row>
    <x:row r="616">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row>
    <x:row r="617">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row>
    <x:row r="618">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row>
    <x:row r="619">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row>
    <x:row r="620">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row>
    <x:row r="621">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row>
    <x:row r="62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row>
    <x:row r="623">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row>
    <x:row r="624">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row>
    <x:row r="625">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row>
    <x:row r="626">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row>
    <x:row r="627">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row>
    <x:row r="628">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row>
    <x:row r="629">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row>
    <x:row r="630">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row>
    <x:row r="631">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row>
    <x:row r="63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row>
    <x:row r="633">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row>
    <x:row r="634">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row>
    <x:row r="635">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row>
    <x:row r="636">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row>
    <x:row r="637">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row>
    <x:row r="638">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row>
    <x:row r="639">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row>
    <x:row r="640">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row>
    <x:row r="641">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row>
    <x:row r="64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row>
    <x:row r="643">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row>
    <x:row r="644">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row>
    <x:row r="645">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row>
    <x:row r="646">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row>
    <x:row r="647">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row>
    <x:row r="648">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row>
    <x:row r="649">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row>
    <x:row r="650">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row>
    <x:row r="651">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row>
    <x:row r="65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row>
    <x:row r="653">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row>
    <x:row r="654">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row>
    <x:row r="655">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row>
    <x:row r="656">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row>
    <x:row r="657">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row>
    <x:row r="658">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row>
    <x:row r="659">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row>
    <x:row r="660">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row>
    <x:row r="661">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row>
    <x:row r="66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row>
    <x:row r="663">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row>
    <x:row r="664">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row>
    <x:row r="665">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row>
    <x:row r="666">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row>
    <x:row r="667">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row>
    <x:row r="668">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row>
    <x:row r="669">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row>
    <x:row r="670">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row>
    <x:row r="671">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row>
    <x:row r="67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row>
    <x:row r="673">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row>
    <x:row r="674">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row>
    <x:row r="675">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row>
    <x:row r="676">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row>
    <x:row r="677">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row>
    <x:row r="678">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row>
    <x:row r="679">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row>
    <x:row r="680">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row>
    <x:row r="681">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row>
    <x:row r="68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row>
    <x:row r="683">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row>
    <x:row r="684">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row>
    <x:row r="685">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row>
    <x:row r="686">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row>
    <x:row r="687">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row>
    <x:row r="688">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row>
    <x:row r="689">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row>
    <x:row r="690">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row>
    <x:row r="691">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row>
    <x:row r="69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row>
    <x:row r="693">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row>
    <x:row r="694">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row>
    <x:row r="695">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row>
    <x:row r="696">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row>
    <x:row r="697">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row>
    <x:row r="698">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row>
    <x:row r="699">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row>
    <x:row r="700">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row>
    <x:row r="701">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row>
    <x:row r="70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row>
    <x:row r="703">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row>
    <x:row r="704">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row>
    <x:row r="705">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row>
    <x:row r="706">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row>
    <x:row r="707">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row>
    <x:row r="708">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row>
    <x:row r="709">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row>
    <x:row r="710">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row>
    <x:row r="711">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row>
    <x:row r="71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row>
    <x:row r="713">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row>
    <x:row r="714">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row>
    <x:row r="715">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row>
    <x:row r="716">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row>
    <x:row r="717">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row>
    <x:row r="718">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row>
    <x:row r="719">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row>
    <x:row r="720">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row>
    <x:row r="721">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row>
    <x:row r="72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row>
    <x:row r="723">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row>
    <x:row r="724">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row>
    <x:row r="725">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row>
    <x:row r="726">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row>
    <x:row r="727">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row>
    <x:row r="728">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row>
    <x:row r="729">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row>
    <x:row r="730">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row>
    <x:row r="731">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row>
    <x:row r="73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row>
    <x:row r="733">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row>
    <x:row r="734">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row>
    <x:row r="735">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row>
    <x:row r="736">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row>
    <x:row r="737">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row>
    <x:row r="738">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row>
    <x:row r="739">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row>
    <x:row r="740">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row>
    <x:row r="741">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row>
    <x:row r="74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row>
    <x:row r="743">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row>
    <x:row r="744">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row>
    <x:row r="745">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row>
    <x:row r="746">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row>
    <x:row r="747">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row>
    <x:row r="748">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row>
    <x:row r="749">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row>
    <x:row r="750">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row>
    <x:row r="751">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row>
    <x:row r="75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row>
    <x:row r="753">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row>
    <x:row r="754">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row>
    <x:row r="755">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row>
    <x:row r="756">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row>
    <x:row r="757">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row>
    <x:row r="758">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row>
    <x:row r="759">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row>
    <x:row r="760">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row>
    <x:row r="761">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row>
    <x:row r="76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row>
    <x:row r="763">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row>
    <x:row r="764">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row>
    <x:row r="765">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row>
    <x:row r="766">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row>
    <x:row r="767">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row>
    <x:row r="768">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row>
    <x:row r="769">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row>
    <x:row r="770">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row>
    <x:row r="771">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row>
    <x:row r="77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row>
    <x:row r="773">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row>
    <x:row r="774">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row>
    <x:row r="775">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row>
    <x:row r="776">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row>
    <x:row r="777">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row>
    <x:row r="778">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row>
    <x:row r="779">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row>
    <x:row r="780">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row>
    <x:row r="781">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row>
    <x:row r="78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row>
    <x:row r="783">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row>
    <x:row r="784">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row>
    <x:row r="785">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row>
    <x:row r="786">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row>
    <x:row r="787">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row>
    <x:row r="788">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row>
    <x:row r="789">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row>
    <x:row r="790">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row>
    <x:row r="791">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row>
    <x:row r="79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row>
    <x:row r="793">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row>
    <x:row r="794">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row>
    <x:row r="795">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row>
    <x:row r="796">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row>
    <x:row r="797">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row>
    <x:row r="798">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row>
    <x:row r="799">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row>
    <x:row r="800">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row>
    <x:row r="801">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row>
    <x:row r="80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row>
    <x:row r="803">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row>
    <x:row r="804">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row>
    <x:row r="805">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row>
    <x:row r="806">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row>
    <x:row r="807">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row>
    <x:row r="808">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row>
    <x:row r="809">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row>
    <x:row r="810">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row>
    <x:row r="811">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row>
    <x:row r="81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row>
    <x:row r="813">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row>
    <x:row r="814">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row>
    <x:row r="815">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row>
    <x:row r="816">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row>
    <x:row r="817">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row>
    <x:row r="818">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row>
    <x:row r="819">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row>
    <x:row r="820">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row>
    <x:row r="821">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row>
    <x:row r="82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row>
    <x:row r="823">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row>
    <x:row r="824">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row>
    <x:row r="825">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row>
    <x:row r="826">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row>
    <x:row r="827">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row>
    <x:row r="828">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row>
    <x:row r="829">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row>
    <x:row r="830">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row>
    <x:row r="831">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row>
    <x:row r="83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row>
    <x:row r="833">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row>
    <x:row r="834">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row>
    <x:row r="835">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row>
    <x:row r="836">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row>
    <x:row r="837">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row>
    <x:row r="838">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row>
    <x:row r="839">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row>
    <x:row r="840">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row>
    <x:row r="841">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row>
    <x:row r="84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row>
    <x:row r="843">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row>
    <x:row r="844">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row>
    <x:row r="845">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row>
    <x:row r="846">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row>
    <x:row r="847">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row>
    <x:row r="848">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row>
    <x:row r="849">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row>
    <x:row r="850">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row>
    <x:row r="851">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row>
    <x:row r="85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row>
    <x:row r="853">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row>
    <x:row r="854">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row>
    <x:row r="855">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row>
    <x:row r="856">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row>
    <x:row r="857">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row>
    <x:row r="858">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row>
    <x:row r="859">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row>
    <x:row r="860">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row>
    <x:row r="861">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row>
    <x:row r="86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row>
    <x:row r="863">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row>
    <x:row r="864">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row>
    <x:row r="865">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row>
    <x:row r="866">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row>
    <x:row r="867">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row>
    <x:row r="868">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row>
    <x:row r="869">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row>
    <x:row r="870">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row>
    <x:row r="871">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row>
    <x:row r="87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row>
    <x:row r="873">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row>
    <x:row r="874">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row>
    <x:row r="875">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row>
    <x:row r="876">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row>
    <x:row r="877">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row>
    <x:row r="878">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row>
    <x:row r="879">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row>
    <x:row r="880">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row>
    <x:row r="881">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row>
    <x:row r="88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row>
    <x:row r="883">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row>
    <x:row r="884">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row>
    <x:row r="885">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row>
    <x:row r="886">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row>
    <x:row r="887">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row>
    <x:row r="888">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row>
    <x:row r="889">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row>
    <x:row r="890">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row>
    <x:row r="891">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row>
    <x:row r="89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row>
    <x:row r="893">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row>
    <x:row r="894">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row>
    <x:row r="895">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row>
    <x:row r="896">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row>
    <x:row r="897">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row>
    <x:row r="898">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row>
    <x:row r="899">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row>
    <x:row r="900">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row>
    <x:row r="901">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row>
    <x:row r="90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row>
    <x:row r="903">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row>
    <x:row r="904">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row>
    <x:row r="905">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row>
    <x:row r="906">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row>
    <x:row r="907">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row>
    <x:row r="908">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row>
    <x:row r="909">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row>
    <x:row r="910">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row>
    <x:row r="911">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row>
    <x:row r="91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row>
    <x:row r="913">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row>
    <x:row r="914">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row>
    <x:row r="915">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row>
    <x:row r="916">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row>
    <x:row r="917">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row>
    <x:row r="918">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row>
    <x:row r="919">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row>
    <x:row r="920">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row>
    <x:row r="921">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row>
    <x:row r="92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row>
    <x:row r="923">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row>
    <x:row r="924">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row>
    <x:row r="925">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row>
    <x:row r="926">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row>
    <x:row r="927">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row>
    <x:row r="928">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row>
    <x:row r="929">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row>
    <x:row r="930">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row>
    <x:row r="931">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row>
    <x:row r="93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row>
    <x:row r="933">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row>
    <x:row r="934">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row>
    <x:row r="935">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row>
    <x:row r="936">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row>
    <x:row r="937">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row>
    <x:row r="938">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row>
    <x:row r="939">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row>
    <x:row r="940">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row>
    <x:row r="941">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row>
    <x:row r="94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row>
    <x:row r="943">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row>
    <x:row r="944">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row>
    <x:row r="945">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row>
    <x:row r="946">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row>
    <x:row r="947">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row>
    <x:row r="948">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row>
    <x:row r="949">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row>
    <x:row r="950">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row>
    <x:row r="951">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row>
    <x:row r="95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row>
    <x:row r="953">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row>
    <x:row r="954">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row>
    <x:row r="955">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row>
    <x:row r="956">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row>
    <x:row r="957">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row>
    <x:row r="958">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row>
    <x:row r="959">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row>
    <x:row r="960">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row>
    <x:row r="961">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row>
    <x:row r="96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row>
    <x:row r="963">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row>
    <x:row r="964">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row>
    <x:row r="965">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row>
    <x:row r="966">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row>
    <x:row r="967">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row>
    <x:row r="968">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row>
    <x:row r="969">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row>
    <x:row r="970">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row>
    <x:row r="971">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row>
    <x:row r="97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row>
    <x:row r="973">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row>
    <x:row r="974">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row>
    <x:row r="975">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row>
    <x:row r="976">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row>
    <x:row r="977">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row>
    <x:row r="978">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row>
    <x:row r="979">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row>
    <x:row r="980">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row>
    <x:row r="981">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row>
    <x:row r="98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row>
    <x:row r="983">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row>
    <x:row r="984">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row>
    <x:row r="985">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row>
    <x:row r="986">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row>
    <x:row r="987">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row>
    <x:row r="988">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row>
    <x:row r="989">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row>
    <x:row r="990">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row>
    <x:row r="991">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row>
    <x:row r="99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row>
    <x:row r="993">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row>
    <x:row r="994">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row>
    <x:row r="995">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row>
    <x:row r="996">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row>
    <x:row r="997">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row>
    <x:row r="998">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row>
    <x:row r="999">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row>
    <x:row r="1000">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row>
    <x:row r="1001">
      <x:c r="B1001" s="2"/>
      <x:c r="C1001" s="2"/>
      <x:c r="D1001" s="2"/>
      <x:c r="E1001" s="2"/>
      <x:c r="F1001" s="2"/>
      <x:c r="G1001" s="2"/>
      <x:c r="H1001" s="2"/>
      <x:c r="I1001" s="2"/>
      <x:c r="J1001" s="2"/>
      <x:c r="K1001" s="2"/>
      <x:c r="L1001" s="2"/>
      <x:c r="M1001" s="2"/>
      <x:c r="N1001" s="2"/>
      <x:c r="O1001" s="2"/>
      <x:c r="P1001" s="2"/>
      <x:c r="Q1001" s="2"/>
      <x:c r="R1001" s="2"/>
      <x:c r="S1001" s="2"/>
      <x:c r="T1001" s="2"/>
      <x:c r="U1001" s="2"/>
      <x:c r="V1001" s="2"/>
      <x:c r="W1001" s="2"/>
      <x:c r="X1001" s="2"/>
      <x:c r="Y1001" s="2"/>
      <x:c r="Z1001" s="2"/>
      <x:c r="AA1001" s="2"/>
      <x:c r="AB1001" s="2"/>
      <x:c r="AC1001" s="2"/>
      <x:c r="AD1001" s="2"/>
      <x:c r="AE1001" s="2"/>
      <x:c r="AF1001" s="2"/>
      <x:c r="AG1001" s="2"/>
      <x:c r="AH1001" s="2"/>
      <x:c r="AI1001" s="2"/>
      <x:c r="AJ1001" s="2"/>
      <x:c r="AK1001" s="2"/>
      <x:c r="AL1001" s="2"/>
      <x:c r="AM1001" s="2"/>
      <x:c r="AN1001" s="2"/>
      <x:c r="AO1001" s="2"/>
      <x:c r="AP1001" s="2"/>
      <x:c r="AQ1001" s="2"/>
      <x:c r="AR1001" s="2"/>
      <x:c r="AS1001" s="2"/>
    </x:row>
    <x:row r="1002">
      <x:c r="B1002" s="2"/>
      <x:c r="C1002" s="2"/>
      <x:c r="D1002" s="2"/>
      <x:c r="E1002" s="2"/>
      <x:c r="F1002" s="2"/>
      <x:c r="G1002" s="2"/>
      <x:c r="H1002" s="2"/>
      <x:c r="I1002" s="2"/>
      <x:c r="J1002" s="2"/>
      <x:c r="K1002" s="2"/>
      <x:c r="L1002" s="2"/>
      <x:c r="M1002" s="2"/>
      <x:c r="N1002" s="2"/>
      <x:c r="O1002" s="2"/>
      <x:c r="P1002" s="2"/>
      <x:c r="Q1002" s="2"/>
      <x:c r="R1002" s="2"/>
      <x:c r="S1002" s="2"/>
      <x:c r="T1002" s="2"/>
      <x:c r="U1002" s="2"/>
      <x:c r="V1002" s="2"/>
      <x:c r="W1002" s="2"/>
      <x:c r="X1002" s="2"/>
      <x:c r="Y1002" s="2"/>
      <x:c r="Z1002" s="2"/>
      <x:c r="AA1002" s="2"/>
      <x:c r="AB1002" s="2"/>
      <x:c r="AC1002" s="2"/>
      <x:c r="AD1002" s="2"/>
      <x:c r="AE1002" s="2"/>
      <x:c r="AF1002" s="2"/>
      <x:c r="AG1002" s="2"/>
      <x:c r="AH1002" s="2"/>
      <x:c r="AI1002" s="2"/>
      <x:c r="AJ1002" s="2"/>
      <x:c r="AK1002" s="2"/>
      <x:c r="AL1002" s="2"/>
      <x:c r="AM1002" s="2"/>
      <x:c r="AN1002" s="2"/>
      <x:c r="AO1002" s="2"/>
      <x:c r="AP1002" s="2"/>
      <x:c r="AQ1002" s="2"/>
      <x:c r="AR1002" s="2"/>
      <x:c r="AS1002" s="2"/>
    </x:row>
    <x:row r="1003">
      <x:c r="B1003" s="2"/>
      <x:c r="C1003" s="2"/>
      <x:c r="D1003" s="2"/>
      <x:c r="E1003" s="2"/>
      <x:c r="F1003" s="2"/>
      <x:c r="G1003" s="2"/>
      <x:c r="H1003" s="2"/>
      <x:c r="I1003" s="2"/>
      <x:c r="J1003" s="2"/>
      <x:c r="K1003" s="2"/>
      <x:c r="L1003" s="2"/>
      <x:c r="M1003" s="2"/>
      <x:c r="N1003" s="2"/>
      <x:c r="O1003" s="2"/>
      <x:c r="P1003" s="2"/>
      <x:c r="Q1003" s="2"/>
      <x:c r="R1003" s="2"/>
      <x:c r="S1003" s="2"/>
      <x:c r="T1003" s="2"/>
      <x:c r="U1003" s="2"/>
      <x:c r="V1003" s="2"/>
      <x:c r="W1003" s="2"/>
      <x:c r="X1003" s="2"/>
      <x:c r="Y1003" s="2"/>
      <x:c r="Z1003" s="2"/>
      <x:c r="AA1003" s="2"/>
      <x:c r="AB1003" s="2"/>
      <x:c r="AC1003" s="2"/>
      <x:c r="AD1003" s="2"/>
      <x:c r="AE1003" s="2"/>
      <x:c r="AF1003" s="2"/>
      <x:c r="AG1003" s="2"/>
      <x:c r="AH1003" s="2"/>
      <x:c r="AI1003" s="2"/>
      <x:c r="AJ1003" s="2"/>
      <x:c r="AK1003" s="2"/>
      <x:c r="AL1003" s="2"/>
      <x:c r="AM1003" s="2"/>
      <x:c r="AN1003" s="2"/>
      <x:c r="AO1003" s="2"/>
      <x:c r="AP1003" s="2"/>
      <x:c r="AQ1003" s="2"/>
      <x:c r="AR1003" s="2"/>
      <x:c r="AS1003" s="2"/>
    </x:row>
    <x:row r="1004">
      <x:c r="B1004" s="2"/>
      <x:c r="C1004" s="2"/>
      <x:c r="D1004" s="2"/>
      <x:c r="E1004" s="2"/>
      <x:c r="F1004" s="2"/>
      <x:c r="G1004" s="2"/>
      <x:c r="H1004" s="2"/>
      <x:c r="I1004" s="2"/>
      <x:c r="J1004" s="2"/>
      <x:c r="K1004" s="2"/>
      <x:c r="L1004" s="2"/>
      <x:c r="M1004" s="2"/>
      <x:c r="N1004" s="2"/>
      <x:c r="O1004" s="2"/>
      <x:c r="P1004" s="2"/>
      <x:c r="Q1004" s="2"/>
      <x:c r="R1004" s="2"/>
      <x:c r="S1004" s="2"/>
      <x:c r="T1004" s="2"/>
      <x:c r="U1004" s="2"/>
      <x:c r="V1004" s="2"/>
      <x:c r="W1004" s="2"/>
      <x:c r="X1004" s="2"/>
      <x:c r="Y1004" s="2"/>
      <x:c r="Z1004" s="2"/>
      <x:c r="AA1004" s="2"/>
      <x:c r="AB1004" s="2"/>
      <x:c r="AC1004" s="2"/>
      <x:c r="AD1004" s="2"/>
      <x:c r="AE1004" s="2"/>
      <x:c r="AF1004" s="2"/>
      <x:c r="AG1004" s="2"/>
      <x:c r="AH1004" s="2"/>
      <x:c r="AI1004" s="2"/>
      <x:c r="AJ1004" s="2"/>
      <x:c r="AK1004" s="2"/>
      <x:c r="AL1004" s="2"/>
      <x:c r="AM1004" s="2"/>
      <x:c r="AN1004" s="2"/>
      <x:c r="AO1004" s="2"/>
      <x:c r="AP1004" s="2"/>
      <x:c r="AQ1004" s="2"/>
      <x:c r="AR1004" s="2"/>
      <x:c r="AS1004" s="2"/>
    </x:row>
    <x:row r="1005">
      <x:c r="B1005" s="2"/>
      <x:c r="C1005" s="2"/>
      <x:c r="D1005" s="2"/>
      <x:c r="E1005" s="2"/>
      <x:c r="F1005" s="2"/>
      <x:c r="G1005" s="2"/>
      <x:c r="H1005" s="2"/>
      <x:c r="I1005" s="2"/>
      <x:c r="J1005" s="2"/>
      <x:c r="K1005" s="2"/>
      <x:c r="L1005" s="2"/>
      <x:c r="M1005" s="2"/>
      <x:c r="N1005" s="2"/>
      <x:c r="O1005" s="2"/>
      <x:c r="P1005" s="2"/>
      <x:c r="Q1005" s="2"/>
      <x:c r="R1005" s="2"/>
      <x:c r="S1005" s="2"/>
      <x:c r="T1005" s="2"/>
      <x:c r="U1005" s="2"/>
      <x:c r="V1005" s="2"/>
      <x:c r="W1005" s="2"/>
      <x:c r="X1005" s="2"/>
      <x:c r="Y1005" s="2"/>
      <x:c r="Z1005" s="2"/>
      <x:c r="AA1005" s="2"/>
      <x:c r="AB1005" s="2"/>
      <x:c r="AC1005" s="2"/>
      <x:c r="AD1005" s="2"/>
      <x:c r="AE1005" s="2"/>
      <x:c r="AF1005" s="2"/>
      <x:c r="AG1005" s="2"/>
      <x:c r="AH1005" s="2"/>
      <x:c r="AI1005" s="2"/>
      <x:c r="AJ1005" s="2"/>
      <x:c r="AK1005" s="2"/>
      <x:c r="AL1005" s="2"/>
      <x:c r="AM1005" s="2"/>
      <x:c r="AN1005" s="2"/>
      <x:c r="AO1005" s="2"/>
      <x:c r="AP1005" s="2"/>
      <x:c r="AQ1005" s="2"/>
      <x:c r="AR1005" s="2"/>
      <x:c r="AS1005" s="2"/>
    </x:row>
    <x:row r="1006">
      <x:c r="B1006" s="2"/>
      <x:c r="C1006" s="2"/>
      <x:c r="D1006" s="2"/>
      <x:c r="E1006" s="2"/>
      <x:c r="F1006" s="2"/>
      <x:c r="G1006" s="2"/>
      <x:c r="H1006" s="2"/>
      <x:c r="I1006" s="2"/>
      <x:c r="J1006" s="2"/>
      <x:c r="K1006" s="2"/>
      <x:c r="L1006" s="2"/>
      <x:c r="M1006" s="2"/>
      <x:c r="N1006" s="2"/>
      <x:c r="O1006" s="2"/>
      <x:c r="P1006" s="2"/>
      <x:c r="Q1006" s="2"/>
      <x:c r="R1006" s="2"/>
      <x:c r="S1006" s="2"/>
      <x:c r="T1006" s="2"/>
      <x:c r="U1006" s="2"/>
      <x:c r="V1006" s="2"/>
      <x:c r="W1006" s="2"/>
      <x:c r="X1006" s="2"/>
      <x:c r="Y1006" s="2"/>
      <x:c r="Z1006" s="2"/>
      <x:c r="AA1006" s="2"/>
      <x:c r="AB1006" s="2"/>
      <x:c r="AC1006" s="2"/>
      <x:c r="AD1006" s="2"/>
      <x:c r="AE1006" s="2"/>
      <x:c r="AF1006" s="2"/>
      <x:c r="AG1006" s="2"/>
      <x:c r="AH1006" s="2"/>
      <x:c r="AI1006" s="2"/>
      <x:c r="AJ1006" s="2"/>
      <x:c r="AK1006" s="2"/>
      <x:c r="AL1006" s="2"/>
      <x:c r="AM1006" s="2"/>
      <x:c r="AN1006" s="2"/>
      <x:c r="AO1006" s="2"/>
      <x:c r="AP1006" s="2"/>
      <x:c r="AQ1006" s="2"/>
      <x:c r="AR1006" s="2"/>
      <x:c r="AS1006" s="2"/>
    </x:row>
    <x:row r="1007">
      <x:c r="B1007" s="2"/>
      <x:c r="C1007" s="2"/>
      <x:c r="D1007" s="2"/>
      <x:c r="E1007" s="2"/>
      <x:c r="F1007" s="2"/>
      <x:c r="G1007" s="2"/>
      <x:c r="H1007" s="2"/>
      <x:c r="I1007" s="2"/>
      <x:c r="J1007" s="2"/>
      <x:c r="K1007" s="2"/>
      <x:c r="L1007" s="2"/>
      <x:c r="M1007" s="2"/>
      <x:c r="N1007" s="2"/>
      <x:c r="O1007" s="2"/>
      <x:c r="P1007" s="2"/>
      <x:c r="Q1007" s="2"/>
      <x:c r="R1007" s="2"/>
      <x:c r="S1007" s="2"/>
      <x:c r="T1007" s="2"/>
      <x:c r="U1007" s="2"/>
      <x:c r="V1007" s="2"/>
      <x:c r="W1007" s="2"/>
      <x:c r="X1007" s="2"/>
      <x:c r="Y1007" s="2"/>
      <x:c r="Z1007" s="2"/>
      <x:c r="AA1007" s="2"/>
      <x:c r="AB1007" s="2"/>
      <x:c r="AC1007" s="2"/>
      <x:c r="AD1007" s="2"/>
      <x:c r="AE1007" s="2"/>
      <x:c r="AF1007" s="2"/>
      <x:c r="AG1007" s="2"/>
      <x:c r="AH1007" s="2"/>
      <x:c r="AI1007" s="2"/>
      <x:c r="AJ1007" s="2"/>
      <x:c r="AK1007" s="2"/>
      <x:c r="AL1007" s="2"/>
      <x:c r="AM1007" s="2"/>
      <x:c r="AN1007" s="2"/>
      <x:c r="AO1007" s="2"/>
      <x:c r="AP1007" s="2"/>
      <x:c r="AQ1007" s="2"/>
      <x:c r="AR1007" s="2"/>
      <x:c r="AS1007" s="2"/>
    </x:row>
    <x:row r="1008">
      <x:c r="B1008" s="2"/>
      <x:c r="C1008" s="2"/>
      <x:c r="D1008" s="2"/>
      <x:c r="E1008" s="2"/>
      <x:c r="F1008" s="2"/>
      <x:c r="G1008" s="2"/>
      <x:c r="H1008" s="2"/>
      <x:c r="I1008" s="2"/>
      <x:c r="J1008" s="2"/>
      <x:c r="K1008" s="2"/>
      <x:c r="L1008" s="2"/>
      <x:c r="M1008" s="2"/>
      <x:c r="N1008" s="2"/>
      <x:c r="O1008" s="2"/>
      <x:c r="P1008" s="2"/>
      <x:c r="Q1008" s="2"/>
      <x:c r="R1008" s="2"/>
      <x:c r="S1008" s="2"/>
      <x:c r="T1008" s="2"/>
      <x:c r="U1008" s="2"/>
      <x:c r="V1008" s="2"/>
      <x:c r="W1008" s="2"/>
      <x:c r="X1008" s="2"/>
      <x:c r="Y1008" s="2"/>
      <x:c r="Z1008" s="2"/>
      <x:c r="AA1008" s="2"/>
      <x:c r="AB1008" s="2"/>
      <x:c r="AC1008" s="2"/>
      <x:c r="AD1008" s="2"/>
      <x:c r="AE1008" s="2"/>
      <x:c r="AF1008" s="2"/>
      <x:c r="AG1008" s="2"/>
      <x:c r="AH1008" s="2"/>
      <x:c r="AI1008" s="2"/>
      <x:c r="AJ1008" s="2"/>
      <x:c r="AK1008" s="2"/>
      <x:c r="AL1008" s="2"/>
      <x:c r="AM1008" s="2"/>
      <x:c r="AN1008" s="2"/>
      <x:c r="AO1008" s="2"/>
      <x:c r="AP1008" s="2"/>
      <x:c r="AQ1008" s="2"/>
      <x:c r="AR1008" s="2"/>
      <x:c r="AS1008" s="2"/>
    </x:row>
    <x:row r="1009">
      <x:c r="B1009" s="2"/>
      <x:c r="C1009" s="2"/>
      <x:c r="D1009" s="2"/>
      <x:c r="E1009" s="2"/>
      <x:c r="F1009" s="2"/>
      <x:c r="G1009" s="2"/>
      <x:c r="H1009" s="2"/>
      <x:c r="I1009" s="2"/>
      <x:c r="J1009" s="2"/>
      <x:c r="K1009" s="2"/>
      <x:c r="L1009" s="2"/>
      <x:c r="M1009" s="2"/>
      <x:c r="N1009" s="2"/>
      <x:c r="O1009" s="2"/>
      <x:c r="P1009" s="2"/>
      <x:c r="Q1009" s="2"/>
      <x:c r="R1009" s="2"/>
      <x:c r="S1009" s="2"/>
      <x:c r="T1009" s="2"/>
      <x:c r="U1009" s="2"/>
      <x:c r="V1009" s="2"/>
      <x:c r="W1009" s="2"/>
      <x:c r="X1009" s="2"/>
      <x:c r="Y1009" s="2"/>
      <x:c r="Z1009" s="2"/>
      <x:c r="AA1009" s="2"/>
      <x:c r="AB1009" s="2"/>
      <x:c r="AC1009" s="2"/>
      <x:c r="AD1009" s="2"/>
      <x:c r="AE1009" s="2"/>
      <x:c r="AF1009" s="2"/>
      <x:c r="AG1009" s="2"/>
      <x:c r="AH1009" s="2"/>
      <x:c r="AI1009" s="2"/>
      <x:c r="AJ1009" s="2"/>
      <x:c r="AK1009" s="2"/>
      <x:c r="AL1009" s="2"/>
      <x:c r="AM1009" s="2"/>
      <x:c r="AN1009" s="2"/>
      <x:c r="AO1009" s="2"/>
      <x:c r="AP1009" s="2"/>
      <x:c r="AQ1009" s="2"/>
      <x:c r="AR1009" s="2"/>
      <x:c r="AS1009" s="2"/>
    </x:row>
    <x:row r="1010">
      <x:c r="B1010" s="2"/>
      <x:c r="C1010" s="2"/>
      <x:c r="D1010" s="2"/>
      <x:c r="E1010" s="2"/>
      <x:c r="F1010" s="2"/>
      <x:c r="G1010" s="2"/>
      <x:c r="H1010" s="2"/>
      <x:c r="I1010" s="2"/>
      <x:c r="J1010" s="2"/>
      <x:c r="K1010" s="2"/>
      <x:c r="L1010" s="2"/>
      <x:c r="M1010" s="2"/>
      <x:c r="N1010" s="2"/>
      <x:c r="O1010" s="2"/>
      <x:c r="P1010" s="2"/>
      <x:c r="Q1010" s="2"/>
      <x:c r="R1010" s="2"/>
      <x:c r="S1010" s="2"/>
      <x:c r="T1010" s="2"/>
      <x:c r="U1010" s="2"/>
      <x:c r="V1010" s="2"/>
      <x:c r="W1010" s="2"/>
      <x:c r="X1010" s="2"/>
      <x:c r="Y1010" s="2"/>
      <x:c r="Z1010" s="2"/>
      <x:c r="AA1010" s="2"/>
      <x:c r="AB1010" s="2"/>
      <x:c r="AC1010" s="2"/>
      <x:c r="AD1010" s="2"/>
      <x:c r="AE1010" s="2"/>
      <x:c r="AF1010" s="2"/>
      <x:c r="AG1010" s="2"/>
      <x:c r="AH1010" s="2"/>
      <x:c r="AI1010" s="2"/>
      <x:c r="AJ1010" s="2"/>
      <x:c r="AK1010" s="2"/>
      <x:c r="AL1010" s="2"/>
      <x:c r="AM1010" s="2"/>
      <x:c r="AN1010" s="2"/>
      <x:c r="AO1010" s="2"/>
      <x:c r="AP1010" s="2"/>
      <x:c r="AQ1010" s="2"/>
      <x:c r="AR1010" s="2"/>
      <x:c r="AS1010" s="2"/>
    </x:row>
    <x:row r="1011">
      <x:c r="B1011" s="2"/>
      <x:c r="C1011" s="2"/>
      <x:c r="D1011" s="2"/>
      <x:c r="E1011" s="2"/>
      <x:c r="F1011" s="2"/>
      <x:c r="G1011" s="2"/>
      <x:c r="H1011" s="2"/>
      <x:c r="I1011" s="2"/>
      <x:c r="J1011" s="2"/>
      <x:c r="K1011" s="2"/>
      <x:c r="L1011" s="2"/>
      <x:c r="M1011" s="2"/>
      <x:c r="N1011" s="2"/>
      <x:c r="O1011" s="2"/>
      <x:c r="P1011" s="2"/>
      <x:c r="Q1011" s="2"/>
      <x:c r="R1011" s="2"/>
      <x:c r="S1011" s="2"/>
      <x:c r="T1011" s="2"/>
      <x:c r="U1011" s="2"/>
      <x:c r="V1011" s="2"/>
      <x:c r="W1011" s="2"/>
      <x:c r="X1011" s="2"/>
      <x:c r="Y1011" s="2"/>
      <x:c r="Z1011" s="2"/>
      <x:c r="AA1011" s="2"/>
      <x:c r="AB1011" s="2"/>
      <x:c r="AC1011" s="2"/>
      <x:c r="AD1011" s="2"/>
      <x:c r="AE1011" s="2"/>
      <x:c r="AF1011" s="2"/>
      <x:c r="AG1011" s="2"/>
      <x:c r="AH1011" s="2"/>
      <x:c r="AI1011" s="2"/>
      <x:c r="AJ1011" s="2"/>
      <x:c r="AK1011" s="2"/>
      <x:c r="AL1011" s="2"/>
      <x:c r="AM1011" s="2"/>
      <x:c r="AN1011" s="2"/>
      <x:c r="AO1011" s="2"/>
      <x:c r="AP1011" s="2"/>
      <x:c r="AQ1011" s="2"/>
      <x:c r="AR1011" s="2"/>
      <x:c r="AS1011" s="2"/>
    </x:row>
    <x:row r="1012">
      <x:c r="B1012" s="2"/>
      <x:c r="C1012" s="2"/>
      <x:c r="D1012" s="2"/>
      <x:c r="E1012" s="2"/>
      <x:c r="F1012" s="2"/>
      <x:c r="G1012" s="2"/>
      <x:c r="H1012" s="2"/>
      <x:c r="I1012" s="2"/>
      <x:c r="J1012" s="2"/>
      <x:c r="K1012" s="2"/>
      <x:c r="L1012" s="2"/>
      <x:c r="M1012" s="2"/>
      <x:c r="N1012" s="2"/>
      <x:c r="O1012" s="2"/>
      <x:c r="P1012" s="2"/>
      <x:c r="Q1012" s="2"/>
      <x:c r="R1012" s="2"/>
      <x:c r="S1012" s="2"/>
      <x:c r="T1012" s="2"/>
      <x:c r="U1012" s="2"/>
      <x:c r="V1012" s="2"/>
      <x:c r="W1012" s="2"/>
      <x:c r="X1012" s="2"/>
      <x:c r="Y1012" s="2"/>
      <x:c r="Z1012" s="2"/>
      <x:c r="AA1012" s="2"/>
      <x:c r="AB1012" s="2"/>
      <x:c r="AC1012" s="2"/>
      <x:c r="AD1012" s="2"/>
      <x:c r="AE1012" s="2"/>
      <x:c r="AF1012" s="2"/>
      <x:c r="AG1012" s="2"/>
      <x:c r="AH1012" s="2"/>
      <x:c r="AI1012" s="2"/>
      <x:c r="AJ1012" s="2"/>
      <x:c r="AK1012" s="2"/>
      <x:c r="AL1012" s="2"/>
      <x:c r="AM1012" s="2"/>
      <x:c r="AN1012" s="2"/>
      <x:c r="AO1012" s="2"/>
      <x:c r="AP1012" s="2"/>
      <x:c r="AQ1012" s="2"/>
      <x:c r="AR1012" s="2"/>
      <x:c r="AS1012" s="2"/>
    </x:row>
    <x:row r="1013">
      <x:c r="B1013" s="2"/>
      <x:c r="C1013" s="2"/>
      <x:c r="D1013" s="2"/>
      <x:c r="E1013" s="2"/>
      <x:c r="F1013" s="2"/>
      <x:c r="G1013" s="2"/>
      <x:c r="H1013" s="2"/>
      <x:c r="I1013" s="2"/>
      <x:c r="J1013" s="2"/>
      <x:c r="K1013" s="2"/>
      <x:c r="L1013" s="2"/>
      <x:c r="M1013" s="2"/>
      <x:c r="N1013" s="2"/>
      <x:c r="O1013" s="2"/>
      <x:c r="P1013" s="2"/>
      <x:c r="Q1013" s="2"/>
      <x:c r="R1013" s="2"/>
      <x:c r="S1013" s="2"/>
      <x:c r="T1013" s="2"/>
      <x:c r="U1013" s="2"/>
      <x:c r="V1013" s="2"/>
      <x:c r="W1013" s="2"/>
      <x:c r="X1013" s="2"/>
      <x:c r="Y1013" s="2"/>
      <x:c r="Z1013" s="2"/>
      <x:c r="AA1013" s="2"/>
      <x:c r="AB1013" s="2"/>
      <x:c r="AC1013" s="2"/>
      <x:c r="AD1013" s="2"/>
      <x:c r="AE1013" s="2"/>
      <x:c r="AF1013" s="2"/>
      <x:c r="AG1013" s="2"/>
      <x:c r="AH1013" s="2"/>
      <x:c r="AI1013" s="2"/>
      <x:c r="AJ1013" s="2"/>
      <x:c r="AK1013" s="2"/>
      <x:c r="AL1013" s="2"/>
      <x:c r="AM1013" s="2"/>
      <x:c r="AN1013" s="2"/>
      <x:c r="AO1013" s="2"/>
      <x:c r="AP1013" s="2"/>
      <x:c r="AQ1013" s="2"/>
      <x:c r="AR1013" s="2"/>
      <x:c r="AS1013" s="2"/>
    </x:row>
    <x:row r="1014">
      <x:c r="B1014" s="2"/>
      <x:c r="C1014" s="2"/>
      <x:c r="D1014" s="2"/>
      <x:c r="E1014" s="2"/>
      <x:c r="F1014" s="2"/>
      <x:c r="G1014" s="2"/>
      <x:c r="H1014" s="2"/>
      <x:c r="I1014" s="2"/>
      <x:c r="J1014" s="2"/>
      <x:c r="K1014" s="2"/>
      <x:c r="L1014" s="2"/>
      <x:c r="M1014" s="2"/>
      <x:c r="N1014" s="2"/>
      <x:c r="O1014" s="2"/>
      <x:c r="P1014" s="2"/>
      <x:c r="Q1014" s="2"/>
      <x:c r="R1014" s="2"/>
      <x:c r="S1014" s="2"/>
      <x:c r="T1014" s="2"/>
      <x:c r="U1014" s="2"/>
      <x:c r="V1014" s="2"/>
      <x:c r="W1014" s="2"/>
      <x:c r="X1014" s="2"/>
      <x:c r="Y1014" s="2"/>
      <x:c r="Z1014" s="2"/>
      <x:c r="AA1014" s="2"/>
      <x:c r="AB1014" s="2"/>
      <x:c r="AC1014" s="2"/>
      <x:c r="AD1014" s="2"/>
      <x:c r="AE1014" s="2"/>
      <x:c r="AF1014" s="2"/>
      <x:c r="AG1014" s="2"/>
      <x:c r="AH1014" s="2"/>
      <x:c r="AI1014" s="2"/>
      <x:c r="AJ1014" s="2"/>
      <x:c r="AK1014" s="2"/>
      <x:c r="AL1014" s="2"/>
      <x:c r="AM1014" s="2"/>
      <x:c r="AN1014" s="2"/>
      <x:c r="AO1014" s="2"/>
      <x:c r="AP1014" s="2"/>
      <x:c r="AQ1014" s="2"/>
      <x:c r="AR1014" s="2"/>
      <x:c r="AS1014" s="2"/>
    </x:row>
    <x:row r="1015">
      <x:c r="B1015" s="2"/>
      <x:c r="C1015" s="2"/>
      <x:c r="D1015" s="2"/>
      <x:c r="E1015" s="2"/>
      <x:c r="F1015" s="2"/>
      <x:c r="G1015" s="2"/>
      <x:c r="H1015" s="2"/>
      <x:c r="I1015" s="2"/>
      <x:c r="J1015" s="2"/>
      <x:c r="K1015" s="2"/>
      <x:c r="L1015" s="2"/>
      <x:c r="M1015" s="2"/>
      <x:c r="N1015" s="2"/>
      <x:c r="O1015" s="2"/>
      <x:c r="P1015" s="2"/>
      <x:c r="Q1015" s="2"/>
      <x:c r="R1015" s="2"/>
      <x:c r="S1015" s="2"/>
      <x:c r="T1015" s="2"/>
      <x:c r="U1015" s="2"/>
      <x:c r="V1015" s="2"/>
      <x:c r="W1015" s="2"/>
      <x:c r="X1015" s="2"/>
      <x:c r="Y1015" s="2"/>
      <x:c r="Z1015" s="2"/>
      <x:c r="AA1015" s="2"/>
      <x:c r="AB1015" s="2"/>
      <x:c r="AC1015" s="2"/>
      <x:c r="AD1015" s="2"/>
      <x:c r="AE1015" s="2"/>
      <x:c r="AF1015" s="2"/>
      <x:c r="AG1015" s="2"/>
      <x:c r="AH1015" s="2"/>
      <x:c r="AI1015" s="2"/>
      <x:c r="AJ1015" s="2"/>
      <x:c r="AK1015" s="2"/>
      <x:c r="AL1015" s="2"/>
      <x:c r="AM1015" s="2"/>
      <x:c r="AN1015" s="2"/>
      <x:c r="AO1015" s="2"/>
      <x:c r="AP1015" s="2"/>
      <x:c r="AQ1015" s="2"/>
      <x:c r="AR1015" s="2"/>
      <x:c r="AS1015" s="2"/>
    </x:row>
    <x:row r="1016">
      <x:c r="B1016" s="2"/>
      <x:c r="C1016" s="2"/>
      <x:c r="D1016" s="2"/>
      <x:c r="E1016" s="2"/>
      <x:c r="F1016" s="2"/>
      <x:c r="G1016" s="2"/>
      <x:c r="H1016" s="2"/>
      <x:c r="I1016" s="2"/>
      <x:c r="J1016" s="2"/>
      <x:c r="K1016" s="2"/>
      <x:c r="L1016" s="2"/>
      <x:c r="M1016" s="2"/>
      <x:c r="N1016" s="2"/>
      <x:c r="O1016" s="2"/>
      <x:c r="P1016" s="2"/>
      <x:c r="Q1016" s="2"/>
      <x:c r="R1016" s="2"/>
      <x:c r="S1016" s="2"/>
      <x:c r="T1016" s="2"/>
      <x:c r="U1016" s="2"/>
      <x:c r="V1016" s="2"/>
      <x:c r="W1016" s="2"/>
      <x:c r="X1016" s="2"/>
      <x:c r="Y1016" s="2"/>
      <x:c r="Z1016" s="2"/>
      <x:c r="AA1016" s="2"/>
      <x:c r="AB1016" s="2"/>
      <x:c r="AC1016" s="2"/>
      <x:c r="AD1016" s="2"/>
      <x:c r="AE1016" s="2"/>
      <x:c r="AF1016" s="2"/>
      <x:c r="AG1016" s="2"/>
      <x:c r="AH1016" s="2"/>
      <x:c r="AI1016" s="2"/>
      <x:c r="AJ1016" s="2"/>
      <x:c r="AK1016" s="2"/>
      <x:c r="AL1016" s="2"/>
      <x:c r="AM1016" s="2"/>
      <x:c r="AN1016" s="2"/>
      <x:c r="AO1016" s="2"/>
      <x:c r="AP1016" s="2"/>
      <x:c r="AQ1016" s="2"/>
      <x:c r="AR1016" s="2"/>
      <x:c r="AS1016" s="2"/>
    </x:row>
    <x:row r="1017">
      <x:c r="B1017" s="2"/>
      <x:c r="C1017" s="2"/>
      <x:c r="D1017" s="2"/>
      <x:c r="E1017" s="2"/>
      <x:c r="F1017" s="2"/>
      <x:c r="G1017" s="2"/>
      <x:c r="H1017" s="2"/>
      <x:c r="I1017" s="2"/>
      <x:c r="J1017" s="2"/>
      <x:c r="K1017" s="2"/>
      <x:c r="L1017" s="2"/>
      <x:c r="M1017" s="2"/>
      <x:c r="N1017" s="2"/>
      <x:c r="O1017" s="2"/>
      <x:c r="P1017" s="2"/>
      <x:c r="Q1017" s="2"/>
      <x:c r="R1017" s="2"/>
      <x:c r="S1017" s="2"/>
      <x:c r="T1017" s="2"/>
      <x:c r="U1017" s="2"/>
      <x:c r="V1017" s="2"/>
      <x:c r="W1017" s="2"/>
      <x:c r="X1017" s="2"/>
      <x:c r="Y1017" s="2"/>
      <x:c r="Z1017" s="2"/>
      <x:c r="AA1017" s="2"/>
      <x:c r="AB1017" s="2"/>
      <x:c r="AC1017" s="2"/>
      <x:c r="AD1017" s="2"/>
      <x:c r="AE1017" s="2"/>
      <x:c r="AF1017" s="2"/>
      <x:c r="AG1017" s="2"/>
      <x:c r="AH1017" s="2"/>
      <x:c r="AI1017" s="2"/>
      <x:c r="AJ1017" s="2"/>
      <x:c r="AK1017" s="2"/>
      <x:c r="AL1017" s="2"/>
      <x:c r="AM1017" s="2"/>
      <x:c r="AN1017" s="2"/>
      <x:c r="AO1017" s="2"/>
      <x:c r="AP1017" s="2"/>
      <x:c r="AQ1017" s="2"/>
      <x:c r="AR1017" s="2"/>
      <x:c r="AS1017" s="2"/>
    </x:row>
    <x:row r="1018">
      <x:c r="B1018" s="2"/>
      <x:c r="C1018" s="2"/>
      <x:c r="D1018" s="2"/>
      <x:c r="E1018" s="2"/>
      <x:c r="F1018" s="2"/>
      <x:c r="G1018" s="2"/>
      <x:c r="H1018" s="2"/>
      <x:c r="I1018" s="2"/>
      <x:c r="J1018" s="2"/>
      <x:c r="K1018" s="2"/>
      <x:c r="L1018" s="2"/>
      <x:c r="M1018" s="2"/>
      <x:c r="N1018" s="2"/>
      <x:c r="O1018" s="2"/>
      <x:c r="P1018" s="2"/>
      <x:c r="Q1018" s="2"/>
      <x:c r="R1018" s="2"/>
      <x:c r="S1018" s="2"/>
      <x:c r="T1018" s="2"/>
      <x:c r="U1018" s="2"/>
      <x:c r="V1018" s="2"/>
      <x:c r="W1018" s="2"/>
      <x:c r="X1018" s="2"/>
      <x:c r="Y1018" s="2"/>
      <x:c r="Z1018" s="2"/>
      <x:c r="AA1018" s="2"/>
      <x:c r="AB1018" s="2"/>
      <x:c r="AC1018" s="2"/>
      <x:c r="AD1018" s="2"/>
      <x:c r="AE1018" s="2"/>
      <x:c r="AF1018" s="2"/>
      <x:c r="AG1018" s="2"/>
      <x:c r="AH1018" s="2"/>
      <x:c r="AI1018" s="2"/>
      <x:c r="AJ1018" s="2"/>
      <x:c r="AK1018" s="2"/>
      <x:c r="AL1018" s="2"/>
      <x:c r="AM1018" s="2"/>
      <x:c r="AN1018" s="2"/>
      <x:c r="AO1018" s="2"/>
      <x:c r="AP1018" s="2"/>
      <x:c r="AQ1018" s="2"/>
      <x:c r="AR1018" s="2"/>
      <x:c r="AS1018" s="2"/>
    </x:row>
    <x:row r="1019">
      <x:c r="B1019" s="2"/>
      <x:c r="C1019" s="2"/>
      <x:c r="D1019" s="2"/>
      <x:c r="E1019" s="2"/>
      <x:c r="F1019" s="2"/>
      <x:c r="G1019" s="2"/>
      <x:c r="H1019" s="2"/>
      <x:c r="I1019" s="2"/>
      <x:c r="J1019" s="2"/>
      <x:c r="K1019" s="2"/>
      <x:c r="L1019" s="2"/>
      <x:c r="M1019" s="2"/>
      <x:c r="N1019" s="2"/>
      <x:c r="O1019" s="2"/>
      <x:c r="P1019" s="2"/>
      <x:c r="Q1019" s="2"/>
      <x:c r="R1019" s="2"/>
      <x:c r="S1019" s="2"/>
      <x:c r="T1019" s="2"/>
      <x:c r="U1019" s="2"/>
      <x:c r="V1019" s="2"/>
      <x:c r="W1019" s="2"/>
      <x:c r="X1019" s="2"/>
      <x:c r="Y1019" s="2"/>
      <x:c r="Z1019" s="2"/>
      <x:c r="AA1019" s="2"/>
      <x:c r="AB1019" s="2"/>
      <x:c r="AC1019" s="2"/>
      <x:c r="AD1019" s="2"/>
      <x:c r="AE1019" s="2"/>
      <x:c r="AF1019" s="2"/>
      <x:c r="AG1019" s="2"/>
      <x:c r="AH1019" s="2"/>
      <x:c r="AI1019" s="2"/>
      <x:c r="AJ1019" s="2"/>
      <x:c r="AK1019" s="2"/>
      <x:c r="AL1019" s="2"/>
      <x:c r="AM1019" s="2"/>
      <x:c r="AN1019" s="2"/>
      <x:c r="AO1019" s="2"/>
      <x:c r="AP1019" s="2"/>
      <x:c r="AQ1019" s="2"/>
      <x:c r="AR1019" s="2"/>
      <x:c r="AS1019" s="2"/>
    </x:row>
    <x:row r="1020">
      <x:c r="B1020" s="2"/>
      <x:c r="C1020" s="2"/>
      <x:c r="D1020" s="2"/>
      <x:c r="E1020" s="2"/>
      <x:c r="F1020" s="2"/>
      <x:c r="G1020" s="2"/>
      <x:c r="H1020" s="2"/>
      <x:c r="I1020" s="2"/>
      <x:c r="J1020" s="2"/>
      <x:c r="K1020" s="2"/>
      <x:c r="L1020" s="2"/>
      <x:c r="M1020" s="2"/>
      <x:c r="N1020" s="2"/>
      <x:c r="O1020" s="2"/>
      <x:c r="P1020" s="2"/>
      <x:c r="Q1020" s="2"/>
      <x:c r="R1020" s="2"/>
      <x:c r="S1020" s="2"/>
      <x:c r="T1020" s="2"/>
      <x:c r="U1020" s="2"/>
      <x:c r="V1020" s="2"/>
      <x:c r="W1020" s="2"/>
      <x:c r="X1020" s="2"/>
      <x:c r="Y1020" s="2"/>
      <x:c r="Z1020" s="2"/>
      <x:c r="AA1020" s="2"/>
      <x:c r="AB1020" s="2"/>
      <x:c r="AC1020" s="2"/>
      <x:c r="AD1020" s="2"/>
      <x:c r="AE1020" s="2"/>
      <x:c r="AF1020" s="2"/>
      <x:c r="AG1020" s="2"/>
      <x:c r="AH1020" s="2"/>
      <x:c r="AI1020" s="2"/>
      <x:c r="AJ1020" s="2"/>
      <x:c r="AK1020" s="2"/>
      <x:c r="AL1020" s="2"/>
      <x:c r="AM1020" s="2"/>
      <x:c r="AN1020" s="2"/>
      <x:c r="AO1020" s="2"/>
      <x:c r="AP1020" s="2"/>
      <x:c r="AQ1020" s="2"/>
      <x:c r="AR1020" s="2"/>
      <x:c r="AS1020" s="2"/>
    </x:row>
    <x:row r="1021">
      <x:c r="B1021" s="2"/>
      <x:c r="C1021" s="2"/>
      <x:c r="D1021" s="2"/>
      <x:c r="E1021" s="2"/>
      <x:c r="F1021" s="2"/>
      <x:c r="G1021" s="2"/>
      <x:c r="H1021" s="2"/>
      <x:c r="I1021" s="2"/>
      <x:c r="J1021" s="2"/>
      <x:c r="K1021" s="2"/>
      <x:c r="L1021" s="2"/>
      <x:c r="M1021" s="2"/>
      <x:c r="N1021" s="2"/>
      <x:c r="O1021" s="2"/>
      <x:c r="P1021" s="2"/>
      <x:c r="Q1021" s="2"/>
      <x:c r="R1021" s="2"/>
      <x:c r="S1021" s="2"/>
      <x:c r="T1021" s="2"/>
      <x:c r="U1021" s="2"/>
      <x:c r="V1021" s="2"/>
      <x:c r="W1021" s="2"/>
      <x:c r="X1021" s="2"/>
      <x:c r="Y1021" s="2"/>
      <x:c r="Z1021" s="2"/>
      <x:c r="AA1021" s="2"/>
      <x:c r="AB1021" s="2"/>
      <x:c r="AC1021" s="2"/>
      <x:c r="AD1021" s="2"/>
      <x:c r="AE1021" s="2"/>
      <x:c r="AF1021" s="2"/>
      <x:c r="AG1021" s="2"/>
      <x:c r="AH1021" s="2"/>
      <x:c r="AI1021" s="2"/>
      <x:c r="AJ1021" s="2"/>
      <x:c r="AK1021" s="2"/>
      <x:c r="AL1021" s="2"/>
      <x:c r="AM1021" s="2"/>
      <x:c r="AN1021" s="2"/>
      <x:c r="AO1021" s="2"/>
      <x:c r="AP1021" s="2"/>
      <x:c r="AQ1021" s="2"/>
      <x:c r="AR1021" s="2"/>
      <x:c r="AS1021" s="2"/>
    </x:row>
    <x:row r="1022">
      <x:c r="B1022" s="2"/>
      <x:c r="C1022" s="2"/>
      <x:c r="D1022" s="2"/>
      <x:c r="E1022" s="2"/>
      <x:c r="F1022" s="2"/>
      <x:c r="G1022" s="2"/>
      <x:c r="H1022" s="2"/>
      <x:c r="I1022" s="2"/>
      <x:c r="J1022" s="2"/>
      <x:c r="K1022" s="2"/>
      <x:c r="L1022" s="2"/>
      <x:c r="M1022" s="2"/>
      <x:c r="N1022" s="2"/>
      <x:c r="O1022" s="2"/>
      <x:c r="P1022" s="2"/>
      <x:c r="Q1022" s="2"/>
      <x:c r="R1022" s="2"/>
      <x:c r="S1022" s="2"/>
      <x:c r="T1022" s="2"/>
      <x:c r="U1022" s="2"/>
      <x:c r="V1022" s="2"/>
      <x:c r="W1022" s="2"/>
      <x:c r="X1022" s="2"/>
      <x:c r="Y1022" s="2"/>
      <x:c r="Z1022" s="2"/>
      <x:c r="AA1022" s="2"/>
      <x:c r="AB1022" s="2"/>
      <x:c r="AC1022" s="2"/>
      <x:c r="AD1022" s="2"/>
      <x:c r="AE1022" s="2"/>
      <x:c r="AF1022" s="2"/>
      <x:c r="AG1022" s="2"/>
      <x:c r="AH1022" s="2"/>
      <x:c r="AI1022" s="2"/>
      <x:c r="AJ1022" s="2"/>
      <x:c r="AK1022" s="2"/>
      <x:c r="AL1022" s="2"/>
      <x:c r="AM1022" s="2"/>
      <x:c r="AN1022" s="2"/>
      <x:c r="AO1022" s="2"/>
      <x:c r="AP1022" s="2"/>
      <x:c r="AQ1022" s="2"/>
      <x:c r="AR1022" s="2"/>
      <x:c r="AS1022" s="2"/>
    </x:row>
    <x:row r="1023">
      <x:c r="B1023" s="2"/>
      <x:c r="C1023" s="2"/>
      <x:c r="D1023" s="2"/>
      <x:c r="E1023" s="2"/>
      <x:c r="F1023" s="2"/>
      <x:c r="G1023" s="2"/>
      <x:c r="H1023" s="2"/>
      <x:c r="I1023" s="2"/>
      <x:c r="J1023" s="2"/>
      <x:c r="K1023" s="2"/>
      <x:c r="L1023" s="2"/>
      <x:c r="M1023" s="2"/>
      <x:c r="N1023" s="2"/>
      <x:c r="O1023" s="2"/>
      <x:c r="P1023" s="2"/>
      <x:c r="Q1023" s="2"/>
      <x:c r="R1023" s="2"/>
      <x:c r="S1023" s="2"/>
      <x:c r="T1023" s="2"/>
      <x:c r="U1023" s="2"/>
      <x:c r="V1023" s="2"/>
      <x:c r="W1023" s="2"/>
      <x:c r="X1023" s="2"/>
      <x:c r="Y1023" s="2"/>
      <x:c r="Z1023" s="2"/>
      <x:c r="AA1023" s="2"/>
      <x:c r="AB1023" s="2"/>
      <x:c r="AC1023" s="2"/>
      <x:c r="AD1023" s="2"/>
      <x:c r="AE1023" s="2"/>
      <x:c r="AF1023" s="2"/>
      <x:c r="AG1023" s="2"/>
      <x:c r="AH1023" s="2"/>
      <x:c r="AI1023" s="2"/>
      <x:c r="AJ1023" s="2"/>
      <x:c r="AK1023" s="2"/>
      <x:c r="AL1023" s="2"/>
      <x:c r="AM1023" s="2"/>
      <x:c r="AN1023" s="2"/>
      <x:c r="AO1023" s="2"/>
      <x:c r="AP1023" s="2"/>
      <x:c r="AQ1023" s="2"/>
      <x:c r="AR1023" s="2"/>
      <x:c r="AS1023" s="2"/>
    </x:row>
    <x:row r="1024">
      <x:c r="B1024" s="2"/>
      <x:c r="C1024" s="2"/>
      <x:c r="D1024" s="2"/>
      <x:c r="E1024" s="2"/>
      <x:c r="F1024" s="2"/>
      <x:c r="G1024" s="2"/>
      <x:c r="H1024" s="2"/>
      <x:c r="I1024" s="2"/>
      <x:c r="J1024" s="2"/>
      <x:c r="K1024" s="2"/>
      <x:c r="L1024" s="2"/>
      <x:c r="M1024" s="2"/>
      <x:c r="N1024" s="2"/>
      <x:c r="O1024" s="2"/>
      <x:c r="P1024" s="2"/>
      <x:c r="Q1024" s="2"/>
      <x:c r="R1024" s="2"/>
      <x:c r="S1024" s="2"/>
      <x:c r="T1024" s="2"/>
      <x:c r="U1024" s="2"/>
      <x:c r="V1024" s="2"/>
      <x:c r="W1024" s="2"/>
      <x:c r="X1024" s="2"/>
      <x:c r="Y1024" s="2"/>
      <x:c r="Z1024" s="2"/>
      <x:c r="AA1024" s="2"/>
      <x:c r="AB1024" s="2"/>
      <x:c r="AC1024" s="2"/>
      <x:c r="AD1024" s="2"/>
      <x:c r="AE1024" s="2"/>
      <x:c r="AF1024" s="2"/>
      <x:c r="AG1024" s="2"/>
      <x:c r="AH1024" s="2"/>
      <x:c r="AI1024" s="2"/>
      <x:c r="AJ1024" s="2"/>
      <x:c r="AK1024" s="2"/>
      <x:c r="AL1024" s="2"/>
      <x:c r="AM1024" s="2"/>
      <x:c r="AN1024" s="2"/>
      <x:c r="AO1024" s="2"/>
      <x:c r="AP1024" s="2"/>
      <x:c r="AQ1024" s="2"/>
      <x:c r="AR1024" s="2"/>
      <x:c r="AS1024" s="2"/>
    </x:row>
    <x:row r="1025">
      <x:c r="B1025" s="2"/>
      <x:c r="C1025" s="2"/>
      <x:c r="D1025" s="2"/>
      <x:c r="E1025" s="2"/>
      <x:c r="F1025" s="2"/>
      <x:c r="G1025" s="2"/>
      <x:c r="H1025" s="2"/>
      <x:c r="I1025" s="2"/>
      <x:c r="J1025" s="2"/>
      <x:c r="K1025" s="2"/>
      <x:c r="L1025" s="2"/>
      <x:c r="M1025" s="2"/>
      <x:c r="N1025" s="2"/>
      <x:c r="O1025" s="2"/>
      <x:c r="P1025" s="2"/>
      <x:c r="Q1025" s="2"/>
      <x:c r="R1025" s="2"/>
      <x:c r="S1025" s="2"/>
      <x:c r="T1025" s="2"/>
      <x:c r="U1025" s="2"/>
      <x:c r="V1025" s="2"/>
      <x:c r="W1025" s="2"/>
      <x:c r="X1025" s="2"/>
      <x:c r="Y1025" s="2"/>
      <x:c r="Z1025" s="2"/>
      <x:c r="AA1025" s="2"/>
      <x:c r="AB1025" s="2"/>
      <x:c r="AC1025" s="2"/>
      <x:c r="AD1025" s="2"/>
      <x:c r="AE1025" s="2"/>
      <x:c r="AF1025" s="2"/>
      <x:c r="AG1025" s="2"/>
      <x:c r="AH1025" s="2"/>
      <x:c r="AI1025" s="2"/>
      <x:c r="AJ1025" s="2"/>
      <x:c r="AK1025" s="2"/>
      <x:c r="AL1025" s="2"/>
      <x:c r="AM1025" s="2"/>
      <x:c r="AN1025" s="2"/>
      <x:c r="AO1025" s="2"/>
      <x:c r="AP1025" s="2"/>
      <x:c r="AQ1025" s="2"/>
      <x:c r="AR1025" s="2"/>
      <x:c r="AS1025" s="2"/>
    </x:row>
    <x:row r="1026">
      <x:c r="B1026" s="2"/>
      <x:c r="C1026" s="2"/>
      <x:c r="D1026" s="2"/>
      <x:c r="E1026" s="2"/>
      <x:c r="F1026" s="2"/>
      <x:c r="G1026" s="2"/>
      <x:c r="H1026" s="2"/>
      <x:c r="I1026" s="2"/>
      <x:c r="J1026" s="2"/>
      <x:c r="K1026" s="2"/>
      <x:c r="L1026" s="2"/>
      <x:c r="M1026" s="2"/>
      <x:c r="N1026" s="2"/>
      <x:c r="O1026" s="2"/>
      <x:c r="P1026" s="2"/>
      <x:c r="Q1026" s="2"/>
      <x:c r="R1026" s="2"/>
      <x:c r="S1026" s="2"/>
      <x:c r="T1026" s="2"/>
      <x:c r="U1026" s="2"/>
      <x:c r="V1026" s="2"/>
      <x:c r="W1026" s="2"/>
      <x:c r="X1026" s="2"/>
      <x:c r="Y1026" s="2"/>
      <x:c r="Z1026" s="2"/>
      <x:c r="AA1026" s="2"/>
      <x:c r="AB1026" s="2"/>
      <x:c r="AC1026" s="2"/>
      <x:c r="AD1026" s="2"/>
      <x:c r="AE1026" s="2"/>
      <x:c r="AF1026" s="2"/>
      <x:c r="AG1026" s="2"/>
      <x:c r="AH1026" s="2"/>
      <x:c r="AI1026" s="2"/>
      <x:c r="AJ1026" s="2"/>
      <x:c r="AK1026" s="2"/>
      <x:c r="AL1026" s="2"/>
      <x:c r="AM1026" s="2"/>
      <x:c r="AN1026" s="2"/>
      <x:c r="AO1026" s="2"/>
      <x:c r="AP1026" s="2"/>
      <x:c r="AQ1026" s="2"/>
      <x:c r="AR1026" s="2"/>
      <x:c r="AS1026" s="2"/>
    </x:row>
    <x:row r="1027">
      <x:c r="B1027" s="2"/>
      <x:c r="C1027" s="2"/>
      <x:c r="D1027" s="2"/>
      <x:c r="E1027" s="2"/>
      <x:c r="F1027" s="2"/>
      <x:c r="G1027" s="2"/>
      <x:c r="H1027" s="2"/>
      <x:c r="I1027" s="2"/>
      <x:c r="J1027" s="2"/>
      <x:c r="K1027" s="2"/>
      <x:c r="L1027" s="2"/>
      <x:c r="M1027" s="2"/>
      <x:c r="N1027" s="2"/>
      <x:c r="O1027" s="2"/>
      <x:c r="P1027" s="2"/>
      <x:c r="Q1027" s="2"/>
      <x:c r="R1027" s="2"/>
      <x:c r="S1027" s="2"/>
      <x:c r="T1027" s="2"/>
      <x:c r="U1027" s="2"/>
      <x:c r="V1027" s="2"/>
      <x:c r="W1027" s="2"/>
      <x:c r="X1027" s="2"/>
      <x:c r="Y1027" s="2"/>
      <x:c r="Z1027" s="2"/>
      <x:c r="AA1027" s="2"/>
      <x:c r="AB1027" s="2"/>
      <x:c r="AC1027" s="2"/>
      <x:c r="AD1027" s="2"/>
      <x:c r="AE1027" s="2"/>
      <x:c r="AF1027" s="2"/>
      <x:c r="AG1027" s="2"/>
      <x:c r="AH1027" s="2"/>
      <x:c r="AI1027" s="2"/>
      <x:c r="AJ1027" s="2"/>
      <x:c r="AK1027" s="2"/>
      <x:c r="AL1027" s="2"/>
      <x:c r="AM1027" s="2"/>
      <x:c r="AN1027" s="2"/>
      <x:c r="AO1027" s="2"/>
      <x:c r="AP1027" s="2"/>
      <x:c r="AQ1027" s="2"/>
      <x:c r="AR1027" s="2"/>
      <x:c r="AS1027" s="2"/>
    </x:row>
    <x:row r="1028">
      <x:c r="B1028" s="2"/>
      <x:c r="C1028" s="2"/>
      <x:c r="D1028" s="2"/>
      <x:c r="E1028" s="2"/>
      <x:c r="F1028" s="2"/>
      <x:c r="G1028" s="2"/>
      <x:c r="H1028" s="2"/>
      <x:c r="I1028" s="2"/>
      <x:c r="J1028" s="2"/>
      <x:c r="K1028" s="2"/>
      <x:c r="L1028" s="2"/>
      <x:c r="M1028" s="2"/>
      <x:c r="N1028" s="2"/>
      <x:c r="O1028" s="2"/>
      <x:c r="P1028" s="2"/>
      <x:c r="Q1028" s="2"/>
      <x:c r="R1028" s="2"/>
      <x:c r="S1028" s="2"/>
      <x:c r="T1028" s="2"/>
      <x:c r="U1028" s="2"/>
      <x:c r="V1028" s="2"/>
      <x:c r="W1028" s="2"/>
      <x:c r="X1028" s="2"/>
      <x:c r="Y1028" s="2"/>
      <x:c r="Z1028" s="2"/>
      <x:c r="AA1028" s="2"/>
      <x:c r="AB1028" s="2"/>
      <x:c r="AC1028" s="2"/>
      <x:c r="AD1028" s="2"/>
      <x:c r="AE1028" s="2"/>
      <x:c r="AF1028" s="2"/>
      <x:c r="AG1028" s="2"/>
      <x:c r="AH1028" s="2"/>
      <x:c r="AI1028" s="2"/>
      <x:c r="AJ1028" s="2"/>
      <x:c r="AK1028" s="2"/>
      <x:c r="AL1028" s="2"/>
      <x:c r="AM1028" s="2"/>
      <x:c r="AN1028" s="2"/>
      <x:c r="AO1028" s="2"/>
      <x:c r="AP1028" s="2"/>
      <x:c r="AQ1028" s="2"/>
      <x:c r="AR1028" s="2"/>
      <x:c r="AS1028" s="2"/>
    </x:row>
    <x:row r="1029">
      <x:c r="B1029" s="2"/>
      <x:c r="C1029" s="2"/>
      <x:c r="D1029" s="2"/>
      <x:c r="E1029" s="2"/>
      <x:c r="F1029" s="2"/>
      <x:c r="G1029" s="2"/>
      <x:c r="H1029" s="2"/>
      <x:c r="I1029" s="2"/>
      <x:c r="J1029" s="2"/>
      <x:c r="K1029" s="2"/>
      <x:c r="L1029" s="2"/>
      <x:c r="M1029" s="2"/>
      <x:c r="N1029" s="2"/>
      <x:c r="O1029" s="2"/>
      <x:c r="P1029" s="2"/>
      <x:c r="Q1029" s="2"/>
      <x:c r="R1029" s="2"/>
      <x:c r="S1029" s="2"/>
      <x:c r="T1029" s="2"/>
      <x:c r="U1029" s="2"/>
      <x:c r="V1029" s="2"/>
      <x:c r="W1029" s="2"/>
      <x:c r="X1029" s="2"/>
      <x:c r="Y1029" s="2"/>
      <x:c r="Z1029" s="2"/>
      <x:c r="AA1029" s="2"/>
      <x:c r="AB1029" s="2"/>
      <x:c r="AC1029" s="2"/>
      <x:c r="AD1029" s="2"/>
      <x:c r="AE1029" s="2"/>
      <x:c r="AF1029" s="2"/>
      <x:c r="AG1029" s="2"/>
      <x:c r="AH1029" s="2"/>
      <x:c r="AI1029" s="2"/>
      <x:c r="AJ1029" s="2"/>
      <x:c r="AK1029" s="2"/>
      <x:c r="AL1029" s="2"/>
      <x:c r="AM1029" s="2"/>
      <x:c r="AN1029" s="2"/>
      <x:c r="AO1029" s="2"/>
      <x:c r="AP1029" s="2"/>
      <x:c r="AQ1029" s="2"/>
      <x:c r="AR1029" s="2"/>
      <x:c r="AS1029" s="2"/>
    </x:row>
    <x:row r="1030">
      <x:c r="B1030" s="2"/>
      <x:c r="C1030" s="2"/>
      <x:c r="D1030" s="2"/>
      <x:c r="E1030" s="2"/>
      <x:c r="F1030" s="2"/>
      <x:c r="G1030" s="2"/>
      <x:c r="H1030" s="2"/>
      <x:c r="I1030" s="2"/>
      <x:c r="J1030" s="2"/>
      <x:c r="K1030" s="2"/>
      <x:c r="L1030" s="2"/>
      <x:c r="M1030" s="2"/>
      <x:c r="N1030" s="2"/>
      <x:c r="O1030" s="2"/>
      <x:c r="P1030" s="2"/>
      <x:c r="Q1030" s="2"/>
      <x:c r="R1030" s="2"/>
      <x:c r="S1030" s="2"/>
      <x:c r="T1030" s="2"/>
      <x:c r="U1030" s="2"/>
      <x:c r="V1030" s="2"/>
      <x:c r="W1030" s="2"/>
      <x:c r="X1030" s="2"/>
      <x:c r="Y1030" s="2"/>
      <x:c r="Z1030" s="2"/>
      <x:c r="AA1030" s="2"/>
      <x:c r="AB1030" s="2"/>
      <x:c r="AC1030" s="2"/>
      <x:c r="AD1030" s="2"/>
      <x:c r="AE1030" s="2"/>
      <x:c r="AF1030" s="2"/>
      <x:c r="AG1030" s="2"/>
      <x:c r="AH1030" s="2"/>
      <x:c r="AI1030" s="2"/>
      <x:c r="AJ1030" s="2"/>
      <x:c r="AK1030" s="2"/>
      <x:c r="AL1030" s="2"/>
      <x:c r="AM1030" s="2"/>
      <x:c r="AN1030" s="2"/>
      <x:c r="AO1030" s="2"/>
      <x:c r="AP1030" s="2"/>
      <x:c r="AQ1030" s="2"/>
      <x:c r="AR1030" s="2"/>
      <x:c r="AS1030" s="2"/>
    </x:row>
    <x:row r="1031">
      <x:c r="B1031" s="2"/>
      <x:c r="C1031" s="2"/>
      <x:c r="D1031" s="2"/>
      <x:c r="E1031" s="2"/>
      <x:c r="F1031" s="2"/>
      <x:c r="G1031" s="2"/>
      <x:c r="H1031" s="2"/>
      <x:c r="I1031" s="2"/>
      <x:c r="J1031" s="2"/>
      <x:c r="K1031" s="2"/>
      <x:c r="L1031" s="2"/>
      <x:c r="M1031" s="2"/>
      <x:c r="N1031" s="2"/>
      <x:c r="O1031" s="2"/>
      <x:c r="P1031" s="2"/>
      <x:c r="Q1031" s="2"/>
      <x:c r="R1031" s="2"/>
      <x:c r="S1031" s="2"/>
      <x:c r="T1031" s="2"/>
      <x:c r="U1031" s="2"/>
      <x:c r="V1031" s="2"/>
      <x:c r="W1031" s="2"/>
      <x:c r="X1031" s="2"/>
      <x:c r="Y1031" s="2"/>
      <x:c r="Z1031" s="2"/>
      <x:c r="AA1031" s="2"/>
      <x:c r="AB1031" s="2"/>
      <x:c r="AC1031" s="2"/>
      <x:c r="AD1031" s="2"/>
      <x:c r="AE1031" s="2"/>
      <x:c r="AF1031" s="2"/>
      <x:c r="AG1031" s="2"/>
      <x:c r="AH1031" s="2"/>
      <x:c r="AI1031" s="2"/>
      <x:c r="AJ1031" s="2"/>
      <x:c r="AK1031" s="2"/>
      <x:c r="AL1031" s="2"/>
      <x:c r="AM1031" s="2"/>
      <x:c r="AN1031" s="2"/>
      <x:c r="AO1031" s="2"/>
      <x:c r="AP1031" s="2"/>
      <x:c r="AQ1031" s="2"/>
      <x:c r="AR1031" s="2"/>
      <x:c r="AS1031" s="2"/>
    </x:row>
    <x:row r="1032">
      <x:c r="B1032" s="2"/>
      <x:c r="C1032" s="2"/>
      <x:c r="D1032" s="2"/>
      <x:c r="E1032" s="2"/>
      <x:c r="F1032" s="2"/>
      <x:c r="G1032" s="2"/>
      <x:c r="H1032" s="2"/>
      <x:c r="I1032" s="2"/>
      <x:c r="J1032" s="2"/>
      <x:c r="K1032" s="2"/>
      <x:c r="L1032" s="2"/>
      <x:c r="M1032" s="2"/>
      <x:c r="N1032" s="2"/>
      <x:c r="O1032" s="2"/>
      <x:c r="P1032" s="2"/>
      <x:c r="Q1032" s="2"/>
      <x:c r="R1032" s="2"/>
      <x:c r="S1032" s="2"/>
      <x:c r="T1032" s="2"/>
      <x:c r="U1032" s="2"/>
      <x:c r="V1032" s="2"/>
      <x:c r="W1032" s="2"/>
      <x:c r="X1032" s="2"/>
      <x:c r="Y1032" s="2"/>
      <x:c r="Z1032" s="2"/>
      <x:c r="AA1032" s="2"/>
      <x:c r="AB1032" s="2"/>
      <x:c r="AC1032" s="2"/>
      <x:c r="AD1032" s="2"/>
      <x:c r="AE1032" s="2"/>
      <x:c r="AF1032" s="2"/>
      <x:c r="AG1032" s="2"/>
      <x:c r="AH1032" s="2"/>
      <x:c r="AI1032" s="2"/>
      <x:c r="AJ1032" s="2"/>
      <x:c r="AK1032" s="2"/>
      <x:c r="AL1032" s="2"/>
      <x:c r="AM1032" s="2"/>
      <x:c r="AN1032" s="2"/>
      <x:c r="AO1032" s="2"/>
      <x:c r="AP1032" s="2"/>
      <x:c r="AQ1032" s="2"/>
      <x:c r="AR1032" s="2"/>
      <x:c r="AS1032" s="2"/>
    </x:row>
    <x:row r="1033">
      <x:c r="B1033" s="2"/>
      <x:c r="C1033" s="2"/>
      <x:c r="D1033" s="2"/>
      <x:c r="E1033" s="2"/>
      <x:c r="F1033" s="2"/>
      <x:c r="G1033" s="2"/>
      <x:c r="H1033" s="2"/>
      <x:c r="I1033" s="2"/>
      <x:c r="J1033" s="2"/>
      <x:c r="K1033" s="2"/>
      <x:c r="L1033" s="2"/>
      <x:c r="M1033" s="2"/>
      <x:c r="N1033" s="2"/>
      <x:c r="O1033" s="2"/>
      <x:c r="P1033" s="2"/>
      <x:c r="Q1033" s="2"/>
      <x:c r="R1033" s="2"/>
      <x:c r="S1033" s="2"/>
      <x:c r="T1033" s="2"/>
      <x:c r="U1033" s="2"/>
      <x:c r="V1033" s="2"/>
      <x:c r="W1033" s="2"/>
      <x:c r="X1033" s="2"/>
      <x:c r="Y1033" s="2"/>
      <x:c r="Z1033" s="2"/>
      <x:c r="AA1033" s="2"/>
      <x:c r="AB1033" s="2"/>
      <x:c r="AC1033" s="2"/>
      <x:c r="AD1033" s="2"/>
      <x:c r="AE1033" s="2"/>
      <x:c r="AF1033" s="2"/>
      <x:c r="AG1033" s="2"/>
      <x:c r="AH1033" s="2"/>
      <x:c r="AI1033" s="2"/>
      <x:c r="AJ1033" s="2"/>
      <x:c r="AK1033" s="2"/>
      <x:c r="AL1033" s="2"/>
      <x:c r="AM1033" s="2"/>
      <x:c r="AN1033" s="2"/>
      <x:c r="AO1033" s="2"/>
      <x:c r="AP1033" s="2"/>
      <x:c r="AQ1033" s="2"/>
      <x:c r="AR1033" s="2"/>
      <x:c r="AS1033" s="2"/>
    </x:row>
    <x:row r="1034">
      <x:c r="B1034" s="2"/>
      <x:c r="C1034" s="2"/>
      <x:c r="D1034" s="2"/>
      <x:c r="E1034" s="2"/>
      <x:c r="F1034" s="2"/>
      <x:c r="G1034" s="2"/>
      <x:c r="H1034" s="2"/>
      <x:c r="I1034" s="2"/>
      <x:c r="J1034" s="2"/>
      <x:c r="K1034" s="2"/>
      <x:c r="L1034" s="2"/>
      <x:c r="M1034" s="2"/>
      <x:c r="N1034" s="2"/>
      <x:c r="O1034" s="2"/>
      <x:c r="P1034" s="2"/>
      <x:c r="Q1034" s="2"/>
      <x:c r="R1034" s="2"/>
      <x:c r="S1034" s="2"/>
      <x:c r="T1034" s="2"/>
      <x:c r="U1034" s="2"/>
      <x:c r="V1034" s="2"/>
      <x:c r="W1034" s="2"/>
      <x:c r="X1034" s="2"/>
      <x:c r="Y1034" s="2"/>
      <x:c r="Z1034" s="2"/>
      <x:c r="AA1034" s="2"/>
      <x:c r="AB1034" s="2"/>
      <x:c r="AC1034" s="2"/>
      <x:c r="AD1034" s="2"/>
      <x:c r="AE1034" s="2"/>
      <x:c r="AF1034" s="2"/>
      <x:c r="AG1034" s="2"/>
      <x:c r="AH1034" s="2"/>
      <x:c r="AI1034" s="2"/>
      <x:c r="AJ1034" s="2"/>
      <x:c r="AK1034" s="2"/>
      <x:c r="AL1034" s="2"/>
      <x:c r="AM1034" s="2"/>
      <x:c r="AN1034" s="2"/>
      <x:c r="AO1034" s="2"/>
      <x:c r="AP1034" s="2"/>
      <x:c r="AQ1034" s="2"/>
      <x:c r="AR1034" s="2"/>
      <x:c r="AS1034" s="2"/>
    </x:row>
    <x:row r="1035">
      <x:c r="B1035" s="2"/>
      <x:c r="C1035" s="2"/>
      <x:c r="D1035" s="2"/>
      <x:c r="E1035" s="2"/>
      <x:c r="F1035" s="2"/>
      <x:c r="G1035" s="2"/>
      <x:c r="H1035" s="2"/>
      <x:c r="I1035" s="2"/>
      <x:c r="J1035" s="2"/>
      <x:c r="K1035" s="2"/>
      <x:c r="L1035" s="2"/>
      <x:c r="M1035" s="2"/>
      <x:c r="N1035" s="2"/>
      <x:c r="O1035" s="2"/>
      <x:c r="P1035" s="2"/>
      <x:c r="Q1035" s="2"/>
      <x:c r="R1035" s="2"/>
      <x:c r="S1035" s="2"/>
      <x:c r="T1035" s="2"/>
      <x:c r="U1035" s="2"/>
      <x:c r="V1035" s="2"/>
      <x:c r="W1035" s="2"/>
      <x:c r="X1035" s="2"/>
      <x:c r="Y1035" s="2"/>
      <x:c r="Z1035" s="2"/>
      <x:c r="AA1035" s="2"/>
      <x:c r="AB1035" s="2"/>
      <x:c r="AC1035" s="2"/>
      <x:c r="AD1035" s="2"/>
      <x:c r="AE1035" s="2"/>
      <x:c r="AF1035" s="2"/>
      <x:c r="AG1035" s="2"/>
      <x:c r="AH1035" s="2"/>
      <x:c r="AI1035" s="2"/>
      <x:c r="AJ1035" s="2"/>
      <x:c r="AK1035" s="2"/>
      <x:c r="AL1035" s="2"/>
      <x:c r="AM1035" s="2"/>
      <x:c r="AN1035" s="2"/>
      <x:c r="AO1035" s="2"/>
      <x:c r="AP1035" s="2"/>
      <x:c r="AQ1035" s="2"/>
      <x:c r="AR1035" s="2"/>
      <x:c r="AS1035" s="2"/>
    </x:row>
    <x:row r="1036">
      <x:c r="B1036" s="2"/>
      <x:c r="C1036" s="2"/>
      <x:c r="D1036" s="2"/>
      <x:c r="E1036" s="2"/>
      <x:c r="F1036" s="2"/>
      <x:c r="G1036" s="2"/>
      <x:c r="H1036" s="2"/>
      <x:c r="I1036" s="2"/>
      <x:c r="J1036" s="2"/>
      <x:c r="K1036" s="2"/>
      <x:c r="L1036" s="2"/>
      <x:c r="M1036" s="2"/>
      <x:c r="N1036" s="2"/>
      <x:c r="O1036" s="2"/>
      <x:c r="P1036" s="2"/>
      <x:c r="Q1036" s="2"/>
      <x:c r="R1036" s="2"/>
      <x:c r="S1036" s="2"/>
      <x:c r="T1036" s="2"/>
      <x:c r="U1036" s="2"/>
      <x:c r="V1036" s="2"/>
      <x:c r="W1036" s="2"/>
      <x:c r="X1036" s="2"/>
      <x:c r="Y1036" s="2"/>
      <x:c r="Z1036" s="2"/>
      <x:c r="AA1036" s="2"/>
      <x:c r="AB1036" s="2"/>
      <x:c r="AC1036" s="2"/>
      <x:c r="AD1036" s="2"/>
      <x:c r="AE1036" s="2"/>
      <x:c r="AF1036" s="2"/>
      <x:c r="AG1036" s="2"/>
      <x:c r="AH1036" s="2"/>
      <x:c r="AI1036" s="2"/>
      <x:c r="AJ1036" s="2"/>
      <x:c r="AK1036" s="2"/>
      <x:c r="AL1036" s="2"/>
      <x:c r="AM1036" s="2"/>
      <x:c r="AN1036" s="2"/>
      <x:c r="AO1036" s="2"/>
      <x:c r="AP1036" s="2"/>
      <x:c r="AQ1036" s="2"/>
      <x:c r="AR1036" s="2"/>
      <x:c r="AS1036" s="2"/>
    </x:row>
    <x:row r="1037">
      <x:c r="B1037" s="2"/>
      <x:c r="C1037" s="2"/>
      <x:c r="D1037" s="2"/>
      <x:c r="E1037" s="2"/>
      <x:c r="F1037" s="2"/>
      <x:c r="G1037" s="2"/>
      <x:c r="H1037" s="2"/>
      <x:c r="I1037" s="2"/>
      <x:c r="J1037" s="2"/>
      <x:c r="K1037" s="2"/>
      <x:c r="L1037" s="2"/>
      <x:c r="M1037" s="2"/>
      <x:c r="N1037" s="2"/>
      <x:c r="O1037" s="2"/>
      <x:c r="P1037" s="2"/>
      <x:c r="Q1037" s="2"/>
      <x:c r="R1037" s="2"/>
      <x:c r="S1037" s="2"/>
      <x:c r="T1037" s="2"/>
      <x:c r="U1037" s="2"/>
      <x:c r="V1037" s="2"/>
      <x:c r="W1037" s="2"/>
      <x:c r="X1037" s="2"/>
      <x:c r="Y1037" s="2"/>
      <x:c r="Z1037" s="2"/>
      <x:c r="AA1037" s="2"/>
      <x:c r="AB1037" s="2"/>
      <x:c r="AC1037" s="2"/>
      <x:c r="AD1037" s="2"/>
      <x:c r="AE1037" s="2"/>
      <x:c r="AF1037" s="2"/>
      <x:c r="AG1037" s="2"/>
      <x:c r="AH1037" s="2"/>
      <x:c r="AI1037" s="2"/>
      <x:c r="AJ1037" s="2"/>
      <x:c r="AK1037" s="2"/>
      <x:c r="AL1037" s="2"/>
      <x:c r="AM1037" s="2"/>
      <x:c r="AN1037" s="2"/>
      <x:c r="AO1037" s="2"/>
      <x:c r="AP1037" s="2"/>
      <x:c r="AQ1037" s="2"/>
      <x:c r="AR1037" s="2"/>
      <x:c r="AS1037" s="2"/>
    </x:row>
    <x:row r="1038">
      <x:c r="B1038" s="2"/>
      <x:c r="C1038" s="2"/>
      <x:c r="D1038" s="2"/>
      <x:c r="E1038" s="2"/>
      <x:c r="F1038" s="2"/>
      <x:c r="G1038" s="2"/>
      <x:c r="H1038" s="2"/>
      <x:c r="I1038" s="2"/>
      <x:c r="J1038" s="2"/>
      <x:c r="K1038" s="2"/>
      <x:c r="L1038" s="2"/>
      <x:c r="M1038" s="2"/>
      <x:c r="N1038" s="2"/>
      <x:c r="O1038" s="2"/>
      <x:c r="P1038" s="2"/>
      <x:c r="Q1038" s="2"/>
      <x:c r="R1038" s="2"/>
      <x:c r="S1038" s="2"/>
      <x:c r="T1038" s="2"/>
      <x:c r="U1038" s="2"/>
      <x:c r="V1038" s="2"/>
      <x:c r="W1038" s="2"/>
      <x:c r="X1038" s="2"/>
      <x:c r="Y1038" s="2"/>
      <x:c r="Z1038" s="2"/>
      <x:c r="AA1038" s="2"/>
      <x:c r="AB1038" s="2"/>
      <x:c r="AC1038" s="2"/>
      <x:c r="AD1038" s="2"/>
      <x:c r="AE1038" s="2"/>
      <x:c r="AF1038" s="2"/>
      <x:c r="AG1038" s="2"/>
      <x:c r="AH1038" s="2"/>
      <x:c r="AI1038" s="2"/>
      <x:c r="AJ1038" s="2"/>
      <x:c r="AK1038" s="2"/>
      <x:c r="AL1038" s="2"/>
      <x:c r="AM1038" s="2"/>
      <x:c r="AN1038" s="2"/>
      <x:c r="AO1038" s="2"/>
      <x:c r="AP1038" s="2"/>
      <x:c r="AQ1038" s="2"/>
      <x:c r="AR1038" s="2"/>
      <x:c r="AS1038" s="2"/>
    </x:row>
    <x:row r="1039">
      <x:c r="B1039" s="2"/>
      <x:c r="C1039" s="2"/>
      <x:c r="D1039" s="2"/>
      <x:c r="E1039" s="2"/>
      <x:c r="F1039" s="2"/>
      <x:c r="G1039" s="2"/>
      <x:c r="H1039" s="2"/>
      <x:c r="I1039" s="2"/>
      <x:c r="J1039" s="2"/>
      <x:c r="K1039" s="2"/>
      <x:c r="L1039" s="2"/>
      <x:c r="M1039" s="2"/>
      <x:c r="N1039" s="2"/>
      <x:c r="O1039" s="2"/>
      <x:c r="P1039" s="2"/>
      <x:c r="Q1039" s="2"/>
      <x:c r="R1039" s="2"/>
      <x:c r="S1039" s="2"/>
      <x:c r="T1039" s="2"/>
      <x:c r="U1039" s="2"/>
      <x:c r="V1039" s="2"/>
      <x:c r="W1039" s="2"/>
      <x:c r="X1039" s="2"/>
      <x:c r="Y1039" s="2"/>
      <x:c r="Z1039" s="2"/>
      <x:c r="AA1039" s="2"/>
      <x:c r="AB1039" s="2"/>
      <x:c r="AC1039" s="2"/>
      <x:c r="AD1039" s="2"/>
      <x:c r="AE1039" s="2"/>
      <x:c r="AF1039" s="2"/>
      <x:c r="AG1039" s="2"/>
      <x:c r="AH1039" s="2"/>
      <x:c r="AI1039" s="2"/>
      <x:c r="AJ1039" s="2"/>
      <x:c r="AK1039" s="2"/>
      <x:c r="AL1039" s="2"/>
      <x:c r="AM1039" s="2"/>
      <x:c r="AN1039" s="2"/>
      <x:c r="AO1039" s="2"/>
      <x:c r="AP1039" s="2"/>
      <x:c r="AQ1039" s="2"/>
      <x:c r="AR1039" s="2"/>
      <x:c r="AS1039" s="2"/>
    </x:row>
    <x:row r="1040">
      <x:c r="B1040" s="2"/>
      <x:c r="C1040" s="2"/>
      <x:c r="D1040" s="2"/>
      <x:c r="E1040" s="2"/>
      <x:c r="F1040" s="2"/>
      <x:c r="G1040" s="2"/>
      <x:c r="H1040" s="2"/>
      <x:c r="I1040" s="2"/>
      <x:c r="J1040" s="2"/>
      <x:c r="K1040" s="2"/>
      <x:c r="L1040" s="2"/>
      <x:c r="M1040" s="2"/>
      <x:c r="N1040" s="2"/>
      <x:c r="O1040" s="2"/>
      <x:c r="P1040" s="2"/>
      <x:c r="Q1040" s="2"/>
      <x:c r="R1040" s="2"/>
      <x:c r="S1040" s="2"/>
      <x:c r="T1040" s="2"/>
      <x:c r="U1040" s="2"/>
      <x:c r="V1040" s="2"/>
      <x:c r="W1040" s="2"/>
      <x:c r="X1040" s="2"/>
      <x:c r="Y1040" s="2"/>
      <x:c r="Z1040" s="2"/>
      <x:c r="AA1040" s="2"/>
      <x:c r="AB1040" s="2"/>
      <x:c r="AC1040" s="2"/>
      <x:c r="AD1040" s="2"/>
      <x:c r="AE1040" s="2"/>
      <x:c r="AF1040" s="2"/>
      <x:c r="AG1040" s="2"/>
      <x:c r="AH1040" s="2"/>
      <x:c r="AI1040" s="2"/>
      <x:c r="AJ1040" s="2"/>
      <x:c r="AK1040" s="2"/>
      <x:c r="AL1040" s="2"/>
      <x:c r="AM1040" s="2"/>
      <x:c r="AN1040" s="2"/>
      <x:c r="AO1040" s="2"/>
      <x:c r="AP1040" s="2"/>
      <x:c r="AQ1040" s="2"/>
      <x:c r="AR1040" s="2"/>
      <x:c r="AS1040" s="2"/>
    </x:row>
    <x:row r="1041">
      <x:c r="B1041" s="2"/>
      <x:c r="C1041" s="2"/>
      <x:c r="D1041" s="2"/>
      <x:c r="E1041" s="2"/>
      <x:c r="F1041" s="2"/>
      <x:c r="G1041" s="2"/>
      <x:c r="H1041" s="2"/>
      <x:c r="I1041" s="2"/>
      <x:c r="J1041" s="2"/>
      <x:c r="K1041" s="2"/>
      <x:c r="L1041" s="2"/>
      <x:c r="M1041" s="2"/>
      <x:c r="N1041" s="2"/>
      <x:c r="O1041" s="2"/>
      <x:c r="P1041" s="2"/>
      <x:c r="Q1041" s="2"/>
      <x:c r="R1041" s="2"/>
      <x:c r="S1041" s="2"/>
      <x:c r="T1041" s="2"/>
      <x:c r="U1041" s="2"/>
      <x:c r="V1041" s="2"/>
      <x:c r="W1041" s="2"/>
      <x:c r="X1041" s="2"/>
      <x:c r="Y1041" s="2"/>
      <x:c r="Z1041" s="2"/>
      <x:c r="AA1041" s="2"/>
      <x:c r="AB1041" s="2"/>
      <x:c r="AC1041" s="2"/>
      <x:c r="AD1041" s="2"/>
      <x:c r="AE1041" s="2"/>
      <x:c r="AF1041" s="2"/>
      <x:c r="AG1041" s="2"/>
      <x:c r="AH1041" s="2"/>
      <x:c r="AI1041" s="2"/>
      <x:c r="AJ1041" s="2"/>
      <x:c r="AK1041" s="2"/>
      <x:c r="AL1041" s="2"/>
      <x:c r="AM1041" s="2"/>
      <x:c r="AN1041" s="2"/>
      <x:c r="AO1041" s="2"/>
      <x:c r="AP1041" s="2"/>
      <x:c r="AQ1041" s="2"/>
      <x:c r="AR1041" s="2"/>
      <x:c r="AS1041" s="2"/>
    </x:row>
    <x:row r="1042">
      <x:c r="B1042" s="2"/>
      <x:c r="C1042" s="2"/>
      <x:c r="D1042" s="2"/>
      <x:c r="E1042" s="2"/>
      <x:c r="F1042" s="2"/>
      <x:c r="G1042" s="2"/>
      <x:c r="H1042" s="2"/>
      <x:c r="I1042" s="2"/>
      <x:c r="J1042" s="2"/>
      <x:c r="K1042" s="2"/>
      <x:c r="L1042" s="2"/>
      <x:c r="M1042" s="2"/>
      <x:c r="N1042" s="2"/>
      <x:c r="O1042" s="2"/>
      <x:c r="P1042" s="2"/>
      <x:c r="Q1042" s="2"/>
      <x:c r="R1042" s="2"/>
      <x:c r="S1042" s="2"/>
      <x:c r="T1042" s="2"/>
      <x:c r="U1042" s="2"/>
      <x:c r="V1042" s="2"/>
      <x:c r="W1042" s="2"/>
      <x:c r="X1042" s="2"/>
      <x:c r="Y1042" s="2"/>
      <x:c r="Z1042" s="2"/>
      <x:c r="AA1042" s="2"/>
      <x:c r="AB1042" s="2"/>
      <x:c r="AC1042" s="2"/>
      <x:c r="AD1042" s="2"/>
      <x:c r="AE1042" s="2"/>
      <x:c r="AF1042" s="2"/>
      <x:c r="AG1042" s="2"/>
      <x:c r="AH1042" s="2"/>
      <x:c r="AI1042" s="2"/>
      <x:c r="AJ1042" s="2"/>
      <x:c r="AK1042" s="2"/>
      <x:c r="AL1042" s="2"/>
      <x:c r="AM1042" s="2"/>
      <x:c r="AN1042" s="2"/>
      <x:c r="AO1042" s="2"/>
      <x:c r="AP1042" s="2"/>
      <x:c r="AQ1042" s="2"/>
      <x:c r="AR1042" s="2"/>
      <x:c r="AS1042" s="2"/>
    </x:row>
    <x:row r="1043">
      <x:c r="B1043" s="2"/>
      <x:c r="C1043" s="2"/>
      <x:c r="D1043" s="2"/>
      <x:c r="E1043" s="2"/>
      <x:c r="F1043" s="2"/>
      <x:c r="G1043" s="2"/>
      <x:c r="H1043" s="2"/>
      <x:c r="I1043" s="2"/>
      <x:c r="J1043" s="2"/>
      <x:c r="K1043" s="2"/>
      <x:c r="L1043" s="2"/>
      <x:c r="M1043" s="2"/>
      <x:c r="N1043" s="2"/>
      <x:c r="O1043" s="2"/>
      <x:c r="P1043" s="2"/>
      <x:c r="Q1043" s="2"/>
      <x:c r="R1043" s="2"/>
      <x:c r="S1043" s="2"/>
      <x:c r="T1043" s="2"/>
      <x:c r="U1043" s="2"/>
      <x:c r="V1043" s="2"/>
      <x:c r="W1043" s="2"/>
      <x:c r="X1043" s="2"/>
      <x:c r="Y1043" s="2"/>
      <x:c r="Z1043" s="2"/>
      <x:c r="AA1043" s="2"/>
      <x:c r="AB1043" s="2"/>
      <x:c r="AC1043" s="2"/>
      <x:c r="AD1043" s="2"/>
      <x:c r="AE1043" s="2"/>
      <x:c r="AF1043" s="2"/>
      <x:c r="AG1043" s="2"/>
      <x:c r="AH1043" s="2"/>
      <x:c r="AI1043" s="2"/>
      <x:c r="AJ1043" s="2"/>
      <x:c r="AK1043" s="2"/>
      <x:c r="AL1043" s="2"/>
      <x:c r="AM1043" s="2"/>
      <x:c r="AN1043" s="2"/>
      <x:c r="AO1043" s="2"/>
      <x:c r="AP1043" s="2"/>
      <x:c r="AQ1043" s="2"/>
      <x:c r="AR1043" s="2"/>
      <x:c r="AS1043" s="2"/>
    </x:row>
    <x:row r="1044">
      <x:c r="B1044" s="2"/>
      <x:c r="C1044" s="2"/>
      <x:c r="D1044" s="2"/>
      <x:c r="E1044" s="2"/>
      <x:c r="F1044" s="2"/>
      <x:c r="G1044" s="2"/>
      <x:c r="H1044" s="2"/>
      <x:c r="I1044" s="2"/>
      <x:c r="J1044" s="2"/>
      <x:c r="K1044" s="2"/>
      <x:c r="L1044" s="2"/>
      <x:c r="M1044" s="2"/>
      <x:c r="N1044" s="2"/>
      <x:c r="O1044" s="2"/>
      <x:c r="P1044" s="2"/>
      <x:c r="Q1044" s="2"/>
      <x:c r="R1044" s="2"/>
      <x:c r="S1044" s="2"/>
      <x:c r="T1044" s="2"/>
      <x:c r="U1044" s="2"/>
      <x:c r="V1044" s="2"/>
      <x:c r="W1044" s="2"/>
      <x:c r="X1044" s="2"/>
      <x:c r="Y1044" s="2"/>
      <x:c r="Z1044" s="2"/>
      <x:c r="AA1044" s="2"/>
      <x:c r="AB1044" s="2"/>
      <x:c r="AC1044" s="2"/>
      <x:c r="AD1044" s="2"/>
      <x:c r="AE1044" s="2"/>
      <x:c r="AF1044" s="2"/>
      <x:c r="AG1044" s="2"/>
      <x:c r="AH1044" s="2"/>
      <x:c r="AI1044" s="2"/>
      <x:c r="AJ1044" s="2"/>
      <x:c r="AK1044" s="2"/>
      <x:c r="AL1044" s="2"/>
      <x:c r="AM1044" s="2"/>
      <x:c r="AN1044" s="2"/>
      <x:c r="AO1044" s="2"/>
      <x:c r="AP1044" s="2"/>
      <x:c r="AQ1044" s="2"/>
      <x:c r="AR1044" s="2"/>
      <x:c r="AS1044" s="2"/>
    </x:row>
    <x:row r="1045">
      <x:c r="B1045" s="2"/>
      <x:c r="C1045" s="2"/>
      <x:c r="D1045" s="2"/>
      <x:c r="E1045" s="2"/>
      <x:c r="F1045" s="2"/>
      <x:c r="G1045" s="2"/>
      <x:c r="H1045" s="2"/>
      <x:c r="I1045" s="2"/>
      <x:c r="J1045" s="2"/>
      <x:c r="K1045" s="2"/>
      <x:c r="L1045" s="2"/>
      <x:c r="M1045" s="2"/>
      <x:c r="N1045" s="2"/>
      <x:c r="O1045" s="2"/>
      <x:c r="P1045" s="2"/>
      <x:c r="Q1045" s="2"/>
      <x:c r="R1045" s="2"/>
      <x:c r="S1045" s="2"/>
      <x:c r="T1045" s="2"/>
      <x:c r="U1045" s="2"/>
      <x:c r="V1045" s="2"/>
      <x:c r="W1045" s="2"/>
      <x:c r="X1045" s="2"/>
      <x:c r="Y1045" s="2"/>
      <x:c r="Z1045" s="2"/>
      <x:c r="AA1045" s="2"/>
      <x:c r="AB1045" s="2"/>
      <x:c r="AC1045" s="2"/>
      <x:c r="AD1045" s="2"/>
      <x:c r="AE1045" s="2"/>
      <x:c r="AF1045" s="2"/>
      <x:c r="AG1045" s="2"/>
      <x:c r="AH1045" s="2"/>
      <x:c r="AI1045" s="2"/>
      <x:c r="AJ1045" s="2"/>
      <x:c r="AK1045" s="2"/>
      <x:c r="AL1045" s="2"/>
      <x:c r="AM1045" s="2"/>
      <x:c r="AN1045" s="2"/>
      <x:c r="AO1045" s="2"/>
      <x:c r="AP1045" s="2"/>
      <x:c r="AQ1045" s="2"/>
      <x:c r="AR1045" s="2"/>
      <x:c r="AS1045" s="2"/>
    </x:row>
    <x:row r="1046">
      <x:c r="B1046" s="2"/>
      <x:c r="C1046" s="2"/>
      <x:c r="D1046" s="2"/>
      <x:c r="E1046" s="2"/>
      <x:c r="F1046" s="2"/>
      <x:c r="G1046" s="2"/>
      <x:c r="H1046" s="2"/>
      <x:c r="I1046" s="2"/>
      <x:c r="J1046" s="2"/>
      <x:c r="K1046" s="2"/>
      <x:c r="L1046" s="2"/>
      <x:c r="M1046" s="2"/>
      <x:c r="N1046" s="2"/>
      <x:c r="O1046" s="2"/>
      <x:c r="P1046" s="2"/>
      <x:c r="Q1046" s="2"/>
      <x:c r="R1046" s="2"/>
      <x:c r="S1046" s="2"/>
      <x:c r="T1046" s="2"/>
      <x:c r="U1046" s="2"/>
      <x:c r="V1046" s="2"/>
      <x:c r="W1046" s="2"/>
      <x:c r="X1046" s="2"/>
      <x:c r="Y1046" s="2"/>
      <x:c r="Z1046" s="2"/>
      <x:c r="AA1046" s="2"/>
      <x:c r="AB1046" s="2"/>
      <x:c r="AC1046" s="2"/>
      <x:c r="AD1046" s="2"/>
      <x:c r="AE1046" s="2"/>
      <x:c r="AF1046" s="2"/>
      <x:c r="AG1046" s="2"/>
      <x:c r="AH1046" s="2"/>
      <x:c r="AI1046" s="2"/>
      <x:c r="AJ1046" s="2"/>
      <x:c r="AK1046" s="2"/>
      <x:c r="AL1046" s="2"/>
      <x:c r="AM1046" s="2"/>
      <x:c r="AN1046" s="2"/>
      <x:c r="AO1046" s="2"/>
      <x:c r="AP1046" s="2"/>
      <x:c r="AQ1046" s="2"/>
      <x:c r="AR1046" s="2"/>
      <x:c r="AS1046" s="2"/>
    </x:row>
    <x:row r="1047">
      <x:c r="B1047" s="2"/>
      <x:c r="C1047" s="2"/>
      <x:c r="D1047" s="2"/>
      <x:c r="E1047" s="2"/>
      <x:c r="F1047" s="2"/>
      <x:c r="G1047" s="2"/>
      <x:c r="H1047" s="2"/>
      <x:c r="I1047" s="2"/>
      <x:c r="J1047" s="2"/>
      <x:c r="K1047" s="2"/>
      <x:c r="L1047" s="2"/>
      <x:c r="M1047" s="2"/>
      <x:c r="N1047" s="2"/>
      <x:c r="O1047" s="2"/>
      <x:c r="P1047" s="2"/>
      <x:c r="Q1047" s="2"/>
      <x:c r="R1047" s="2"/>
      <x:c r="S1047" s="2"/>
      <x:c r="T1047" s="2"/>
      <x:c r="U1047" s="2"/>
      <x:c r="V1047" s="2"/>
      <x:c r="W1047" s="2"/>
      <x:c r="X1047" s="2"/>
      <x:c r="Y1047" s="2"/>
      <x:c r="Z1047" s="2"/>
      <x:c r="AA1047" s="2"/>
      <x:c r="AB1047" s="2"/>
      <x:c r="AC1047" s="2"/>
      <x:c r="AD1047" s="2"/>
      <x:c r="AE1047" s="2"/>
      <x:c r="AF1047" s="2"/>
      <x:c r="AG1047" s="2"/>
      <x:c r="AH1047" s="2"/>
      <x:c r="AI1047" s="2"/>
      <x:c r="AJ1047" s="2"/>
      <x:c r="AK1047" s="2"/>
      <x:c r="AL1047" s="2"/>
      <x:c r="AM1047" s="2"/>
      <x:c r="AN1047" s="2"/>
      <x:c r="AO1047" s="2"/>
      <x:c r="AP1047" s="2"/>
      <x:c r="AQ1047" s="2"/>
      <x:c r="AR1047" s="2"/>
      <x:c r="AS1047" s="2"/>
    </x:row>
    <x:row r="1048">
      <x:c r="B1048" s="2"/>
      <x:c r="C1048" s="2"/>
      <x:c r="D1048" s="2"/>
      <x:c r="E1048" s="2"/>
      <x:c r="F1048" s="2"/>
      <x:c r="G1048" s="2"/>
      <x:c r="H1048" s="2"/>
      <x:c r="I1048" s="2"/>
      <x:c r="J1048" s="2"/>
      <x:c r="K1048" s="2"/>
      <x:c r="L1048" s="2"/>
      <x:c r="M1048" s="2"/>
      <x:c r="N1048" s="2"/>
      <x:c r="O1048" s="2"/>
      <x:c r="P1048" s="2"/>
      <x:c r="Q1048" s="2"/>
      <x:c r="R1048" s="2"/>
      <x:c r="S1048" s="2"/>
      <x:c r="T1048" s="2"/>
      <x:c r="U1048" s="2"/>
      <x:c r="V1048" s="2"/>
      <x:c r="W1048" s="2"/>
      <x:c r="X1048" s="2"/>
      <x:c r="Y1048" s="2"/>
      <x:c r="Z1048" s="2"/>
      <x:c r="AA1048" s="2"/>
      <x:c r="AB1048" s="2"/>
      <x:c r="AC1048" s="2"/>
      <x:c r="AD1048" s="2"/>
      <x:c r="AE1048" s="2"/>
      <x:c r="AF1048" s="2"/>
      <x:c r="AG1048" s="2"/>
      <x:c r="AH1048" s="2"/>
      <x:c r="AI1048" s="2"/>
      <x:c r="AJ1048" s="2"/>
      <x:c r="AK1048" s="2"/>
      <x:c r="AL1048" s="2"/>
      <x:c r="AM1048" s="2"/>
      <x:c r="AN1048" s="2"/>
      <x:c r="AO1048" s="2"/>
      <x:c r="AP1048" s="2"/>
      <x:c r="AQ1048" s="2"/>
      <x:c r="AR1048" s="2"/>
      <x:c r="AS1048" s="2"/>
    </x:row>
    <x:row r="1049">
      <x:c r="B1049" s="2"/>
      <x:c r="C1049" s="2"/>
      <x:c r="D1049" s="2"/>
      <x:c r="E1049" s="2"/>
      <x:c r="F1049" s="2"/>
      <x:c r="G1049" s="2"/>
      <x:c r="H1049" s="2"/>
      <x:c r="I1049" s="2"/>
      <x:c r="J1049" s="2"/>
      <x:c r="K1049" s="2"/>
      <x:c r="L1049" s="2"/>
      <x:c r="M1049" s="2"/>
      <x:c r="N1049" s="2"/>
      <x:c r="O1049" s="2"/>
      <x:c r="P1049" s="2"/>
      <x:c r="Q1049" s="2"/>
      <x:c r="R1049" s="2"/>
      <x:c r="S1049" s="2"/>
      <x:c r="T1049" s="2"/>
      <x:c r="U1049" s="2"/>
      <x:c r="V1049" s="2"/>
      <x:c r="W1049" s="2"/>
      <x:c r="X1049" s="2"/>
      <x:c r="Y1049" s="2"/>
      <x:c r="Z1049" s="2"/>
      <x:c r="AA1049" s="2"/>
      <x:c r="AB1049" s="2"/>
      <x:c r="AC1049" s="2"/>
      <x:c r="AD1049" s="2"/>
      <x:c r="AE1049" s="2"/>
      <x:c r="AF1049" s="2"/>
      <x:c r="AG1049" s="2"/>
      <x:c r="AH1049" s="2"/>
      <x:c r="AI1049" s="2"/>
      <x:c r="AJ1049" s="2"/>
      <x:c r="AK1049" s="2"/>
      <x:c r="AL1049" s="2"/>
      <x:c r="AM1049" s="2"/>
      <x:c r="AN1049" s="2"/>
      <x:c r="AO1049" s="2"/>
      <x:c r="AP1049" s="2"/>
      <x:c r="AQ1049" s="2"/>
      <x:c r="AR1049" s="2"/>
      <x:c r="AS1049" s="2"/>
    </x:row>
    <x:row r="1050">
      <x:c r="B1050" s="2"/>
      <x:c r="C1050" s="2"/>
      <x:c r="D1050" s="2"/>
      <x:c r="E1050" s="2"/>
      <x:c r="F1050" s="2"/>
      <x:c r="G1050" s="2"/>
      <x:c r="H1050" s="2"/>
      <x:c r="I1050" s="2"/>
      <x:c r="J1050" s="2"/>
      <x:c r="K1050" s="2"/>
      <x:c r="L1050" s="2"/>
      <x:c r="M1050" s="2"/>
      <x:c r="N1050" s="2"/>
      <x:c r="O1050" s="2"/>
      <x:c r="P1050" s="2"/>
      <x:c r="Q1050" s="2"/>
      <x:c r="R1050" s="2"/>
      <x:c r="S1050" s="2"/>
      <x:c r="T1050" s="2"/>
      <x:c r="U1050" s="2"/>
      <x:c r="V1050" s="2"/>
      <x:c r="W1050" s="2"/>
      <x:c r="X1050" s="2"/>
      <x:c r="Y1050" s="2"/>
      <x:c r="Z1050" s="2"/>
      <x:c r="AA1050" s="2"/>
      <x:c r="AB1050" s="2"/>
      <x:c r="AC1050" s="2"/>
      <x:c r="AD1050" s="2"/>
      <x:c r="AE1050" s="2"/>
      <x:c r="AF1050" s="2"/>
      <x:c r="AG1050" s="2"/>
      <x:c r="AH1050" s="2"/>
      <x:c r="AI1050" s="2"/>
      <x:c r="AJ1050" s="2"/>
      <x:c r="AK1050" s="2"/>
      <x:c r="AL1050" s="2"/>
      <x:c r="AM1050" s="2"/>
      <x:c r="AN1050" s="2"/>
      <x:c r="AO1050" s="2"/>
      <x:c r="AP1050" s="2"/>
      <x:c r="AQ1050" s="2"/>
      <x:c r="AR1050" s="2"/>
      <x:c r="AS1050" s="2"/>
    </x:row>
    <x:row r="1051">
      <x:c r="B1051" s="2"/>
      <x:c r="C1051" s="2"/>
      <x:c r="D1051" s="2"/>
      <x:c r="E1051" s="2"/>
      <x:c r="F1051" s="2"/>
      <x:c r="G1051" s="2"/>
      <x:c r="H1051" s="2"/>
      <x:c r="I1051" s="2"/>
      <x:c r="J1051" s="2"/>
      <x:c r="K1051" s="2"/>
      <x:c r="L1051" s="2"/>
      <x:c r="M1051" s="2"/>
      <x:c r="N1051" s="2"/>
      <x:c r="O1051" s="2"/>
      <x:c r="P1051" s="2"/>
      <x:c r="Q1051" s="2"/>
      <x:c r="R1051" s="2"/>
      <x:c r="S1051" s="2"/>
      <x:c r="T1051" s="2"/>
      <x:c r="U1051" s="2"/>
      <x:c r="V1051" s="2"/>
      <x:c r="W1051" s="2"/>
      <x:c r="X1051" s="2"/>
      <x:c r="Y1051" s="2"/>
      <x:c r="Z1051" s="2"/>
      <x:c r="AA1051" s="2"/>
      <x:c r="AB1051" s="2"/>
      <x:c r="AC1051" s="2"/>
      <x:c r="AD1051" s="2"/>
      <x:c r="AE1051" s="2"/>
      <x:c r="AF1051" s="2"/>
      <x:c r="AG1051" s="2"/>
      <x:c r="AH1051" s="2"/>
      <x:c r="AI1051" s="2"/>
      <x:c r="AJ1051" s="2"/>
      <x:c r="AK1051" s="2"/>
      <x:c r="AL1051" s="2"/>
      <x:c r="AM1051" s="2"/>
      <x:c r="AN1051" s="2"/>
      <x:c r="AO1051" s="2"/>
      <x:c r="AP1051" s="2"/>
      <x:c r="AQ1051" s="2"/>
      <x:c r="AR1051" s="2"/>
      <x:c r="AS1051" s="2"/>
    </x:row>
    <x:row r="1052">
      <x:c r="B1052" s="2"/>
      <x:c r="C1052" s="2"/>
      <x:c r="D1052" s="2"/>
      <x:c r="E1052" s="2"/>
      <x:c r="F1052" s="2"/>
      <x:c r="G1052" s="2"/>
      <x:c r="H1052" s="2"/>
      <x:c r="I1052" s="2"/>
      <x:c r="J1052" s="2"/>
      <x:c r="K1052" s="2"/>
      <x:c r="L1052" s="2"/>
      <x:c r="M1052" s="2"/>
      <x:c r="N1052" s="2"/>
      <x:c r="O1052" s="2"/>
      <x:c r="P1052" s="2"/>
      <x:c r="Q1052" s="2"/>
      <x:c r="R1052" s="2"/>
      <x:c r="S1052" s="2"/>
      <x:c r="T1052" s="2"/>
      <x:c r="U1052" s="2"/>
      <x:c r="V1052" s="2"/>
      <x:c r="W1052" s="2"/>
      <x:c r="X1052" s="2"/>
      <x:c r="Y1052" s="2"/>
      <x:c r="Z1052" s="2"/>
      <x:c r="AA1052" s="2"/>
      <x:c r="AB1052" s="2"/>
      <x:c r="AC1052" s="2"/>
      <x:c r="AD1052" s="2"/>
      <x:c r="AE1052" s="2"/>
      <x:c r="AF1052" s="2"/>
      <x:c r="AG1052" s="2"/>
      <x:c r="AH1052" s="2"/>
      <x:c r="AI1052" s="2"/>
      <x:c r="AJ1052" s="2"/>
      <x:c r="AK1052" s="2"/>
      <x:c r="AL1052" s="2"/>
      <x:c r="AM1052" s="2"/>
      <x:c r="AN1052" s="2"/>
      <x:c r="AO1052" s="2"/>
      <x:c r="AP1052" s="2"/>
      <x:c r="AQ1052" s="2"/>
      <x:c r="AR1052" s="2"/>
      <x:c r="AS1052" s="2"/>
    </x:row>
    <x:row r="1053">
      <x:c r="B1053" s="2"/>
      <x:c r="C1053" s="2"/>
      <x:c r="D1053" s="2"/>
      <x:c r="E1053" s="2"/>
      <x:c r="F1053" s="2"/>
      <x:c r="G1053" s="2"/>
      <x:c r="H1053" s="2"/>
      <x:c r="I1053" s="2"/>
      <x:c r="J1053" s="2"/>
      <x:c r="K1053" s="2"/>
      <x:c r="L1053" s="2"/>
      <x:c r="M1053" s="2"/>
      <x:c r="N1053" s="2"/>
      <x:c r="O1053" s="2"/>
      <x:c r="P1053" s="2"/>
      <x:c r="Q1053" s="2"/>
      <x:c r="R1053" s="2"/>
      <x:c r="S1053" s="2"/>
      <x:c r="T1053" s="2"/>
      <x:c r="U1053" s="2"/>
      <x:c r="V1053" s="2"/>
      <x:c r="W1053" s="2"/>
      <x:c r="X1053" s="2"/>
      <x:c r="Y1053" s="2"/>
      <x:c r="Z1053" s="2"/>
      <x:c r="AA1053" s="2"/>
      <x:c r="AB1053" s="2"/>
      <x:c r="AC1053" s="2"/>
      <x:c r="AD1053" s="2"/>
      <x:c r="AE1053" s="2"/>
      <x:c r="AF1053" s="2"/>
      <x:c r="AG1053" s="2"/>
      <x:c r="AH1053" s="2"/>
      <x:c r="AI1053" s="2"/>
      <x:c r="AJ1053" s="2"/>
      <x:c r="AK1053" s="2"/>
      <x:c r="AL1053" s="2"/>
      <x:c r="AM1053" s="2"/>
      <x:c r="AN1053" s="2"/>
      <x:c r="AO1053" s="2"/>
      <x:c r="AP1053" s="2"/>
      <x:c r="AQ1053" s="2"/>
      <x:c r="AR1053" s="2"/>
      <x:c r="AS1053" s="2"/>
    </x:row>
    <x:row r="1054">
      <x:c r="B1054" s="2"/>
      <x:c r="C1054" s="2"/>
      <x:c r="D1054" s="2"/>
      <x:c r="E1054" s="2"/>
      <x:c r="F1054" s="2"/>
      <x:c r="G1054" s="2"/>
      <x:c r="H1054" s="2"/>
      <x:c r="I1054" s="2"/>
      <x:c r="J1054" s="2"/>
      <x:c r="K1054" s="2"/>
      <x:c r="L1054" s="2"/>
      <x:c r="M1054" s="2"/>
      <x:c r="N1054" s="2"/>
      <x:c r="O1054" s="2"/>
      <x:c r="P1054" s="2"/>
      <x:c r="Q1054" s="2"/>
      <x:c r="R1054" s="2"/>
      <x:c r="S1054" s="2"/>
      <x:c r="T1054" s="2"/>
      <x:c r="U1054" s="2"/>
      <x:c r="V1054" s="2"/>
      <x:c r="W1054" s="2"/>
      <x:c r="X1054" s="2"/>
      <x:c r="Y1054" s="2"/>
      <x:c r="Z1054" s="2"/>
      <x:c r="AA1054" s="2"/>
      <x:c r="AB1054" s="2"/>
      <x:c r="AC1054" s="2"/>
      <x:c r="AD1054" s="2"/>
      <x:c r="AE1054" s="2"/>
      <x:c r="AF1054" s="2"/>
      <x:c r="AG1054" s="2"/>
      <x:c r="AH1054" s="2"/>
      <x:c r="AI1054" s="2"/>
      <x:c r="AJ1054" s="2"/>
      <x:c r="AK1054" s="2"/>
      <x:c r="AL1054" s="2"/>
      <x:c r="AM1054" s="2"/>
      <x:c r="AN1054" s="2"/>
      <x:c r="AO1054" s="2"/>
      <x:c r="AP1054" s="2"/>
      <x:c r="AQ1054" s="2"/>
      <x:c r="AR1054" s="2"/>
      <x:c r="AS1054" s="2"/>
    </x:row>
    <x:row r="1055">
      <x:c r="B1055" s="2"/>
      <x:c r="C1055" s="2"/>
      <x:c r="D1055" s="2"/>
      <x:c r="E1055" s="2"/>
      <x:c r="F1055" s="2"/>
      <x:c r="G1055" s="2"/>
      <x:c r="H1055" s="2"/>
      <x:c r="I1055" s="2"/>
      <x:c r="J1055" s="2"/>
      <x:c r="K1055" s="2"/>
      <x:c r="L1055" s="2"/>
      <x:c r="M1055" s="2"/>
      <x:c r="N1055" s="2"/>
      <x:c r="O1055" s="2"/>
      <x:c r="P1055" s="2"/>
      <x:c r="Q1055" s="2"/>
      <x:c r="R1055" s="2"/>
      <x:c r="S1055" s="2"/>
      <x:c r="T1055" s="2"/>
      <x:c r="U1055" s="2"/>
      <x:c r="V1055" s="2"/>
      <x:c r="W1055" s="2"/>
      <x:c r="X1055" s="2"/>
      <x:c r="Y1055" s="2"/>
      <x:c r="Z1055" s="2"/>
      <x:c r="AA1055" s="2"/>
      <x:c r="AB1055" s="2"/>
      <x:c r="AC1055" s="2"/>
      <x:c r="AD1055" s="2"/>
      <x:c r="AE1055" s="2"/>
      <x:c r="AF1055" s="2"/>
      <x:c r="AG1055" s="2"/>
      <x:c r="AH1055" s="2"/>
      <x:c r="AI1055" s="2"/>
      <x:c r="AJ1055" s="2"/>
      <x:c r="AK1055" s="2"/>
      <x:c r="AL1055" s="2"/>
      <x:c r="AM1055" s="2"/>
      <x:c r="AN1055" s="2"/>
      <x:c r="AO1055" s="2"/>
      <x:c r="AP1055" s="2"/>
      <x:c r="AQ1055" s="2"/>
      <x:c r="AR1055" s="2"/>
      <x:c r="AS1055" s="2"/>
    </x:row>
    <x:row r="1056">
      <x:c r="B1056" s="2"/>
      <x:c r="C1056" s="2"/>
      <x:c r="D1056" s="2"/>
      <x:c r="E1056" s="2"/>
      <x:c r="F1056" s="2"/>
      <x:c r="G1056" s="2"/>
      <x:c r="H1056" s="2"/>
      <x:c r="I1056" s="2"/>
      <x:c r="J1056" s="2"/>
      <x:c r="K1056" s="2"/>
      <x:c r="L1056" s="2"/>
      <x:c r="M1056" s="2"/>
      <x:c r="N1056" s="2"/>
      <x:c r="O1056" s="2"/>
      <x:c r="P1056" s="2"/>
      <x:c r="Q1056" s="2"/>
      <x:c r="R1056" s="2"/>
      <x:c r="S1056" s="2"/>
      <x:c r="T1056" s="2"/>
      <x:c r="U1056" s="2"/>
      <x:c r="V1056" s="2"/>
      <x:c r="W1056" s="2"/>
      <x:c r="X1056" s="2"/>
      <x:c r="Y1056" s="2"/>
      <x:c r="Z1056" s="2"/>
      <x:c r="AA1056" s="2"/>
      <x:c r="AB1056" s="2"/>
      <x:c r="AC1056" s="2"/>
      <x:c r="AD1056" s="2"/>
      <x:c r="AE1056" s="2"/>
      <x:c r="AF1056" s="2"/>
      <x:c r="AG1056" s="2"/>
      <x:c r="AH1056" s="2"/>
      <x:c r="AI1056" s="2"/>
      <x:c r="AJ1056" s="2"/>
      <x:c r="AK1056" s="2"/>
      <x:c r="AL1056" s="2"/>
      <x:c r="AM1056" s="2"/>
      <x:c r="AN1056" s="2"/>
      <x:c r="AO1056" s="2"/>
      <x:c r="AP1056" s="2"/>
      <x:c r="AQ1056" s="2"/>
      <x:c r="AR1056" s="2"/>
      <x:c r="AS1056" s="2"/>
    </x:row>
    <x:row r="1057">
      <x:c r="B1057" s="2"/>
      <x:c r="C1057" s="2"/>
      <x:c r="D1057" s="2"/>
      <x:c r="E1057" s="2"/>
      <x:c r="F1057" s="2"/>
      <x:c r="G1057" s="2"/>
      <x:c r="H1057" s="2"/>
      <x:c r="I1057" s="2"/>
      <x:c r="J1057" s="2"/>
      <x:c r="K1057" s="2"/>
      <x:c r="L1057" s="2"/>
      <x:c r="M1057" s="2"/>
      <x:c r="N1057" s="2"/>
      <x:c r="O1057" s="2"/>
      <x:c r="P1057" s="2"/>
      <x:c r="Q1057" s="2"/>
      <x:c r="R1057" s="2"/>
      <x:c r="S1057" s="2"/>
      <x:c r="T1057" s="2"/>
      <x:c r="U1057" s="2"/>
      <x:c r="V1057" s="2"/>
      <x:c r="W1057" s="2"/>
      <x:c r="X1057" s="2"/>
      <x:c r="Y1057" s="2"/>
      <x:c r="Z1057" s="2"/>
      <x:c r="AA1057" s="2"/>
      <x:c r="AB1057" s="2"/>
      <x:c r="AC1057" s="2"/>
      <x:c r="AD1057" s="2"/>
      <x:c r="AE1057" s="2"/>
      <x:c r="AF1057" s="2"/>
      <x:c r="AG1057" s="2"/>
      <x:c r="AH1057" s="2"/>
      <x:c r="AI1057" s="2"/>
      <x:c r="AJ1057" s="2"/>
      <x:c r="AK1057" s="2"/>
      <x:c r="AL1057" s="2"/>
      <x:c r="AM1057" s="2"/>
      <x:c r="AN1057" s="2"/>
      <x:c r="AO1057" s="2"/>
      <x:c r="AP1057" s="2"/>
      <x:c r="AQ1057" s="2"/>
      <x:c r="AR1057" s="2"/>
      <x:c r="AS1057" s="2"/>
    </x:row>
    <x:row r="1058">
      <x:c r="B1058" s="2"/>
      <x:c r="C1058" s="2"/>
      <x:c r="D1058" s="2"/>
      <x:c r="E1058" s="2"/>
      <x:c r="F1058" s="2"/>
      <x:c r="G1058" s="2"/>
      <x:c r="H1058" s="2"/>
      <x:c r="I1058" s="2"/>
      <x:c r="J1058" s="2"/>
      <x:c r="K1058" s="2"/>
      <x:c r="L1058" s="2"/>
      <x:c r="M1058" s="2"/>
      <x:c r="N1058" s="2"/>
      <x:c r="O1058" s="2"/>
      <x:c r="P1058" s="2"/>
      <x:c r="Q1058" s="2"/>
      <x:c r="R1058" s="2"/>
      <x:c r="S1058" s="2"/>
      <x:c r="T1058" s="2"/>
      <x:c r="U1058" s="2"/>
      <x:c r="V1058" s="2"/>
      <x:c r="W1058" s="2"/>
      <x:c r="X1058" s="2"/>
      <x:c r="Y1058" s="2"/>
      <x:c r="Z1058" s="2"/>
      <x:c r="AA1058" s="2"/>
      <x:c r="AB1058" s="2"/>
      <x:c r="AC1058" s="2"/>
      <x:c r="AD1058" s="2"/>
      <x:c r="AE1058" s="2"/>
      <x:c r="AF1058" s="2"/>
      <x:c r="AG1058" s="2"/>
      <x:c r="AH1058" s="2"/>
      <x:c r="AI1058" s="2"/>
      <x:c r="AJ1058" s="2"/>
      <x:c r="AK1058" s="2"/>
      <x:c r="AL1058" s="2"/>
      <x:c r="AM1058" s="2"/>
      <x:c r="AN1058" s="2"/>
      <x:c r="AO1058" s="2"/>
      <x:c r="AP1058" s="2"/>
      <x:c r="AQ1058" s="2"/>
      <x:c r="AR1058" s="2"/>
      <x:c r="AS1058" s="2"/>
    </x:row>
    <x:row r="1059">
      <x:c r="B1059" s="2"/>
      <x:c r="C1059" s="2"/>
      <x:c r="D1059" s="2"/>
      <x:c r="E1059" s="2"/>
      <x:c r="F1059" s="2"/>
      <x:c r="G1059" s="2"/>
      <x:c r="H1059" s="2"/>
      <x:c r="I1059" s="2"/>
      <x:c r="J1059" s="2"/>
      <x:c r="K1059" s="2"/>
      <x:c r="L1059" s="2"/>
      <x:c r="M1059" s="2"/>
      <x:c r="N1059" s="2"/>
      <x:c r="O1059" s="2"/>
      <x:c r="P1059" s="2"/>
      <x:c r="Q1059" s="2"/>
      <x:c r="R1059" s="2"/>
      <x:c r="S1059" s="2"/>
      <x:c r="T1059" s="2"/>
      <x:c r="U1059" s="2"/>
      <x:c r="V1059" s="2"/>
      <x:c r="W1059" s="2"/>
      <x:c r="X1059" s="2"/>
      <x:c r="Y1059" s="2"/>
      <x:c r="Z1059" s="2"/>
      <x:c r="AA1059" s="2"/>
      <x:c r="AB1059" s="2"/>
      <x:c r="AC1059" s="2"/>
      <x:c r="AD1059" s="2"/>
      <x:c r="AE1059" s="2"/>
      <x:c r="AF1059" s="2"/>
      <x:c r="AG1059" s="2"/>
      <x:c r="AH1059" s="2"/>
      <x:c r="AI1059" s="2"/>
      <x:c r="AJ1059" s="2"/>
      <x:c r="AK1059" s="2"/>
      <x:c r="AL1059" s="2"/>
      <x:c r="AM1059" s="2"/>
      <x:c r="AN1059" s="2"/>
      <x:c r="AO1059" s="2"/>
      <x:c r="AP1059" s="2"/>
      <x:c r="AQ1059" s="2"/>
      <x:c r="AR1059" s="2"/>
      <x:c r="AS1059" s="2"/>
    </x:row>
    <x:row r="1060">
      <x:c r="B1060" s="2"/>
      <x:c r="C1060" s="2"/>
      <x:c r="D1060" s="2"/>
      <x:c r="E1060" s="2"/>
      <x:c r="F1060" s="2"/>
      <x:c r="G1060" s="2"/>
      <x:c r="H1060" s="2"/>
      <x:c r="I1060" s="2"/>
      <x:c r="J1060" s="2"/>
      <x:c r="K1060" s="2"/>
      <x:c r="L1060" s="2"/>
      <x:c r="M1060" s="2"/>
      <x:c r="N1060" s="2"/>
      <x:c r="O1060" s="2"/>
      <x:c r="P1060" s="2"/>
      <x:c r="Q1060" s="2"/>
      <x:c r="R1060" s="2"/>
      <x:c r="S1060" s="2"/>
      <x:c r="T1060" s="2"/>
      <x:c r="U1060" s="2"/>
      <x:c r="V1060" s="2"/>
      <x:c r="W1060" s="2"/>
      <x:c r="X1060" s="2"/>
      <x:c r="Y1060" s="2"/>
      <x:c r="Z1060" s="2"/>
      <x:c r="AA1060" s="2"/>
      <x:c r="AB1060" s="2"/>
      <x:c r="AC1060" s="2"/>
      <x:c r="AD1060" s="2"/>
      <x:c r="AE1060" s="2"/>
      <x:c r="AF1060" s="2"/>
      <x:c r="AG1060" s="2"/>
      <x:c r="AH1060" s="2"/>
      <x:c r="AI1060" s="2"/>
      <x:c r="AJ1060" s="2"/>
      <x:c r="AK1060" s="2"/>
      <x:c r="AL1060" s="2"/>
      <x:c r="AM1060" s="2"/>
      <x:c r="AN1060" s="2"/>
      <x:c r="AO1060" s="2"/>
      <x:c r="AP1060" s="2"/>
      <x:c r="AQ1060" s="2"/>
      <x:c r="AR1060" s="2"/>
      <x:c r="AS1060" s="2"/>
    </x:row>
    <x:row r="1061">
      <x:c r="B1061" s="2"/>
      <x:c r="C1061" s="2"/>
      <x:c r="D1061" s="2"/>
      <x:c r="E1061" s="2"/>
      <x:c r="F1061" s="2"/>
      <x:c r="G1061" s="2"/>
      <x:c r="H1061" s="2"/>
      <x:c r="I1061" s="2"/>
      <x:c r="J1061" s="2"/>
      <x:c r="K1061" s="2"/>
      <x:c r="L1061" s="2"/>
      <x:c r="M1061" s="2"/>
      <x:c r="N1061" s="2"/>
      <x:c r="O1061" s="2"/>
      <x:c r="P1061" s="2"/>
      <x:c r="Q1061" s="2"/>
      <x:c r="R1061" s="2"/>
      <x:c r="S1061" s="2"/>
      <x:c r="T1061" s="2"/>
      <x:c r="U1061" s="2"/>
      <x:c r="V1061" s="2"/>
      <x:c r="W1061" s="2"/>
      <x:c r="X1061" s="2"/>
      <x:c r="Y1061" s="2"/>
      <x:c r="Z1061" s="2"/>
      <x:c r="AA1061" s="2"/>
      <x:c r="AB1061" s="2"/>
      <x:c r="AC1061" s="2"/>
      <x:c r="AD1061" s="2"/>
      <x:c r="AE1061" s="2"/>
      <x:c r="AF1061" s="2"/>
      <x:c r="AG1061" s="2"/>
      <x:c r="AH1061" s="2"/>
      <x:c r="AI1061" s="2"/>
      <x:c r="AJ1061" s="2"/>
      <x:c r="AK1061" s="2"/>
      <x:c r="AL1061" s="2"/>
      <x:c r="AM1061" s="2"/>
      <x:c r="AN1061" s="2"/>
      <x:c r="AO1061" s="2"/>
      <x:c r="AP1061" s="2"/>
      <x:c r="AQ1061" s="2"/>
      <x:c r="AR1061" s="2"/>
      <x:c r="AS1061" s="2"/>
    </x:row>
    <x:row r="1062">
      <x:c r="B1062" s="2"/>
      <x:c r="C1062" s="2"/>
      <x:c r="D1062" s="2"/>
      <x:c r="E1062" s="2"/>
      <x:c r="F1062" s="2"/>
      <x:c r="G1062" s="2"/>
      <x:c r="H1062" s="2"/>
      <x:c r="I1062" s="2"/>
      <x:c r="J1062" s="2"/>
      <x:c r="K1062" s="2"/>
      <x:c r="L1062" s="2"/>
      <x:c r="M1062" s="2"/>
      <x:c r="N1062" s="2"/>
      <x:c r="O1062" s="2"/>
      <x:c r="P1062" s="2"/>
      <x:c r="Q1062" s="2"/>
      <x:c r="R1062" s="2"/>
      <x:c r="S1062" s="2"/>
      <x:c r="T1062" s="2"/>
      <x:c r="U1062" s="2"/>
      <x:c r="V1062" s="2"/>
      <x:c r="W1062" s="2"/>
      <x:c r="X1062" s="2"/>
      <x:c r="Y1062" s="2"/>
      <x:c r="Z1062" s="2"/>
      <x:c r="AA1062" s="2"/>
      <x:c r="AB1062" s="2"/>
      <x:c r="AC1062" s="2"/>
      <x:c r="AD1062" s="2"/>
      <x:c r="AE1062" s="2"/>
      <x:c r="AF1062" s="2"/>
      <x:c r="AG1062" s="2"/>
      <x:c r="AH1062" s="2"/>
      <x:c r="AI1062" s="2"/>
      <x:c r="AJ1062" s="2"/>
      <x:c r="AK1062" s="2"/>
      <x:c r="AL1062" s="2"/>
      <x:c r="AM1062" s="2"/>
      <x:c r="AN1062" s="2"/>
      <x:c r="AO1062" s="2"/>
      <x:c r="AP1062" s="2"/>
      <x:c r="AQ1062" s="2"/>
      <x:c r="AR1062" s="2"/>
      <x:c r="AS1062" s="2"/>
    </x:row>
    <x:row r="1063">
      <x:c r="B1063" s="2"/>
      <x:c r="C1063" s="2"/>
      <x:c r="D1063" s="2"/>
      <x:c r="E1063" s="2"/>
      <x:c r="F1063" s="2"/>
      <x:c r="G1063" s="2"/>
      <x:c r="H1063" s="2"/>
      <x:c r="I1063" s="2"/>
      <x:c r="J1063" s="2"/>
      <x:c r="K1063" s="2"/>
      <x:c r="L1063" s="2"/>
      <x:c r="M1063" s="2"/>
      <x:c r="N1063" s="2"/>
      <x:c r="O1063" s="2"/>
      <x:c r="P1063" s="2"/>
      <x:c r="Q1063" s="2"/>
      <x:c r="R1063" s="2"/>
      <x:c r="S1063" s="2"/>
      <x:c r="T1063" s="2"/>
      <x:c r="U1063" s="2"/>
      <x:c r="V1063" s="2"/>
      <x:c r="W1063" s="2"/>
      <x:c r="X1063" s="2"/>
      <x:c r="Y1063" s="2"/>
      <x:c r="Z1063" s="2"/>
      <x:c r="AA1063" s="2"/>
      <x:c r="AB1063" s="2"/>
      <x:c r="AC1063" s="2"/>
      <x:c r="AD1063" s="2"/>
      <x:c r="AE1063" s="2"/>
      <x:c r="AF1063" s="2"/>
      <x:c r="AG1063" s="2"/>
      <x:c r="AH1063" s="2"/>
      <x:c r="AI1063" s="2"/>
      <x:c r="AJ1063" s="2"/>
      <x:c r="AK1063" s="2"/>
      <x:c r="AL1063" s="2"/>
      <x:c r="AM1063" s="2"/>
      <x:c r="AN1063" s="2"/>
      <x:c r="AO1063" s="2"/>
      <x:c r="AP1063" s="2"/>
      <x:c r="AQ1063" s="2"/>
      <x:c r="AR1063" s="2"/>
      <x:c r="AS1063" s="2"/>
    </x:row>
    <x:row r="1064">
      <x:c r="B1064" s="2"/>
      <x:c r="C1064" s="2"/>
      <x:c r="D1064" s="2"/>
      <x:c r="E1064" s="2"/>
      <x:c r="F1064" s="2"/>
      <x:c r="G1064" s="2"/>
      <x:c r="H1064" s="2"/>
      <x:c r="I1064" s="2"/>
      <x:c r="J1064" s="2"/>
      <x:c r="K1064" s="2"/>
      <x:c r="L1064" s="2"/>
      <x:c r="M1064" s="2"/>
      <x:c r="N1064" s="2"/>
      <x:c r="O1064" s="2"/>
      <x:c r="P1064" s="2"/>
      <x:c r="Q1064" s="2"/>
      <x:c r="R1064" s="2"/>
      <x:c r="S1064" s="2"/>
      <x:c r="T1064" s="2"/>
      <x:c r="U1064" s="2"/>
      <x:c r="V1064" s="2"/>
      <x:c r="W1064" s="2"/>
      <x:c r="X1064" s="2"/>
      <x:c r="Y1064" s="2"/>
      <x:c r="Z1064" s="2"/>
      <x:c r="AA1064" s="2"/>
      <x:c r="AB1064" s="2"/>
      <x:c r="AC1064" s="2"/>
      <x:c r="AD1064" s="2"/>
      <x:c r="AE1064" s="2"/>
      <x:c r="AF1064" s="2"/>
      <x:c r="AG1064" s="2"/>
      <x:c r="AH1064" s="2"/>
      <x:c r="AI1064" s="2"/>
      <x:c r="AJ1064" s="2"/>
      <x:c r="AK1064" s="2"/>
      <x:c r="AL1064" s="2"/>
      <x:c r="AM1064" s="2"/>
      <x:c r="AN1064" s="2"/>
      <x:c r="AO1064" s="2"/>
      <x:c r="AP1064" s="2"/>
      <x:c r="AQ1064" s="2"/>
      <x:c r="AR1064" s="2"/>
      <x:c r="AS1064" s="2"/>
    </x:row>
    <x:row r="1065">
      <x:c r="B1065" s="2"/>
      <x:c r="C1065" s="2"/>
      <x:c r="D1065" s="2"/>
      <x:c r="E1065" s="2"/>
      <x:c r="F1065" s="2"/>
      <x:c r="G1065" s="2"/>
      <x:c r="H1065" s="2"/>
      <x:c r="I1065" s="2"/>
      <x:c r="J1065" s="2"/>
      <x:c r="K1065" s="2"/>
      <x:c r="L1065" s="2"/>
      <x:c r="M1065" s="2"/>
      <x:c r="N1065" s="2"/>
      <x:c r="O1065" s="2"/>
      <x:c r="P1065" s="2"/>
      <x:c r="Q1065" s="2"/>
      <x:c r="R1065" s="2"/>
      <x:c r="S1065" s="2"/>
      <x:c r="T1065" s="2"/>
      <x:c r="U1065" s="2"/>
      <x:c r="V1065" s="2"/>
      <x:c r="W1065" s="2"/>
      <x:c r="X1065" s="2"/>
      <x:c r="Y1065" s="2"/>
      <x:c r="Z1065" s="2"/>
      <x:c r="AA1065" s="2"/>
      <x:c r="AB1065" s="2"/>
      <x:c r="AC1065" s="2"/>
      <x:c r="AD1065" s="2"/>
      <x:c r="AE1065" s="2"/>
      <x:c r="AF1065" s="2"/>
      <x:c r="AG1065" s="2"/>
      <x:c r="AH1065" s="2"/>
      <x:c r="AI1065" s="2"/>
      <x:c r="AJ1065" s="2"/>
      <x:c r="AK1065" s="2"/>
      <x:c r="AL1065" s="2"/>
      <x:c r="AM1065" s="2"/>
      <x:c r="AN1065" s="2"/>
      <x:c r="AO1065" s="2"/>
      <x:c r="AP1065" s="2"/>
      <x:c r="AQ1065" s="2"/>
      <x:c r="AR1065" s="2"/>
      <x:c r="AS1065" s="2"/>
    </x:row>
    <x:row r="1066">
      <x:c r="B1066" s="2"/>
      <x:c r="C1066" s="2"/>
      <x:c r="D1066" s="2"/>
      <x:c r="E1066" s="2"/>
      <x:c r="F1066" s="2"/>
      <x:c r="G1066" s="2"/>
      <x:c r="H1066" s="2"/>
      <x:c r="I1066" s="2"/>
      <x:c r="J1066" s="2"/>
      <x:c r="K1066" s="2"/>
      <x:c r="L1066" s="2"/>
      <x:c r="M1066" s="2"/>
      <x:c r="N1066" s="2"/>
      <x:c r="O1066" s="2"/>
      <x:c r="P1066" s="2"/>
      <x:c r="Q1066" s="2"/>
      <x:c r="R1066" s="2"/>
      <x:c r="S1066" s="2"/>
      <x:c r="T1066" s="2"/>
      <x:c r="U1066" s="2"/>
      <x:c r="V1066" s="2"/>
      <x:c r="W1066" s="2"/>
      <x:c r="X1066" s="2"/>
      <x:c r="Y1066" s="2"/>
      <x:c r="Z1066" s="2"/>
      <x:c r="AA1066" s="2"/>
      <x:c r="AB1066" s="2"/>
      <x:c r="AC1066" s="2"/>
      <x:c r="AD1066" s="2"/>
      <x:c r="AE1066" s="2"/>
      <x:c r="AF1066" s="2"/>
      <x:c r="AG1066" s="2"/>
      <x:c r="AH1066" s="2"/>
      <x:c r="AI1066" s="2"/>
      <x:c r="AJ1066" s="2"/>
      <x:c r="AK1066" s="2"/>
      <x:c r="AL1066" s="2"/>
      <x:c r="AM1066" s="2"/>
      <x:c r="AN1066" s="2"/>
      <x:c r="AO1066" s="2"/>
      <x:c r="AP1066" s="2"/>
      <x:c r="AQ1066" s="2"/>
      <x:c r="AR1066" s="2"/>
      <x:c r="AS1066" s="2"/>
    </x:row>
    <x:row r="1067">
      <x:c r="B1067" s="2"/>
      <x:c r="C1067" s="2"/>
      <x:c r="D1067" s="2"/>
      <x:c r="E1067" s="2"/>
      <x:c r="F1067" s="2"/>
      <x:c r="G1067" s="2"/>
      <x:c r="H1067" s="2"/>
      <x:c r="I1067" s="2"/>
      <x:c r="J1067" s="2"/>
      <x:c r="K1067" s="2"/>
      <x:c r="L1067" s="2"/>
      <x:c r="M1067" s="2"/>
      <x:c r="N1067" s="2"/>
      <x:c r="O1067" s="2"/>
      <x:c r="P1067" s="2"/>
      <x:c r="Q1067" s="2"/>
      <x:c r="R1067" s="2"/>
      <x:c r="S1067" s="2"/>
      <x:c r="T1067" s="2"/>
      <x:c r="U1067" s="2"/>
      <x:c r="V1067" s="2"/>
      <x:c r="W1067" s="2"/>
      <x:c r="X1067" s="2"/>
      <x:c r="Y1067" s="2"/>
      <x:c r="Z1067" s="2"/>
      <x:c r="AA1067" s="2"/>
      <x:c r="AB1067" s="2"/>
      <x:c r="AC1067" s="2"/>
      <x:c r="AD1067" s="2"/>
      <x:c r="AE1067" s="2"/>
      <x:c r="AF1067" s="2"/>
      <x:c r="AG1067" s="2"/>
      <x:c r="AH1067" s="2"/>
      <x:c r="AI1067" s="2"/>
      <x:c r="AJ1067" s="2"/>
      <x:c r="AK1067" s="2"/>
      <x:c r="AL1067" s="2"/>
      <x:c r="AM1067" s="2"/>
      <x:c r="AN1067" s="2"/>
      <x:c r="AO1067" s="2"/>
      <x:c r="AP1067" s="2"/>
      <x:c r="AQ1067" s="2"/>
      <x:c r="AR1067" s="2"/>
      <x:c r="AS1067" s="2"/>
    </x:row>
    <x:row r="1068">
      <x:c r="B1068" s="2"/>
      <x:c r="C1068" s="2"/>
      <x:c r="D1068" s="2"/>
      <x:c r="E1068" s="2"/>
      <x:c r="F1068" s="2"/>
      <x:c r="G1068" s="2"/>
      <x:c r="H1068" s="2"/>
      <x:c r="I1068" s="2"/>
      <x:c r="J1068" s="2"/>
      <x:c r="K1068" s="2"/>
      <x:c r="L1068" s="2"/>
      <x:c r="M1068" s="2"/>
      <x:c r="N1068" s="2"/>
      <x:c r="O1068" s="2"/>
      <x:c r="P1068" s="2"/>
      <x:c r="Q1068" s="2"/>
      <x:c r="R1068" s="2"/>
      <x:c r="S1068" s="2"/>
      <x:c r="T1068" s="2"/>
      <x:c r="U1068" s="2"/>
      <x:c r="V1068" s="2"/>
      <x:c r="W1068" s="2"/>
      <x:c r="X1068" s="2"/>
      <x:c r="Y1068" s="2"/>
      <x:c r="Z1068" s="2"/>
      <x:c r="AA1068" s="2"/>
      <x:c r="AB1068" s="2"/>
      <x:c r="AC1068" s="2"/>
      <x:c r="AD1068" s="2"/>
      <x:c r="AE1068" s="2"/>
      <x:c r="AF1068" s="2"/>
      <x:c r="AG1068" s="2"/>
      <x:c r="AH1068" s="2"/>
      <x:c r="AI1068" s="2"/>
      <x:c r="AJ1068" s="2"/>
      <x:c r="AK1068" s="2"/>
      <x:c r="AL1068" s="2"/>
      <x:c r="AM1068" s="2"/>
      <x:c r="AN1068" s="2"/>
      <x:c r="AO1068" s="2"/>
      <x:c r="AP1068" s="2"/>
      <x:c r="AQ1068" s="2"/>
      <x:c r="AR1068" s="2"/>
      <x:c r="AS1068" s="2"/>
    </x:row>
    <x:row r="1069">
      <x:c r="B1069" s="2"/>
      <x:c r="C1069" s="2"/>
      <x:c r="D1069" s="2"/>
      <x:c r="E1069" s="2"/>
      <x:c r="F1069" s="2"/>
      <x:c r="G1069" s="2"/>
      <x:c r="H1069" s="2"/>
      <x:c r="I1069" s="2"/>
      <x:c r="J1069" s="2"/>
      <x:c r="K1069" s="2"/>
      <x:c r="L1069" s="2"/>
      <x:c r="M1069" s="2"/>
      <x:c r="N1069" s="2"/>
      <x:c r="O1069" s="2"/>
      <x:c r="P1069" s="2"/>
      <x:c r="Q1069" s="2"/>
      <x:c r="R1069" s="2"/>
      <x:c r="S1069" s="2"/>
      <x:c r="T1069" s="2"/>
      <x:c r="U1069" s="2"/>
      <x:c r="V1069" s="2"/>
      <x:c r="W1069" s="2"/>
      <x:c r="X1069" s="2"/>
      <x:c r="Y1069" s="2"/>
      <x:c r="Z1069" s="2"/>
      <x:c r="AA1069" s="2"/>
      <x:c r="AB1069" s="2"/>
      <x:c r="AC1069" s="2"/>
      <x:c r="AD1069" s="2"/>
      <x:c r="AE1069" s="2"/>
      <x:c r="AF1069" s="2"/>
      <x:c r="AG1069" s="2"/>
      <x:c r="AH1069" s="2"/>
      <x:c r="AI1069" s="2"/>
      <x:c r="AJ1069" s="2"/>
      <x:c r="AK1069" s="2"/>
      <x:c r="AL1069" s="2"/>
      <x:c r="AM1069" s="2"/>
      <x:c r="AN1069" s="2"/>
      <x:c r="AO1069" s="2"/>
      <x:c r="AP1069" s="2"/>
      <x:c r="AQ1069" s="2"/>
      <x:c r="AR1069" s="2"/>
      <x:c r="AS1069" s="2"/>
    </x:row>
    <x:row r="1070">
      <x:c r="B1070" s="2"/>
      <x:c r="C1070" s="2"/>
      <x:c r="D1070" s="2"/>
      <x:c r="E1070" s="2"/>
      <x:c r="F1070" s="2"/>
      <x:c r="G1070" s="2"/>
      <x:c r="H1070" s="2"/>
      <x:c r="I1070" s="2"/>
      <x:c r="J1070" s="2"/>
      <x:c r="K1070" s="2"/>
      <x:c r="L1070" s="2"/>
      <x:c r="M1070" s="2"/>
      <x:c r="N1070" s="2"/>
      <x:c r="O1070" s="2"/>
      <x:c r="P1070" s="2"/>
      <x:c r="Q1070" s="2"/>
      <x:c r="R1070" s="2"/>
      <x:c r="S1070" s="2"/>
      <x:c r="T1070" s="2"/>
      <x:c r="U1070" s="2"/>
      <x:c r="V1070" s="2"/>
      <x:c r="W1070" s="2"/>
      <x:c r="X1070" s="2"/>
      <x:c r="Y1070" s="2"/>
      <x:c r="Z1070" s="2"/>
      <x:c r="AA1070" s="2"/>
      <x:c r="AB1070" s="2"/>
      <x:c r="AC1070" s="2"/>
      <x:c r="AD1070" s="2"/>
      <x:c r="AE1070" s="2"/>
      <x:c r="AF1070" s="2"/>
      <x:c r="AG1070" s="2"/>
      <x:c r="AH1070" s="2"/>
      <x:c r="AI1070" s="2"/>
      <x:c r="AJ1070" s="2"/>
      <x:c r="AK1070" s="2"/>
      <x:c r="AL1070" s="2"/>
      <x:c r="AM1070" s="2"/>
      <x:c r="AN1070" s="2"/>
      <x:c r="AO1070" s="2"/>
      <x:c r="AP1070" s="2"/>
      <x:c r="AQ1070" s="2"/>
      <x:c r="AR1070" s="2"/>
      <x:c r="AS1070" s="2"/>
    </x:row>
    <x:row r="1071">
      <x:c r="B1071" s="2"/>
      <x:c r="C1071" s="2"/>
      <x:c r="D1071" s="2"/>
      <x:c r="E1071" s="2"/>
      <x:c r="F1071" s="2"/>
      <x:c r="G1071" s="2"/>
      <x:c r="H1071" s="2"/>
      <x:c r="I1071" s="2"/>
      <x:c r="J1071" s="2"/>
      <x:c r="K1071" s="2"/>
      <x:c r="L1071" s="2"/>
      <x:c r="M1071" s="2"/>
      <x:c r="N1071" s="2"/>
      <x:c r="O1071" s="2"/>
      <x:c r="P1071" s="2"/>
      <x:c r="Q1071" s="2"/>
      <x:c r="R1071" s="2"/>
      <x:c r="S1071" s="2"/>
      <x:c r="T1071" s="2"/>
      <x:c r="U1071" s="2"/>
      <x:c r="V1071" s="2"/>
      <x:c r="W1071" s="2"/>
      <x:c r="X1071" s="2"/>
      <x:c r="Y1071" s="2"/>
      <x:c r="Z1071" s="2"/>
      <x:c r="AA1071" s="2"/>
      <x:c r="AB1071" s="2"/>
      <x:c r="AC1071" s="2"/>
      <x:c r="AD1071" s="2"/>
      <x:c r="AE1071" s="2"/>
      <x:c r="AF1071" s="2"/>
      <x:c r="AG1071" s="2"/>
      <x:c r="AH1071" s="2"/>
      <x:c r="AI1071" s="2"/>
      <x:c r="AJ1071" s="2"/>
      <x:c r="AK1071" s="2"/>
      <x:c r="AL1071" s="2"/>
      <x:c r="AM1071" s="2"/>
      <x:c r="AN1071" s="2"/>
      <x:c r="AO1071" s="2"/>
      <x:c r="AP1071" s="2"/>
      <x:c r="AQ1071" s="2"/>
      <x:c r="AR1071" s="2"/>
      <x:c r="AS1071" s="2"/>
    </x:row>
    <x:row r="1072">
      <x:c r="B1072" s="2"/>
      <x:c r="C1072" s="2"/>
      <x:c r="D1072" s="2"/>
      <x:c r="E1072" s="2"/>
      <x:c r="F1072" s="2"/>
      <x:c r="G1072" s="2"/>
      <x:c r="H1072" s="2"/>
      <x:c r="I1072" s="2"/>
      <x:c r="J1072" s="2"/>
      <x:c r="K1072" s="2"/>
      <x:c r="L1072" s="2"/>
      <x:c r="M1072" s="2"/>
      <x:c r="N1072" s="2"/>
      <x:c r="O1072" s="2"/>
      <x:c r="P1072" s="2"/>
      <x:c r="Q1072" s="2"/>
      <x:c r="R1072" s="2"/>
      <x:c r="S1072" s="2"/>
      <x:c r="T1072" s="2"/>
      <x:c r="U1072" s="2"/>
      <x:c r="V1072" s="2"/>
      <x:c r="W1072" s="2"/>
      <x:c r="X1072" s="2"/>
      <x:c r="Y1072" s="2"/>
      <x:c r="Z1072" s="2"/>
      <x:c r="AA1072" s="2"/>
      <x:c r="AB1072" s="2"/>
      <x:c r="AC1072" s="2"/>
      <x:c r="AD1072" s="2"/>
      <x:c r="AE1072" s="2"/>
      <x:c r="AF1072" s="2"/>
      <x:c r="AG1072" s="2"/>
      <x:c r="AH1072" s="2"/>
      <x:c r="AI1072" s="2"/>
      <x:c r="AJ1072" s="2"/>
      <x:c r="AK1072" s="2"/>
      <x:c r="AL1072" s="2"/>
      <x:c r="AM1072" s="2"/>
      <x:c r="AN1072" s="2"/>
      <x:c r="AO1072" s="2"/>
      <x:c r="AP1072" s="2"/>
      <x:c r="AQ1072" s="2"/>
      <x:c r="AR1072" s="2"/>
      <x:c r="AS1072" s="2"/>
    </x:row>
    <x:row r="1073">
      <x:c r="B1073" s="2"/>
      <x:c r="C1073" s="2"/>
      <x:c r="D1073" s="2"/>
      <x:c r="E1073" s="2"/>
      <x:c r="F1073" s="2"/>
      <x:c r="G1073" s="2"/>
      <x:c r="H1073" s="2"/>
      <x:c r="I1073" s="2"/>
      <x:c r="J1073" s="2"/>
      <x:c r="K1073" s="2"/>
      <x:c r="L1073" s="2"/>
      <x:c r="M1073" s="2"/>
      <x:c r="N1073" s="2"/>
      <x:c r="O1073" s="2"/>
      <x:c r="P1073" s="2"/>
      <x:c r="Q1073" s="2"/>
      <x:c r="R1073" s="2"/>
      <x:c r="S1073" s="2"/>
      <x:c r="T1073" s="2"/>
      <x:c r="U1073" s="2"/>
      <x:c r="V1073" s="2"/>
      <x:c r="W1073" s="2"/>
      <x:c r="X1073" s="2"/>
      <x:c r="Y1073" s="2"/>
      <x:c r="Z1073" s="2"/>
      <x:c r="AA1073" s="2"/>
      <x:c r="AB1073" s="2"/>
      <x:c r="AC1073" s="2"/>
      <x:c r="AD1073" s="2"/>
      <x:c r="AE1073" s="2"/>
      <x:c r="AF1073" s="2"/>
      <x:c r="AG1073" s="2"/>
      <x:c r="AH1073" s="2"/>
      <x:c r="AI1073" s="2"/>
      <x:c r="AJ1073" s="2"/>
      <x:c r="AK1073" s="2"/>
      <x:c r="AL1073" s="2"/>
      <x:c r="AM1073" s="2"/>
      <x:c r="AN1073" s="2"/>
      <x:c r="AO1073" s="2"/>
      <x:c r="AP1073" s="2"/>
      <x:c r="AQ1073" s="2"/>
      <x:c r="AR1073" s="2"/>
      <x:c r="AS1073" s="2"/>
    </x:row>
    <x:row r="1074">
      <x:c r="B1074" s="2"/>
      <x:c r="C1074" s="2"/>
      <x:c r="D1074" s="2"/>
      <x:c r="E1074" s="2"/>
      <x:c r="F1074" s="2"/>
      <x:c r="G1074" s="2"/>
      <x:c r="H1074" s="2"/>
      <x:c r="I1074" s="2"/>
      <x:c r="J1074" s="2"/>
      <x:c r="K1074" s="2"/>
      <x:c r="L1074" s="2"/>
      <x:c r="M1074" s="2"/>
      <x:c r="N1074" s="2"/>
      <x:c r="O1074" s="2"/>
      <x:c r="P1074" s="2"/>
      <x:c r="Q1074" s="2"/>
      <x:c r="R1074" s="2"/>
      <x:c r="S1074" s="2"/>
      <x:c r="T1074" s="2"/>
      <x:c r="U1074" s="2"/>
      <x:c r="V1074" s="2"/>
      <x:c r="W1074" s="2"/>
      <x:c r="X1074" s="2"/>
      <x:c r="Y1074" s="2"/>
      <x:c r="Z1074" s="2"/>
      <x:c r="AA1074" s="2"/>
      <x:c r="AB1074" s="2"/>
      <x:c r="AC1074" s="2"/>
      <x:c r="AD1074" s="2"/>
      <x:c r="AE1074" s="2"/>
      <x:c r="AF1074" s="2"/>
      <x:c r="AG1074" s="2"/>
      <x:c r="AH1074" s="2"/>
      <x:c r="AI1074" s="2"/>
      <x:c r="AJ1074" s="2"/>
      <x:c r="AK1074" s="2"/>
      <x:c r="AL1074" s="2"/>
      <x:c r="AM1074" s="2"/>
      <x:c r="AN1074" s="2"/>
      <x:c r="AO1074" s="2"/>
      <x:c r="AP1074" s="2"/>
      <x:c r="AQ1074" s="2"/>
      <x:c r="AR1074" s="2"/>
      <x:c r="AS1074" s="2"/>
    </x:row>
    <x:row r="1075">
      <x:c r="B1075" s="2"/>
      <x:c r="C1075" s="2"/>
      <x:c r="D1075" s="2"/>
      <x:c r="E1075" s="2"/>
      <x:c r="F1075" s="2"/>
      <x:c r="G1075" s="2"/>
      <x:c r="H1075" s="2"/>
      <x:c r="I1075" s="2"/>
      <x:c r="J1075" s="2"/>
      <x:c r="K1075" s="2"/>
      <x:c r="L1075" s="2"/>
      <x:c r="M1075" s="2"/>
      <x:c r="N1075" s="2"/>
      <x:c r="O1075" s="2"/>
      <x:c r="P1075" s="2"/>
      <x:c r="Q1075" s="2"/>
      <x:c r="R1075" s="2"/>
      <x:c r="S1075" s="2"/>
      <x:c r="T1075" s="2"/>
      <x:c r="U1075" s="2"/>
      <x:c r="V1075" s="2"/>
      <x:c r="W1075" s="2"/>
      <x:c r="X1075" s="2"/>
      <x:c r="Y1075" s="2"/>
      <x:c r="Z1075" s="2"/>
      <x:c r="AA1075" s="2"/>
      <x:c r="AB1075" s="2"/>
      <x:c r="AC1075" s="2"/>
      <x:c r="AD1075" s="2"/>
      <x:c r="AE1075" s="2"/>
      <x:c r="AF1075" s="2"/>
      <x:c r="AG1075" s="2"/>
      <x:c r="AH1075" s="2"/>
      <x:c r="AI1075" s="2"/>
      <x:c r="AJ1075" s="2"/>
      <x:c r="AK1075" s="2"/>
      <x:c r="AL1075" s="2"/>
      <x:c r="AM1075" s="2"/>
      <x:c r="AN1075" s="2"/>
      <x:c r="AO1075" s="2"/>
      <x:c r="AP1075" s="2"/>
      <x:c r="AQ1075" s="2"/>
      <x:c r="AR1075" s="2"/>
      <x:c r="AS1075" s="2"/>
    </x:row>
    <x:row r="1076">
      <x:c r="B1076" s="2"/>
      <x:c r="C1076" s="2"/>
      <x:c r="D1076" s="2"/>
      <x:c r="E1076" s="2"/>
      <x:c r="F1076" s="2"/>
      <x:c r="G1076" s="2"/>
      <x:c r="H1076" s="2"/>
      <x:c r="I1076" s="2"/>
      <x:c r="J1076" s="2"/>
      <x:c r="K1076" s="2"/>
      <x:c r="L1076" s="2"/>
      <x:c r="M1076" s="2"/>
      <x:c r="N1076" s="2"/>
      <x:c r="O1076" s="2"/>
      <x:c r="P1076" s="2"/>
      <x:c r="Q1076" s="2"/>
      <x:c r="R1076" s="2"/>
      <x:c r="S1076" s="2"/>
      <x:c r="T1076" s="2"/>
      <x:c r="U1076" s="2"/>
      <x:c r="V1076" s="2"/>
      <x:c r="W1076" s="2"/>
      <x:c r="X1076" s="2"/>
      <x:c r="Y1076" s="2"/>
      <x:c r="Z1076" s="2"/>
      <x:c r="AA1076" s="2"/>
      <x:c r="AB1076" s="2"/>
      <x:c r="AC1076" s="2"/>
      <x:c r="AD1076" s="2"/>
      <x:c r="AE1076" s="2"/>
      <x:c r="AF1076" s="2"/>
      <x:c r="AG1076" s="2"/>
      <x:c r="AH1076" s="2"/>
      <x:c r="AI1076" s="2"/>
      <x:c r="AJ1076" s="2"/>
      <x:c r="AK1076" s="2"/>
      <x:c r="AL1076" s="2"/>
      <x:c r="AM1076" s="2"/>
      <x:c r="AN1076" s="2"/>
      <x:c r="AO1076" s="2"/>
      <x:c r="AP1076" s="2"/>
      <x:c r="AQ1076" s="2"/>
      <x:c r="AR1076" s="2"/>
      <x:c r="AS1076" s="2"/>
    </x:row>
    <x:row r="1077">
      <x:c r="B1077" s="2"/>
      <x:c r="C1077" s="2"/>
      <x:c r="D1077" s="2"/>
      <x:c r="E1077" s="2"/>
      <x:c r="F1077" s="2"/>
      <x:c r="G1077" s="2"/>
      <x:c r="H1077" s="2"/>
      <x:c r="I1077" s="2"/>
      <x:c r="J1077" s="2"/>
      <x:c r="K1077" s="2"/>
      <x:c r="L1077" s="2"/>
      <x:c r="M1077" s="2"/>
      <x:c r="N1077" s="2"/>
      <x:c r="O1077" s="2"/>
      <x:c r="P1077" s="2"/>
      <x:c r="Q1077" s="2"/>
      <x:c r="R1077" s="2"/>
      <x:c r="S1077" s="2"/>
      <x:c r="T1077" s="2"/>
      <x:c r="U1077" s="2"/>
      <x:c r="V1077" s="2"/>
      <x:c r="W1077" s="2"/>
      <x:c r="X1077" s="2"/>
      <x:c r="Y1077" s="2"/>
      <x:c r="Z1077" s="2"/>
      <x:c r="AA1077" s="2"/>
      <x:c r="AB1077" s="2"/>
      <x:c r="AC1077" s="2"/>
      <x:c r="AD1077" s="2"/>
      <x:c r="AE1077" s="2"/>
      <x:c r="AF1077" s="2"/>
      <x:c r="AG1077" s="2"/>
      <x:c r="AH1077" s="2"/>
      <x:c r="AI1077" s="2"/>
      <x:c r="AJ1077" s="2"/>
      <x:c r="AK1077" s="2"/>
      <x:c r="AL1077" s="2"/>
      <x:c r="AM1077" s="2"/>
      <x:c r="AN1077" s="2"/>
      <x:c r="AO1077" s="2"/>
      <x:c r="AP1077" s="2"/>
      <x:c r="AQ1077" s="2"/>
      <x:c r="AR1077" s="2"/>
      <x:c r="AS1077" s="2"/>
    </x:row>
    <x:row r="1078">
      <x:c r="B1078" s="2"/>
      <x:c r="C1078" s="2"/>
      <x:c r="D1078" s="2"/>
      <x:c r="E1078" s="2"/>
      <x:c r="F1078" s="2"/>
      <x:c r="G1078" s="2"/>
      <x:c r="H1078" s="2"/>
      <x:c r="I1078" s="2"/>
      <x:c r="J1078" s="2"/>
      <x:c r="K1078" s="2"/>
      <x:c r="L1078" s="2"/>
      <x:c r="M1078" s="2"/>
      <x:c r="N1078" s="2"/>
      <x:c r="O1078" s="2"/>
      <x:c r="P1078" s="2"/>
      <x:c r="Q1078" s="2"/>
      <x:c r="R1078" s="2"/>
      <x:c r="S1078" s="2"/>
      <x:c r="T1078" s="2"/>
      <x:c r="U1078" s="2"/>
      <x:c r="V1078" s="2"/>
      <x:c r="W1078" s="2"/>
      <x:c r="X1078" s="2"/>
      <x:c r="Y1078" s="2"/>
      <x:c r="Z1078" s="2"/>
      <x:c r="AA1078" s="2"/>
      <x:c r="AB1078" s="2"/>
      <x:c r="AC1078" s="2"/>
      <x:c r="AD1078" s="2"/>
      <x:c r="AE1078" s="2"/>
      <x:c r="AF1078" s="2"/>
      <x:c r="AG1078" s="2"/>
      <x:c r="AH1078" s="2"/>
      <x:c r="AI1078" s="2"/>
      <x:c r="AJ1078" s="2"/>
      <x:c r="AK1078" s="2"/>
      <x:c r="AL1078" s="2"/>
      <x:c r="AM1078" s="2"/>
      <x:c r="AN1078" s="2"/>
      <x:c r="AO1078" s="2"/>
      <x:c r="AP1078" s="2"/>
      <x:c r="AQ1078" s="2"/>
      <x:c r="AR1078" s="2"/>
      <x:c r="AS1078" s="2"/>
    </x:row>
    <x:row r="1079">
      <x:c r="B1079" s="2"/>
      <x:c r="C1079" s="2"/>
      <x:c r="D1079" s="2"/>
      <x:c r="E1079" s="2"/>
      <x:c r="F1079" s="2"/>
      <x:c r="G1079" s="2"/>
      <x:c r="H1079" s="2"/>
      <x:c r="I1079" s="2"/>
      <x:c r="J1079" s="2"/>
      <x:c r="K1079" s="2"/>
      <x:c r="L1079" s="2"/>
      <x:c r="M1079" s="2"/>
      <x:c r="N1079" s="2"/>
      <x:c r="O1079" s="2"/>
      <x:c r="P1079" s="2"/>
      <x:c r="Q1079" s="2"/>
      <x:c r="R1079" s="2"/>
      <x:c r="S1079" s="2"/>
      <x:c r="T1079" s="2"/>
      <x:c r="U1079" s="2"/>
      <x:c r="V1079" s="2"/>
      <x:c r="W1079" s="2"/>
      <x:c r="X1079" s="2"/>
      <x:c r="Y1079" s="2"/>
      <x:c r="Z1079" s="2"/>
      <x:c r="AA1079" s="2"/>
      <x:c r="AB1079" s="2"/>
      <x:c r="AC1079" s="2"/>
      <x:c r="AD1079" s="2"/>
      <x:c r="AE1079" s="2"/>
      <x:c r="AF1079" s="2"/>
      <x:c r="AG1079" s="2"/>
      <x:c r="AH1079" s="2"/>
      <x:c r="AI1079" s="2"/>
      <x:c r="AJ1079" s="2"/>
      <x:c r="AK1079" s="2"/>
      <x:c r="AL1079" s="2"/>
      <x:c r="AM1079" s="2"/>
      <x:c r="AN1079" s="2"/>
      <x:c r="AO1079" s="2"/>
      <x:c r="AP1079" s="2"/>
      <x:c r="AQ1079" s="2"/>
      <x:c r="AR1079" s="2"/>
      <x:c r="AS1079" s="2"/>
    </x:row>
    <x:row r="1080">
      <x:c r="B1080" s="2"/>
      <x:c r="C1080" s="2"/>
      <x:c r="D1080" s="2"/>
      <x:c r="E1080" s="2"/>
      <x:c r="F1080" s="2"/>
      <x:c r="G1080" s="2"/>
      <x:c r="H1080" s="2"/>
      <x:c r="I1080" s="2"/>
      <x:c r="J1080" s="2"/>
      <x:c r="K1080" s="2"/>
      <x:c r="L1080" s="2"/>
      <x:c r="M1080" s="2"/>
      <x:c r="N1080" s="2"/>
      <x:c r="O1080" s="2"/>
      <x:c r="P1080" s="2"/>
      <x:c r="Q1080" s="2"/>
      <x:c r="R1080" s="2"/>
      <x:c r="S1080" s="2"/>
      <x:c r="T1080" s="2"/>
      <x:c r="U1080" s="2"/>
      <x:c r="V1080" s="2"/>
      <x:c r="W1080" s="2"/>
      <x:c r="X1080" s="2"/>
      <x:c r="Y1080" s="2"/>
      <x:c r="Z1080" s="2"/>
      <x:c r="AA1080" s="2"/>
      <x:c r="AB1080" s="2"/>
      <x:c r="AC1080" s="2"/>
      <x:c r="AD1080" s="2"/>
      <x:c r="AE1080" s="2"/>
      <x:c r="AF1080" s="2"/>
      <x:c r="AG1080" s="2"/>
      <x:c r="AH1080" s="2"/>
      <x:c r="AI1080" s="2"/>
      <x:c r="AJ1080" s="2"/>
      <x:c r="AK1080" s="2"/>
      <x:c r="AL1080" s="2"/>
      <x:c r="AM1080" s="2"/>
      <x:c r="AN1080" s="2"/>
      <x:c r="AO1080" s="2"/>
      <x:c r="AP1080" s="2"/>
      <x:c r="AQ1080" s="2"/>
      <x:c r="AR1080" s="2"/>
      <x:c r="AS1080" s="2"/>
    </x:row>
    <x:row r="1081">
      <x:c r="B1081" s="2"/>
      <x:c r="C1081" s="2"/>
      <x:c r="D1081" s="2"/>
      <x:c r="E1081" s="2"/>
      <x:c r="F1081" s="2"/>
      <x:c r="G1081" s="2"/>
      <x:c r="H1081" s="2"/>
      <x:c r="I1081" s="2"/>
      <x:c r="J1081" s="2"/>
      <x:c r="K1081" s="2"/>
      <x:c r="L1081" s="2"/>
      <x:c r="M1081" s="2"/>
      <x:c r="N1081" s="2"/>
      <x:c r="O1081" s="2"/>
      <x:c r="P1081" s="2"/>
      <x:c r="Q1081" s="2"/>
      <x:c r="R1081" s="2"/>
      <x:c r="S1081" s="2"/>
      <x:c r="T1081" s="2"/>
      <x:c r="U1081" s="2"/>
      <x:c r="V1081" s="2"/>
      <x:c r="W1081" s="2"/>
      <x:c r="X1081" s="2"/>
      <x:c r="Y1081" s="2"/>
      <x:c r="Z1081" s="2"/>
      <x:c r="AA1081" s="2"/>
      <x:c r="AB1081" s="2"/>
      <x:c r="AC1081" s="2"/>
      <x:c r="AD1081" s="2"/>
      <x:c r="AE1081" s="2"/>
      <x:c r="AF1081" s="2"/>
      <x:c r="AG1081" s="2"/>
      <x:c r="AH1081" s="2"/>
      <x:c r="AI1081" s="2"/>
      <x:c r="AJ1081" s="2"/>
      <x:c r="AK1081" s="2"/>
      <x:c r="AL1081" s="2"/>
      <x:c r="AM1081" s="2"/>
      <x:c r="AN1081" s="2"/>
      <x:c r="AO1081" s="2"/>
      <x:c r="AP1081" s="2"/>
      <x:c r="AQ1081" s="2"/>
      <x:c r="AR1081" s="2"/>
      <x:c r="AS1081" s="2"/>
    </x:row>
    <x:row r="1082">
      <x:c r="B1082" s="2"/>
      <x:c r="C1082" s="2"/>
      <x:c r="D1082" s="2"/>
      <x:c r="E1082" s="2"/>
      <x:c r="F1082" s="2"/>
      <x:c r="G1082" s="2"/>
      <x:c r="H1082" s="2"/>
      <x:c r="I1082" s="2"/>
      <x:c r="J1082" s="2"/>
      <x:c r="K1082" s="2"/>
      <x:c r="L1082" s="2"/>
      <x:c r="M1082" s="2"/>
      <x:c r="N1082" s="2"/>
      <x:c r="O1082" s="2"/>
      <x:c r="P1082" s="2"/>
      <x:c r="Q1082" s="2"/>
      <x:c r="R1082" s="2"/>
      <x:c r="S1082" s="2"/>
      <x:c r="T1082" s="2"/>
      <x:c r="U1082" s="2"/>
      <x:c r="V1082" s="2"/>
      <x:c r="W1082" s="2"/>
      <x:c r="X1082" s="2"/>
      <x:c r="Y1082" s="2"/>
      <x:c r="Z1082" s="2"/>
      <x:c r="AA1082" s="2"/>
      <x:c r="AB1082" s="2"/>
      <x:c r="AC1082" s="2"/>
      <x:c r="AD1082" s="2"/>
      <x:c r="AE1082" s="2"/>
      <x:c r="AF1082" s="2"/>
      <x:c r="AG1082" s="2"/>
      <x:c r="AH1082" s="2"/>
      <x:c r="AI1082" s="2"/>
      <x:c r="AJ1082" s="2"/>
      <x:c r="AK1082" s="2"/>
      <x:c r="AL1082" s="2"/>
      <x:c r="AM1082" s="2"/>
      <x:c r="AN1082" s="2"/>
      <x:c r="AO1082" s="2"/>
      <x:c r="AP1082" s="2"/>
      <x:c r="AQ1082" s="2"/>
      <x:c r="AR1082" s="2"/>
      <x:c r="AS1082" s="2"/>
    </x:row>
    <x:row r="1083">
      <x:c r="B1083" s="2"/>
      <x:c r="C1083" s="2"/>
      <x:c r="D1083" s="2"/>
      <x:c r="E1083" s="2"/>
      <x:c r="F1083" s="2"/>
      <x:c r="G1083" s="2"/>
      <x:c r="H1083" s="2"/>
      <x:c r="I1083" s="2"/>
      <x:c r="J1083" s="2"/>
      <x:c r="K1083" s="2"/>
      <x:c r="L1083" s="2"/>
      <x:c r="M1083" s="2"/>
      <x:c r="N1083" s="2"/>
      <x:c r="O1083" s="2"/>
      <x:c r="P1083" s="2"/>
      <x:c r="Q1083" s="2"/>
      <x:c r="R1083" s="2"/>
      <x:c r="S1083" s="2"/>
      <x:c r="T1083" s="2"/>
      <x:c r="U1083" s="2"/>
      <x:c r="V1083" s="2"/>
      <x:c r="W1083" s="2"/>
      <x:c r="X1083" s="2"/>
      <x:c r="Y1083" s="2"/>
      <x:c r="Z1083" s="2"/>
      <x:c r="AA1083" s="2"/>
      <x:c r="AB1083" s="2"/>
      <x:c r="AC1083" s="2"/>
      <x:c r="AD1083" s="2"/>
      <x:c r="AE1083" s="2"/>
      <x:c r="AF1083" s="2"/>
      <x:c r="AG1083" s="2"/>
      <x:c r="AH1083" s="2"/>
      <x:c r="AI1083" s="2"/>
      <x:c r="AJ1083" s="2"/>
      <x:c r="AK1083" s="2"/>
      <x:c r="AL1083" s="2"/>
      <x:c r="AM1083" s="2"/>
      <x:c r="AN1083" s="2"/>
      <x:c r="AO1083" s="2"/>
      <x:c r="AP1083" s="2"/>
      <x:c r="AQ1083" s="2"/>
      <x:c r="AR1083" s="2"/>
      <x:c r="AS1083" s="2"/>
    </x:row>
    <x:row r="1084">
      <x:c r="B1084" s="2"/>
      <x:c r="C1084" s="2"/>
      <x:c r="D1084" s="2"/>
      <x:c r="E1084" s="2"/>
      <x:c r="F1084" s="2"/>
      <x:c r="G1084" s="2"/>
      <x:c r="H1084" s="2"/>
      <x:c r="I1084" s="2"/>
      <x:c r="J1084" s="2"/>
      <x:c r="K1084" s="2"/>
      <x:c r="L1084" s="2"/>
      <x:c r="M1084" s="2"/>
      <x:c r="N1084" s="2"/>
      <x:c r="O1084" s="2"/>
      <x:c r="P1084" s="2"/>
      <x:c r="Q1084" s="2"/>
      <x:c r="R1084" s="2"/>
      <x:c r="S1084" s="2"/>
      <x:c r="T1084" s="2"/>
      <x:c r="U1084" s="2"/>
      <x:c r="V1084" s="2"/>
      <x:c r="W1084" s="2"/>
      <x:c r="X1084" s="2"/>
      <x:c r="Y1084" s="2"/>
      <x:c r="Z1084" s="2"/>
      <x:c r="AA1084" s="2"/>
      <x:c r="AB1084" s="2"/>
      <x:c r="AC1084" s="2"/>
      <x:c r="AD1084" s="2"/>
      <x:c r="AE1084" s="2"/>
      <x:c r="AF1084" s="2"/>
      <x:c r="AG1084" s="2"/>
      <x:c r="AH1084" s="2"/>
      <x:c r="AI1084" s="2"/>
      <x:c r="AJ1084" s="2"/>
      <x:c r="AK1084" s="2"/>
      <x:c r="AL1084" s="2"/>
      <x:c r="AM1084" s="2"/>
      <x:c r="AN1084" s="2"/>
      <x:c r="AO1084" s="2"/>
      <x:c r="AP1084" s="2"/>
      <x:c r="AQ1084" s="2"/>
      <x:c r="AR1084" s="2"/>
      <x:c r="AS1084" s="2"/>
    </x:row>
    <x:row r="1085">
      <x:c r="B1085" s="2"/>
      <x:c r="C1085" s="2"/>
      <x:c r="D1085" s="2"/>
      <x:c r="E1085" s="2"/>
      <x:c r="F1085" s="2"/>
      <x:c r="G1085" s="2"/>
      <x:c r="H1085" s="2"/>
      <x:c r="I1085" s="2"/>
      <x:c r="J1085" s="2"/>
      <x:c r="K1085" s="2"/>
      <x:c r="L1085" s="2"/>
      <x:c r="M1085" s="2"/>
      <x:c r="N1085" s="2"/>
      <x:c r="O1085" s="2"/>
      <x:c r="P1085" s="2"/>
      <x:c r="Q1085" s="2"/>
      <x:c r="R1085" s="2"/>
      <x:c r="S1085" s="2"/>
      <x:c r="T1085" s="2"/>
      <x:c r="U1085" s="2"/>
      <x:c r="V1085" s="2"/>
      <x:c r="W1085" s="2"/>
      <x:c r="X1085" s="2"/>
      <x:c r="Y1085" s="2"/>
      <x:c r="Z1085" s="2"/>
      <x:c r="AA1085" s="2"/>
      <x:c r="AB1085" s="2"/>
      <x:c r="AC1085" s="2"/>
      <x:c r="AD1085" s="2"/>
      <x:c r="AE1085" s="2"/>
      <x:c r="AF1085" s="2"/>
      <x:c r="AG1085" s="2"/>
      <x:c r="AH1085" s="2"/>
      <x:c r="AI1085" s="2"/>
      <x:c r="AJ1085" s="2"/>
      <x:c r="AK1085" s="2"/>
      <x:c r="AL1085" s="2"/>
      <x:c r="AM1085" s="2"/>
      <x:c r="AN1085" s="2"/>
      <x:c r="AO1085" s="2"/>
      <x:c r="AP1085" s="2"/>
      <x:c r="AQ1085" s="2"/>
      <x:c r="AR1085" s="2"/>
      <x:c r="AS1085" s="2"/>
    </x:row>
    <x:row r="1086">
      <x:c r="B1086" s="2"/>
      <x:c r="C1086" s="2"/>
      <x:c r="D1086" s="2"/>
      <x:c r="E1086" s="2"/>
      <x:c r="F1086" s="2"/>
      <x:c r="G1086" s="2"/>
      <x:c r="H1086" s="2"/>
      <x:c r="I1086" s="2"/>
      <x:c r="J1086" s="2"/>
      <x:c r="K1086" s="2"/>
      <x:c r="L1086" s="2"/>
      <x:c r="M1086" s="2"/>
      <x:c r="N1086" s="2"/>
      <x:c r="O1086" s="2"/>
      <x:c r="P1086" s="2"/>
      <x:c r="Q1086" s="2"/>
      <x:c r="R1086" s="2"/>
      <x:c r="S1086" s="2"/>
      <x:c r="T1086" s="2"/>
      <x:c r="U1086" s="2"/>
      <x:c r="V1086" s="2"/>
      <x:c r="W1086" s="2"/>
      <x:c r="X1086" s="2"/>
      <x:c r="Y1086" s="2"/>
      <x:c r="Z1086" s="2"/>
      <x:c r="AA1086" s="2"/>
      <x:c r="AB1086" s="2"/>
      <x:c r="AC1086" s="2"/>
      <x:c r="AD1086" s="2"/>
      <x:c r="AE1086" s="2"/>
      <x:c r="AF1086" s="2"/>
      <x:c r="AG1086" s="2"/>
      <x:c r="AH1086" s="2"/>
      <x:c r="AI1086" s="2"/>
      <x:c r="AJ1086" s="2"/>
      <x:c r="AK1086" s="2"/>
      <x:c r="AL1086" s="2"/>
      <x:c r="AM1086" s="2"/>
      <x:c r="AN1086" s="2"/>
      <x:c r="AO1086" s="2"/>
      <x:c r="AP1086" s="2"/>
      <x:c r="AQ1086" s="2"/>
      <x:c r="AR1086" s="2"/>
      <x:c r="AS1086" s="2"/>
    </x:row>
    <x:row r="1087">
      <x:c r="B1087" s="2"/>
      <x:c r="C1087" s="2"/>
      <x:c r="D1087" s="2"/>
      <x:c r="E1087" s="2"/>
      <x:c r="F1087" s="2"/>
      <x:c r="G1087" s="2"/>
      <x:c r="H1087" s="2"/>
      <x:c r="I1087" s="2"/>
      <x:c r="J1087" s="2"/>
      <x:c r="K1087" s="2"/>
      <x:c r="L1087" s="2"/>
      <x:c r="M1087" s="2"/>
      <x:c r="N1087" s="2"/>
      <x:c r="O1087" s="2"/>
      <x:c r="P1087" s="2"/>
      <x:c r="Q1087" s="2"/>
      <x:c r="R1087" s="2"/>
      <x:c r="S1087" s="2"/>
      <x:c r="T1087" s="2"/>
      <x:c r="U1087" s="2"/>
      <x:c r="V1087" s="2"/>
      <x:c r="W1087" s="2"/>
      <x:c r="X1087" s="2"/>
      <x:c r="Y1087" s="2"/>
      <x:c r="Z1087" s="2"/>
      <x:c r="AA1087" s="2"/>
      <x:c r="AB1087" s="2"/>
      <x:c r="AC1087" s="2"/>
      <x:c r="AD1087" s="2"/>
      <x:c r="AE1087" s="2"/>
      <x:c r="AF1087" s="2"/>
      <x:c r="AG1087" s="2"/>
      <x:c r="AH1087" s="2"/>
      <x:c r="AI1087" s="2"/>
      <x:c r="AJ1087" s="2"/>
      <x:c r="AK1087" s="2"/>
      <x:c r="AL1087" s="2"/>
      <x:c r="AM1087" s="2"/>
      <x:c r="AN1087" s="2"/>
      <x:c r="AO1087" s="2"/>
      <x:c r="AP1087" s="2"/>
      <x:c r="AQ1087" s="2"/>
      <x:c r="AR1087" s="2"/>
      <x:c r="AS1087" s="2"/>
    </x:row>
    <x:row r="1088">
      <x:c r="B1088" s="2"/>
      <x:c r="C1088" s="2"/>
      <x:c r="D1088" s="2"/>
      <x:c r="E1088" s="2"/>
      <x:c r="F1088" s="2"/>
      <x:c r="G1088" s="2"/>
      <x:c r="H1088" s="2"/>
      <x:c r="I1088" s="2"/>
      <x:c r="J1088" s="2"/>
      <x:c r="K1088" s="2"/>
      <x:c r="L1088" s="2"/>
      <x:c r="M1088" s="2"/>
      <x:c r="N1088" s="2"/>
      <x:c r="O1088" s="2"/>
      <x:c r="P1088" s="2"/>
      <x:c r="Q1088" s="2"/>
      <x:c r="R1088" s="2"/>
      <x:c r="S1088" s="2"/>
      <x:c r="T1088" s="2"/>
      <x:c r="U1088" s="2"/>
      <x:c r="V1088" s="2"/>
      <x:c r="W1088" s="2"/>
      <x:c r="X1088" s="2"/>
      <x:c r="Y1088" s="2"/>
      <x:c r="Z1088" s="2"/>
      <x:c r="AA1088" s="2"/>
      <x:c r="AB1088" s="2"/>
      <x:c r="AC1088" s="2"/>
      <x:c r="AD1088" s="2"/>
      <x:c r="AE1088" s="2"/>
      <x:c r="AF1088" s="2"/>
      <x:c r="AG1088" s="2"/>
      <x:c r="AH1088" s="2"/>
      <x:c r="AI1088" s="2"/>
      <x:c r="AJ1088" s="2"/>
      <x:c r="AK1088" s="2"/>
      <x:c r="AL1088" s="2"/>
      <x:c r="AM1088" s="2"/>
      <x:c r="AN1088" s="2"/>
      <x:c r="AO1088" s="2"/>
      <x:c r="AP1088" s="2"/>
      <x:c r="AQ1088" s="2"/>
      <x:c r="AR1088" s="2"/>
      <x:c r="AS1088" s="2"/>
    </x:row>
    <x:row r="1089">
      <x:c r="B1089" s="2"/>
      <x:c r="C1089" s="2"/>
      <x:c r="D1089" s="2"/>
      <x:c r="E1089" s="2"/>
      <x:c r="F1089" s="2"/>
      <x:c r="G1089" s="2"/>
      <x:c r="H1089" s="2"/>
      <x:c r="I1089" s="2"/>
      <x:c r="J1089" s="2"/>
      <x:c r="K1089" s="2"/>
      <x:c r="L1089" s="2"/>
      <x:c r="M1089" s="2"/>
      <x:c r="N1089" s="2"/>
      <x:c r="O1089" s="2"/>
      <x:c r="P1089" s="2"/>
      <x:c r="Q1089" s="2"/>
      <x:c r="R1089" s="2"/>
      <x:c r="S1089" s="2"/>
      <x:c r="T1089" s="2"/>
      <x:c r="U1089" s="2"/>
      <x:c r="V1089" s="2"/>
      <x:c r="W1089" s="2"/>
      <x:c r="X1089" s="2"/>
      <x:c r="Y1089" s="2"/>
      <x:c r="Z1089" s="2"/>
      <x:c r="AA1089" s="2"/>
      <x:c r="AB1089" s="2"/>
      <x:c r="AC1089" s="2"/>
      <x:c r="AD1089" s="2"/>
      <x:c r="AE1089" s="2"/>
      <x:c r="AF1089" s="2"/>
      <x:c r="AG1089" s="2"/>
      <x:c r="AH1089" s="2"/>
      <x:c r="AI1089" s="2"/>
      <x:c r="AJ1089" s="2"/>
      <x:c r="AK1089" s="2"/>
      <x:c r="AL1089" s="2"/>
      <x:c r="AM1089" s="2"/>
      <x:c r="AN1089" s="2"/>
      <x:c r="AO1089" s="2"/>
      <x:c r="AP1089" s="2"/>
      <x:c r="AQ1089" s="2"/>
      <x:c r="AR1089" s="2"/>
      <x:c r="AS1089" s="2"/>
    </x:row>
    <x:row r="1090">
      <x:c r="B1090" s="2"/>
      <x:c r="C1090" s="2"/>
      <x:c r="D1090" s="2"/>
      <x:c r="E1090" s="2"/>
      <x:c r="F1090" s="2"/>
      <x:c r="G1090" s="2"/>
      <x:c r="H1090" s="2"/>
      <x:c r="I1090" s="2"/>
      <x:c r="J1090" s="2"/>
      <x:c r="K1090" s="2"/>
      <x:c r="L1090" s="2"/>
      <x:c r="M1090" s="2"/>
      <x:c r="N1090" s="2"/>
      <x:c r="O1090" s="2"/>
      <x:c r="P1090" s="2"/>
      <x:c r="Q1090" s="2"/>
      <x:c r="R1090" s="2"/>
      <x:c r="S1090" s="2"/>
      <x:c r="T1090" s="2"/>
      <x:c r="U1090" s="2"/>
      <x:c r="V1090" s="2"/>
      <x:c r="W1090" s="2"/>
      <x:c r="X1090" s="2"/>
      <x:c r="Y1090" s="2"/>
      <x:c r="Z1090" s="2"/>
      <x:c r="AA1090" s="2"/>
      <x:c r="AB1090" s="2"/>
      <x:c r="AC1090" s="2"/>
      <x:c r="AD1090" s="2"/>
      <x:c r="AE1090" s="2"/>
      <x:c r="AF1090" s="2"/>
      <x:c r="AG1090" s="2"/>
      <x:c r="AH1090" s="2"/>
      <x:c r="AI1090" s="2"/>
      <x:c r="AJ1090" s="2"/>
      <x:c r="AK1090" s="2"/>
      <x:c r="AL1090" s="2"/>
      <x:c r="AM1090" s="2"/>
      <x:c r="AN1090" s="2"/>
      <x:c r="AO1090" s="2"/>
      <x:c r="AP1090" s="2"/>
      <x:c r="AQ1090" s="2"/>
      <x:c r="AR1090" s="2"/>
      <x:c r="AS1090" s="2"/>
    </x:row>
    <x:row r="1091">
      <x:c r="B1091" s="2"/>
      <x:c r="C1091" s="2"/>
      <x:c r="D1091" s="2"/>
      <x:c r="E1091" s="2"/>
      <x:c r="F1091" s="2"/>
      <x:c r="G1091" s="2"/>
      <x:c r="H1091" s="2"/>
      <x:c r="I1091" s="2"/>
      <x:c r="J1091" s="2"/>
      <x:c r="K1091" s="2"/>
      <x:c r="L1091" s="2"/>
      <x:c r="M1091" s="2"/>
      <x:c r="N1091" s="2"/>
      <x:c r="O1091" s="2"/>
      <x:c r="P1091" s="2"/>
      <x:c r="Q1091" s="2"/>
      <x:c r="R1091" s="2"/>
      <x:c r="S1091" s="2"/>
      <x:c r="T1091" s="2"/>
      <x:c r="U1091" s="2"/>
      <x:c r="V1091" s="2"/>
      <x:c r="W1091" s="2"/>
      <x:c r="X1091" s="2"/>
      <x:c r="Y1091" s="2"/>
      <x:c r="Z1091" s="2"/>
      <x:c r="AA1091" s="2"/>
      <x:c r="AB1091" s="2"/>
      <x:c r="AC1091" s="2"/>
      <x:c r="AD1091" s="2"/>
      <x:c r="AE1091" s="2"/>
      <x:c r="AF1091" s="2"/>
      <x:c r="AG1091" s="2"/>
      <x:c r="AH1091" s="2"/>
      <x:c r="AI1091" s="2"/>
      <x:c r="AJ1091" s="2"/>
      <x:c r="AK1091" s="2"/>
      <x:c r="AL1091" s="2"/>
      <x:c r="AM1091" s="2"/>
      <x:c r="AN1091" s="2"/>
      <x:c r="AO1091" s="2"/>
      <x:c r="AP1091" s="2"/>
      <x:c r="AQ1091" s="2"/>
      <x:c r="AR1091" s="2"/>
      <x:c r="AS1091" s="2"/>
    </x:row>
    <x:row r="1092">
      <x:c r="B1092" s="2"/>
      <x:c r="C1092" s="2"/>
      <x:c r="D1092" s="2"/>
      <x:c r="E1092" s="2"/>
      <x:c r="F1092" s="2"/>
      <x:c r="G1092" s="2"/>
      <x:c r="H1092" s="2"/>
      <x:c r="I1092" s="2"/>
      <x:c r="J1092" s="2"/>
      <x:c r="K1092" s="2"/>
      <x:c r="L1092" s="2"/>
      <x:c r="M1092" s="2"/>
      <x:c r="N1092" s="2"/>
      <x:c r="O1092" s="2"/>
      <x:c r="P1092" s="2"/>
      <x:c r="Q1092" s="2"/>
      <x:c r="R1092" s="2"/>
      <x:c r="S1092" s="2"/>
      <x:c r="T1092" s="2"/>
      <x:c r="U1092" s="2"/>
      <x:c r="V1092" s="2"/>
      <x:c r="W1092" s="2"/>
      <x:c r="X1092" s="2"/>
      <x:c r="Y1092" s="2"/>
      <x:c r="Z1092" s="2"/>
      <x:c r="AA1092" s="2"/>
      <x:c r="AB1092" s="2"/>
      <x:c r="AC1092" s="2"/>
      <x:c r="AD1092" s="2"/>
      <x:c r="AE1092" s="2"/>
      <x:c r="AF1092" s="2"/>
      <x:c r="AG1092" s="2"/>
      <x:c r="AH1092" s="2"/>
      <x:c r="AI1092" s="2"/>
      <x:c r="AJ1092" s="2"/>
      <x:c r="AK1092" s="2"/>
      <x:c r="AL1092" s="2"/>
      <x:c r="AM1092" s="2"/>
      <x:c r="AN1092" s="2"/>
      <x:c r="AO1092" s="2"/>
      <x:c r="AP1092" s="2"/>
      <x:c r="AQ1092" s="2"/>
      <x:c r="AR1092" s="2"/>
      <x:c r="AS1092" s="2"/>
    </x:row>
    <x:row r="1093">
      <x:c r="B1093" s="2"/>
      <x:c r="C1093" s="2"/>
      <x:c r="D1093" s="2"/>
      <x:c r="E1093" s="2"/>
      <x:c r="F1093" s="2"/>
      <x:c r="G1093" s="2"/>
      <x:c r="H1093" s="2"/>
      <x:c r="I1093" s="2"/>
      <x:c r="J1093" s="2"/>
      <x:c r="K1093" s="2"/>
      <x:c r="L1093" s="2"/>
      <x:c r="M1093" s="2"/>
      <x:c r="N1093" s="2"/>
      <x:c r="O1093" s="2"/>
      <x:c r="P1093" s="2"/>
      <x:c r="Q1093" s="2"/>
      <x:c r="R1093" s="2"/>
      <x:c r="S1093" s="2"/>
      <x:c r="T1093" s="2"/>
      <x:c r="U1093" s="2"/>
      <x:c r="V1093" s="2"/>
      <x:c r="W1093" s="2"/>
      <x:c r="X1093" s="2"/>
      <x:c r="Y1093" s="2"/>
      <x:c r="Z1093" s="2"/>
      <x:c r="AA1093" s="2"/>
      <x:c r="AB1093" s="2"/>
      <x:c r="AC1093" s="2"/>
      <x:c r="AD1093" s="2"/>
      <x:c r="AE1093" s="2"/>
      <x:c r="AF1093" s="2"/>
      <x:c r="AG1093" s="2"/>
      <x:c r="AH1093" s="2"/>
      <x:c r="AI1093" s="2"/>
      <x:c r="AJ1093" s="2"/>
      <x:c r="AK1093" s="2"/>
      <x:c r="AL1093" s="2"/>
      <x:c r="AM1093" s="2"/>
      <x:c r="AN1093" s="2"/>
      <x:c r="AO1093" s="2"/>
      <x:c r="AP1093" s="2"/>
      <x:c r="AQ1093" s="2"/>
      <x:c r="AR1093" s="2"/>
      <x:c r="AS1093" s="2"/>
    </x:row>
    <x:row r="1094">
      <x:c r="B1094" s="2"/>
      <x:c r="C1094" s="2"/>
      <x:c r="D1094" s="2"/>
      <x:c r="E1094" s="2"/>
      <x:c r="F1094" s="2"/>
      <x:c r="G1094" s="2"/>
      <x:c r="H1094" s="2"/>
      <x:c r="I1094" s="2"/>
      <x:c r="J1094" s="2"/>
      <x:c r="K1094" s="2"/>
      <x:c r="L1094" s="2"/>
      <x:c r="M1094" s="2"/>
      <x:c r="N1094" s="2"/>
      <x:c r="O1094" s="2"/>
      <x:c r="P1094" s="2"/>
      <x:c r="Q1094" s="2"/>
      <x:c r="R1094" s="2"/>
      <x:c r="S1094" s="2"/>
      <x:c r="T1094" s="2"/>
      <x:c r="U1094" s="2"/>
      <x:c r="V1094" s="2"/>
      <x:c r="W1094" s="2"/>
      <x:c r="X1094" s="2"/>
      <x:c r="Y1094" s="2"/>
      <x:c r="Z1094" s="2"/>
      <x:c r="AA1094" s="2"/>
      <x:c r="AB1094" s="2"/>
      <x:c r="AC1094" s="2"/>
      <x:c r="AD1094" s="2"/>
      <x:c r="AE1094" s="2"/>
      <x:c r="AF1094" s="2"/>
      <x:c r="AG1094" s="2"/>
      <x:c r="AH1094" s="2"/>
      <x:c r="AI1094" s="2"/>
      <x:c r="AJ1094" s="2"/>
      <x:c r="AK1094" s="2"/>
      <x:c r="AL1094" s="2"/>
      <x:c r="AM1094" s="2"/>
      <x:c r="AN1094" s="2"/>
      <x:c r="AO1094" s="2"/>
      <x:c r="AP1094" s="2"/>
      <x:c r="AQ1094" s="2"/>
      <x:c r="AR1094" s="2"/>
      <x:c r="AS1094" s="2"/>
    </x:row>
    <x:row r="1095">
      <x:c r="B1095" s="2"/>
      <x:c r="C1095" s="2"/>
      <x:c r="D1095" s="2"/>
      <x:c r="E1095" s="2"/>
      <x:c r="F1095" s="2"/>
      <x:c r="G1095" s="2"/>
      <x:c r="H1095" s="2"/>
      <x:c r="I1095" s="2"/>
      <x:c r="J1095" s="2"/>
      <x:c r="K1095" s="2"/>
      <x:c r="L1095" s="2"/>
      <x:c r="M1095" s="2"/>
      <x:c r="N1095" s="2"/>
      <x:c r="O1095" s="2"/>
      <x:c r="P1095" s="2"/>
      <x:c r="Q1095" s="2"/>
      <x:c r="R1095" s="2"/>
      <x:c r="S1095" s="2"/>
      <x:c r="T1095" s="2"/>
      <x:c r="U1095" s="2"/>
      <x:c r="V1095" s="2"/>
      <x:c r="W1095" s="2"/>
      <x:c r="X1095" s="2"/>
      <x:c r="Y1095" s="2"/>
      <x:c r="Z1095" s="2"/>
      <x:c r="AA1095" s="2"/>
      <x:c r="AB1095" s="2"/>
      <x:c r="AC1095" s="2"/>
      <x:c r="AD1095" s="2"/>
      <x:c r="AE1095" s="2"/>
      <x:c r="AF1095" s="2"/>
      <x:c r="AG1095" s="2"/>
      <x:c r="AH1095" s="2"/>
      <x:c r="AI1095" s="2"/>
      <x:c r="AJ1095" s="2"/>
      <x:c r="AK1095" s="2"/>
      <x:c r="AL1095" s="2"/>
      <x:c r="AM1095" s="2"/>
      <x:c r="AN1095" s="2"/>
      <x:c r="AO1095" s="2"/>
      <x:c r="AP1095" s="2"/>
      <x:c r="AQ1095" s="2"/>
      <x:c r="AR1095" s="2"/>
      <x:c r="AS1095" s="2"/>
    </x:row>
    <x:row r="1096">
      <x:c r="B1096" s="2"/>
      <x:c r="C1096" s="2"/>
      <x:c r="D1096" s="2"/>
      <x:c r="E1096" s="2"/>
      <x:c r="F1096" s="2"/>
      <x:c r="G1096" s="2"/>
      <x:c r="H1096" s="2"/>
      <x:c r="I1096" s="2"/>
      <x:c r="J1096" s="2"/>
      <x:c r="K1096" s="2"/>
      <x:c r="L1096" s="2"/>
      <x:c r="M1096" s="2"/>
      <x:c r="N1096" s="2"/>
      <x:c r="O1096" s="2"/>
      <x:c r="P1096" s="2"/>
      <x:c r="Q1096" s="2"/>
      <x:c r="R1096" s="2"/>
      <x:c r="S1096" s="2"/>
      <x:c r="T1096" s="2"/>
      <x:c r="U1096" s="2"/>
      <x:c r="V1096" s="2"/>
      <x:c r="W1096" s="2"/>
      <x:c r="X1096" s="2"/>
      <x:c r="Y1096" s="2"/>
      <x:c r="Z1096" s="2"/>
      <x:c r="AA1096" s="2"/>
      <x:c r="AB1096" s="2"/>
      <x:c r="AC1096" s="2"/>
      <x:c r="AD1096" s="2"/>
      <x:c r="AE1096" s="2"/>
      <x:c r="AF1096" s="2"/>
      <x:c r="AG1096" s="2"/>
      <x:c r="AH1096" s="2"/>
      <x:c r="AI1096" s="2"/>
      <x:c r="AJ1096" s="2"/>
      <x:c r="AK1096" s="2"/>
      <x:c r="AL1096" s="2"/>
      <x:c r="AM1096" s="2"/>
      <x:c r="AN1096" s="2"/>
      <x:c r="AO1096" s="2"/>
      <x:c r="AP1096" s="2"/>
      <x:c r="AQ1096" s="2"/>
      <x:c r="AR1096" s="2"/>
      <x:c r="AS1096" s="2"/>
    </x:row>
    <x:row r="1097">
      <x:c r="B1097" s="2"/>
      <x:c r="C1097" s="2"/>
      <x:c r="D1097" s="2"/>
      <x:c r="E1097" s="2"/>
      <x:c r="F1097" s="2"/>
      <x:c r="G1097" s="2"/>
      <x:c r="H1097" s="2"/>
      <x:c r="I1097" s="2"/>
      <x:c r="J1097" s="2"/>
      <x:c r="K1097" s="2"/>
      <x:c r="L1097" s="2"/>
      <x:c r="M1097" s="2"/>
      <x:c r="N1097" s="2"/>
      <x:c r="O1097" s="2"/>
      <x:c r="P1097" s="2"/>
      <x:c r="Q1097" s="2"/>
      <x:c r="R1097" s="2"/>
      <x:c r="S1097" s="2"/>
      <x:c r="T1097" s="2"/>
      <x:c r="U1097" s="2"/>
      <x:c r="V1097" s="2"/>
      <x:c r="W1097" s="2"/>
      <x:c r="X1097" s="2"/>
      <x:c r="Y1097" s="2"/>
      <x:c r="Z1097" s="2"/>
      <x:c r="AA1097" s="2"/>
      <x:c r="AB1097" s="2"/>
      <x:c r="AC1097" s="2"/>
      <x:c r="AD1097" s="2"/>
      <x:c r="AE1097" s="2"/>
      <x:c r="AF1097" s="2"/>
      <x:c r="AG1097" s="2"/>
      <x:c r="AH1097" s="2"/>
      <x:c r="AI1097" s="2"/>
      <x:c r="AJ1097" s="2"/>
      <x:c r="AK1097" s="2"/>
      <x:c r="AL1097" s="2"/>
      <x:c r="AM1097" s="2"/>
      <x:c r="AN1097" s="2"/>
      <x:c r="AO1097" s="2"/>
      <x:c r="AP1097" s="2"/>
      <x:c r="AQ1097" s="2"/>
      <x:c r="AR1097" s="2"/>
      <x:c r="AS1097" s="2"/>
    </x:row>
    <x:row r="1098">
      <x:c r="B1098" s="2"/>
      <x:c r="C1098" s="2"/>
      <x:c r="D1098" s="2"/>
      <x:c r="E1098" s="2"/>
      <x:c r="F1098" s="2"/>
      <x:c r="G1098" s="2"/>
      <x:c r="H1098" s="2"/>
      <x:c r="I1098" s="2"/>
      <x:c r="J1098" s="2"/>
      <x:c r="K1098" s="2"/>
      <x:c r="L1098" s="2"/>
      <x:c r="M1098" s="2"/>
      <x:c r="N1098" s="2"/>
      <x:c r="O1098" s="2"/>
      <x:c r="P1098" s="2"/>
      <x:c r="Q1098" s="2"/>
      <x:c r="R1098" s="2"/>
      <x:c r="S1098" s="2"/>
      <x:c r="T1098" s="2"/>
      <x:c r="U1098" s="2"/>
      <x:c r="V1098" s="2"/>
      <x:c r="W1098" s="2"/>
      <x:c r="X1098" s="2"/>
      <x:c r="Y1098" s="2"/>
      <x:c r="Z1098" s="2"/>
      <x:c r="AA1098" s="2"/>
      <x:c r="AB1098" s="2"/>
      <x:c r="AC1098" s="2"/>
      <x:c r="AD1098" s="2"/>
      <x:c r="AE1098" s="2"/>
      <x:c r="AF1098" s="2"/>
      <x:c r="AG1098" s="2"/>
      <x:c r="AH1098" s="2"/>
      <x:c r="AI1098" s="2"/>
      <x:c r="AJ1098" s="2"/>
      <x:c r="AK1098" s="2"/>
      <x:c r="AL1098" s="2"/>
      <x:c r="AM1098" s="2"/>
      <x:c r="AN1098" s="2"/>
      <x:c r="AO1098" s="2"/>
      <x:c r="AP1098" s="2"/>
      <x:c r="AQ1098" s="2"/>
      <x:c r="AR1098" s="2"/>
      <x:c r="AS1098" s="2"/>
    </x:row>
    <x:row r="1099">
      <x:c r="B1099" s="2"/>
      <x:c r="C1099" s="2"/>
      <x:c r="D1099" s="2"/>
      <x:c r="E1099" s="2"/>
      <x:c r="F1099" s="2"/>
      <x:c r="G1099" s="2"/>
      <x:c r="H1099" s="2"/>
      <x:c r="I1099" s="2"/>
      <x:c r="J1099" s="2"/>
      <x:c r="K1099" s="2"/>
      <x:c r="L1099" s="2"/>
      <x:c r="M1099" s="2"/>
      <x:c r="N1099" s="2"/>
      <x:c r="O1099" s="2"/>
      <x:c r="P1099" s="2"/>
      <x:c r="Q1099" s="2"/>
      <x:c r="R1099" s="2"/>
      <x:c r="S1099" s="2"/>
      <x:c r="T1099" s="2"/>
      <x:c r="U1099" s="2"/>
      <x:c r="V1099" s="2"/>
      <x:c r="W1099" s="2"/>
      <x:c r="X1099" s="2"/>
      <x:c r="Y1099" s="2"/>
      <x:c r="Z1099" s="2"/>
      <x:c r="AA1099" s="2"/>
      <x:c r="AB1099" s="2"/>
      <x:c r="AC1099" s="2"/>
      <x:c r="AD1099" s="2"/>
      <x:c r="AE1099" s="2"/>
      <x:c r="AF1099" s="2"/>
      <x:c r="AG1099" s="2"/>
      <x:c r="AH1099" s="2"/>
      <x:c r="AI1099" s="2"/>
      <x:c r="AJ1099" s="2"/>
      <x:c r="AK1099" s="2"/>
      <x:c r="AL1099" s="2"/>
      <x:c r="AM1099" s="2"/>
      <x:c r="AN1099" s="2"/>
      <x:c r="AO1099" s="2"/>
      <x:c r="AP1099" s="2"/>
      <x:c r="AQ1099" s="2"/>
      <x:c r="AR1099" s="2"/>
      <x:c r="AS1099" s="2"/>
    </x:row>
    <x:row r="1100">
      <x:c r="B1100" s="2"/>
      <x:c r="C1100" s="2"/>
      <x:c r="D1100" s="2"/>
      <x:c r="E1100" s="2"/>
      <x:c r="F1100" s="2"/>
      <x:c r="G1100" s="2"/>
      <x:c r="H1100" s="2"/>
      <x:c r="I1100" s="2"/>
      <x:c r="J1100" s="2"/>
      <x:c r="K1100" s="2"/>
      <x:c r="L1100" s="2"/>
      <x:c r="M1100" s="2"/>
      <x:c r="N1100" s="2"/>
      <x:c r="O1100" s="2"/>
      <x:c r="P1100" s="2"/>
      <x:c r="Q1100" s="2"/>
      <x:c r="R1100" s="2"/>
      <x:c r="S1100" s="2"/>
      <x:c r="T1100" s="2"/>
      <x:c r="U1100" s="2"/>
      <x:c r="V1100" s="2"/>
      <x:c r="W1100" s="2"/>
      <x:c r="X1100" s="2"/>
      <x:c r="Y1100" s="2"/>
      <x:c r="Z1100" s="2"/>
      <x:c r="AA1100" s="2"/>
      <x:c r="AB1100" s="2"/>
      <x:c r="AC1100" s="2"/>
      <x:c r="AD1100" s="2"/>
      <x:c r="AE1100" s="2"/>
      <x:c r="AF1100" s="2"/>
      <x:c r="AG1100" s="2"/>
      <x:c r="AH1100" s="2"/>
      <x:c r="AI1100" s="2"/>
      <x:c r="AJ1100" s="2"/>
      <x:c r="AK1100" s="2"/>
      <x:c r="AL1100" s="2"/>
      <x:c r="AM1100" s="2"/>
      <x:c r="AN1100" s="2"/>
      <x:c r="AO1100" s="2"/>
      <x:c r="AP1100" s="2"/>
      <x:c r="AQ1100" s="2"/>
      <x:c r="AR1100" s="2"/>
      <x:c r="AS1100" s="2"/>
    </x:row>
  </x:sheetData>
  <x:mergeCells>
    <x:mergeCell ref="B6:E6"/>
    <x:mergeCell ref="G6:M6"/>
    <x:mergeCell ref="B18:E18"/>
    <x:mergeCell ref="G18:M18"/>
    <x:mergeCell ref="G19:M23"/>
  </x:mergeCells>
  <x:conditionalFormatting sqref="H8:L13">
    <x:cfRule type="containsText" dxfId="6" priority="1" operator="containsText" text="NEW HOST"/>
    <x:cfRule type="containsText" dxfId="7" priority="2" operator="containsText" text="T1"/>
  </x:conditionalFormatting>
  <x:pageMargins left="0.7" right="0.7" top="0.75" bottom="0.75" header="0.3" footer="0.3"/>
</x:worksheet>
</file>

<file path=xl/worksheets/sheet2.xml><?xml version="1.0" encoding="utf-8"?>
<x:worksheet xmlns:x="http://schemas.openxmlformats.org/spreadsheetml/2006/main">
  <x:sheetPr>
    <x:tabColor rgb="FF2F5D7C"/>
  </x:sheetPr>
  <x:sheetViews>
    <x:sheetView showGridLines="0" workbookViewId="0"/>
  </x:sheetViews>
  <x:sheetFormatPr defaultRowHeight="15"/>
  <x:cols>
    <x:col min="2" max="2" width="34" hidden="0" customWidth="1"/>
    <x:col min="3" max="3" width="16" hidden="0" customWidth="1"/>
    <x:col min="4" max="4" width="19" hidden="0" customWidth="1"/>
    <x:col min="5" max="5" width="54" hidden="0" customWidth="1"/>
    <x:col min="6" max="6" width="3" hidden="0" customWidth="1"/>
    <x:col min="7" max="7" width="34" hidden="0" customWidth="1"/>
    <x:col min="8" max="8" width="18" hidden="0" customWidth="1"/>
    <x:col min="9" max="9" width="42" hidden="0" customWidth="1"/>
    <x:col min="10" max="10" width="30" hidden="0" customWidth="1"/>
  </x:cols>
  <x:sheetData>
    <x:row r="2">
      <x:c r="B2" s="3" t="str">
        <x:v>Lineage–geometry compiler assumptions</x:v>
      </x:c>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x:c r="B3" s="4" t="str">
        <x:v>Editable design controls, inherited program balances and physical conversion constants</x:v>
      </x:c>
      <x:c r="C3" s="4"/>
      <x:c r="D3" s="4"/>
      <x:c r="E3" s="4"/>
      <x:c r="F3" s="4"/>
      <x:c r="G3" s="4"/>
      <x:c r="H3" s="4"/>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row>
    <x:row r="4">
      <x:c r="B4" s="5"/>
      <x:c r="C4" s="5"/>
      <x:c r="D4" s="5"/>
      <x:c r="E4" s="5"/>
      <x:c r="F4" s="5"/>
      <x:c r="G4" s="5"/>
      <x:c r="H4" s="5"/>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row>
    <x:row r="5">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row>
    <x:row r="6">
      <x:c r="B6" s="8" t="str">
        <x:v>Mission and force controls</x:v>
      </x:c>
      <x:c r="C6" s="9" t="str">
        <x:v>Mission and force controls</x:v>
      </x:c>
      <x:c r="D6" s="9" t="str">
        <x:v>Mission and force controls</x:v>
      </x:c>
      <x:c r="E6" s="10" t="str">
        <x:v>Mission and force controls</x:v>
      </x:c>
      <x:c r="F6" s="2"/>
      <x:c r="G6" s="8" t="str">
        <x:v>Inherited program controls</x:v>
      </x:c>
      <x:c r="H6" s="9" t="str">
        <x:v>Inherited program controls</x:v>
      </x:c>
      <x:c r="I6" s="9" t="str">
        <x:v>Inherited program controls</x:v>
      </x:c>
      <x:c r="J6" s="10" t="str">
        <x:v>Inherited program controls</x:v>
      </x:c>
      <x:c r="K6" s="2"/>
      <x:c r="L6" s="2"/>
      <x:c r="M6" s="2"/>
      <x:c r="N6" s="2"/>
      <x:c r="O6" s="2"/>
      <x:c r="P6" s="2"/>
      <x:c r="Q6" s="2"/>
      <x:c r="R6" s="2"/>
      <x:c r="S6" s="2"/>
      <x:c r="T6" s="2"/>
      <x:c r="U6" s="2"/>
      <x:c r="V6" s="2"/>
      <x:c r="W6" s="2"/>
      <x:c r="X6" s="2"/>
      <x:c r="Y6" s="2"/>
      <x:c r="Z6" s="2"/>
      <x:c r="AA6" s="2"/>
      <x:c r="AB6" s="2"/>
      <x:c r="AC6" s="2"/>
      <x:c r="AD6" s="2"/>
      <x:c r="AE6" s="2"/>
      <x:c r="AF6" s="2"/>
      <x:c r="AG6" s="2"/>
      <x:c r="AH6" s="2"/>
      <x:c r="AI6" s="2"/>
      <x:c r="AJ6" s="2"/>
      <x:c r="AK6" s="2"/>
      <x:c r="AL6" s="2"/>
      <x:c r="AM6" s="2"/>
      <x:c r="AN6" s="2"/>
      <x:c r="AO6" s="2"/>
      <x:c r="AP6" s="2"/>
      <x:c r="AQ6" s="2"/>
      <x:c r="AR6" s="2"/>
      <x:c r="AS6" s="2"/>
    </x:row>
    <x:row r="7">
      <x:c r="B7" s="26" t="str">
        <x:v>Input</x:v>
      </x:c>
      <x:c r="C7" s="27" t="str">
        <x:v>Value</x:v>
      </x:c>
      <x:c r="D7" s="27" t="str">
        <x:v>Unit</x:v>
      </x:c>
      <x:c r="E7" s="27" t="str">
        <x:v>Role</x:v>
      </x:c>
      <x:c r="F7" s="2"/>
      <x:c r="G7" s="26" t="str">
        <x:v>Input</x:v>
      </x:c>
      <x:c r="H7" s="27" t="str">
        <x:v>Value $M</x:v>
      </x:c>
      <x:c r="I7" s="27" t="str">
        <x:v>Source</x:v>
      </x:c>
      <x:c r="J7" s="27" t="str">
        <x:v>Treatment</x:v>
      </x:c>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row>
    <x:row r="8">
      <x:c r="B8" s="28" t="str">
        <x:v>Service-cell population</x:v>
      </x:c>
      <x:c r="C8" s="29" t="n">
        <x:v>5000</x:v>
      </x:c>
      <x:c r="D8" s="28" t="str">
        <x:v>people</x:v>
      </x:c>
      <x:c r="E8" s="30" t="str">
        <x:v>one PTS-5 public-service responsibility</x:v>
      </x:c>
      <x:c r="F8" s="2"/>
      <x:c r="G8" s="28" t="str">
        <x:v>Pass 74 national comparator</x:v>
      </x:c>
      <x:c r="H8" s="34" t="n">
        <x:v>4693395.2</x:v>
      </x:c>
      <x:c r="I8" s="28" t="str">
        <x:v>Pass 74 Force Program</x:v>
      </x:c>
      <x:c r="J8" s="30" t="str">
        <x:v>retained control</x:v>
      </x:c>
      <x:c r="K8" s="2"/>
      <x:c r="L8" s="2"/>
      <x:c r="M8" s="2"/>
      <x:c r="N8" s="2"/>
      <x:c r="O8" s="2"/>
      <x:c r="P8" s="2"/>
      <x:c r="Q8" s="2"/>
      <x:c r="R8" s="2"/>
      <x:c r="S8" s="2"/>
      <x:c r="T8" s="2"/>
      <x:c r="U8" s="2"/>
      <x:c r="V8" s="2"/>
      <x:c r="W8" s="2"/>
      <x:c r="X8" s="2"/>
      <x:c r="Y8" s="2"/>
      <x:c r="Z8" s="2"/>
      <x:c r="AA8" s="2"/>
      <x:c r="AB8" s="2"/>
      <x:c r="AC8" s="2"/>
      <x:c r="AD8" s="2"/>
      <x:c r="AE8" s="2"/>
      <x:c r="AF8" s="2"/>
      <x:c r="AG8" s="2"/>
      <x:c r="AH8" s="2"/>
      <x:c r="AI8" s="2"/>
      <x:c r="AJ8" s="2"/>
      <x:c r="AK8" s="2"/>
      <x:c r="AL8" s="2"/>
      <x:c r="AM8" s="2"/>
      <x:c r="AN8" s="2"/>
      <x:c r="AO8" s="2"/>
      <x:c r="AP8" s="2"/>
      <x:c r="AQ8" s="2"/>
      <x:c r="AR8" s="2"/>
      <x:c r="AS8" s="2"/>
    </x:row>
    <x:row r="9">
      <x:c r="B9" s="28" t="str">
        <x:v>Mission duration</x:v>
      </x:c>
      <x:c r="C9" s="29" t="n">
        <x:v>168</x:v>
      </x:c>
      <x:c r="D9" s="28" t="str">
        <x:v>h</x:v>
      </x:c>
      <x:c r="E9" s="30" t="str">
        <x:v>seven-day occupied-building service</x:v>
      </x:c>
      <x:c r="F9" s="2"/>
      <x:c r="G9" s="28" t="str">
        <x:v>Current lineage-and-host cell layer</x:v>
      </x:c>
      <x:c r="H9" s="34" t="n">
        <x:v>2563968</x:v>
      </x:c>
      <x:c r="I9" s="28" t="str">
        <x:v>Passes 73–74 reconciliation</x:v>
      </x:c>
      <x:c r="J9" s="30" t="str">
        <x:v>replaced in assurance options</x:v>
      </x:c>
      <x:c r="K9" s="2"/>
      <x:c r="L9" s="2"/>
      <x:c r="M9" s="2"/>
      <x:c r="N9" s="2"/>
      <x:c r="O9" s="2"/>
      <x:c r="P9" s="2"/>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row>
    <x:row r="10">
      <x:c r="B10" s="28" t="str">
        <x:v>Protected-service deadline</x:v>
      </x:c>
      <x:c r="C10" s="29" t="n">
        <x:v>24</x:v>
      </x:c>
      <x:c r="D10" s="28" t="str">
        <x:v>h</x:v>
      </x:c>
      <x:c r="E10" s="30" t="str">
        <x:v>40% service floor</x:v>
      </x:c>
      <x:c r="F10" s="2"/>
      <x:c r="G10" s="28" t="str">
        <x:v>Pass 74 geometry technology and proving</x:v>
      </x:c>
      <x:c r="H10" s="34" t="n">
        <x:v>180000</x:v>
      </x:c>
      <x:c r="I10" s="28" t="str">
        <x:v>Pass 74 Force Program</x:v>
      </x:c>
      <x:c r="J10" s="30" t="str">
        <x:v>contained in comparator</x:v>
      </x:c>
      <x:c r="K10" s="2"/>
      <x:c r="L10" s="2"/>
      <x:c r="M10" s="2"/>
      <x:c r="N10" s="2"/>
      <x:c r="O10" s="2"/>
      <x:c r="P10" s="2"/>
      <x:c r="Q10" s="2"/>
      <x:c r="R10" s="2"/>
      <x:c r="S10" s="2"/>
      <x:c r="T10" s="2"/>
      <x:c r="U10" s="2"/>
      <x:c r="V10" s="2"/>
      <x:c r="W10" s="2"/>
      <x:c r="X10" s="2"/>
      <x:c r="Y10" s="2"/>
      <x:c r="Z10" s="2"/>
      <x:c r="AA10" s="2"/>
      <x:c r="AB10" s="2"/>
      <x:c r="AC10" s="2"/>
      <x:c r="AD10" s="2"/>
      <x:c r="AE10" s="2"/>
      <x:c r="AF10" s="2"/>
      <x:c r="AG10" s="2"/>
      <x:c r="AH10" s="2"/>
      <x:c r="AI10" s="2"/>
      <x:c r="AJ10" s="2"/>
      <x:c r="AK10" s="2"/>
      <x:c r="AL10" s="2"/>
      <x:c r="AM10" s="2"/>
      <x:c r="AN10" s="2"/>
      <x:c r="AO10" s="2"/>
      <x:c r="AP10" s="2"/>
      <x:c r="AQ10" s="2"/>
      <x:c r="AR10" s="2"/>
      <x:c r="AS10" s="2"/>
    </x:row>
    <x:row r="11">
      <x:c r="B11" s="28" t="str">
        <x:v>Complete-service deadline</x:v>
      </x:c>
      <x:c r="C11" s="29" t="n">
        <x:v>48</x:v>
      </x:c>
      <x:c r="D11" s="28" t="str">
        <x:v>h</x:v>
      </x:c>
      <x:c r="E11" s="30" t="str">
        <x:v>full PTS-5 service</x:v>
      </x:c>
      <x:c r="F11" s="2"/>
      <x:c r="G11" s="28" t="str">
        <x:v>Pass 75 coupling portfolio</x:v>
      </x:c>
      <x:c r="H11" s="34" t="n">
        <x:v>240000</x:v>
      </x:c>
      <x:c r="I11" s="28" t="str">
        <x:v>declared research program</x:v>
      </x:c>
      <x:c r="J11" s="30" t="str">
        <x:v>replacement research account</x:v>
      </x:c>
      <x:c r="K11" s="2"/>
      <x:c r="L11" s="2"/>
      <x:c r="M11" s="2"/>
      <x:c r="N11" s="2"/>
      <x:c r="O11" s="2"/>
      <x:c r="P11" s="2"/>
      <x:c r="Q11" s="2"/>
      <x:c r="R11" s="2"/>
      <x:c r="S11" s="2"/>
      <x:c r="T11" s="2"/>
      <x:c r="U11" s="2"/>
      <x:c r="V11" s="2"/>
      <x:c r="W11" s="2"/>
      <x:c r="X11" s="2"/>
      <x:c r="Y11" s="2"/>
      <x:c r="Z11" s="2"/>
      <x:c r="AA11" s="2"/>
      <x:c r="AB11" s="2"/>
      <x:c r="AC11" s="2"/>
      <x:c r="AD11" s="2"/>
      <x:c r="AE11" s="2"/>
      <x:c r="AF11" s="2"/>
      <x:c r="AG11" s="2"/>
      <x:c r="AH11" s="2"/>
      <x:c r="AI11" s="2"/>
      <x:c r="AJ11" s="2"/>
      <x:c r="AK11" s="2"/>
      <x:c r="AL11" s="2"/>
      <x:c r="AM11" s="2"/>
      <x:c r="AN11" s="2"/>
      <x:c r="AO11" s="2"/>
      <x:c r="AP11" s="2"/>
      <x:c r="AQ11" s="2"/>
      <x:c r="AR11" s="2"/>
      <x:c r="AS11" s="2"/>
    </x:row>
    <x:row r="12">
      <x:c r="B12" s="28" t="str">
        <x:v>Required PTS-50 service cells</x:v>
      </x:c>
      <x:c r="C12" s="29" t="n">
        <x:v>10</x:v>
      </x:c>
      <x:c r="D12" s="28" t="str">
        <x:v>cell-equivalents</x:v>
      </x:c>
      <x:c r="E12" s="30" t="str">
        <x:v>50,000-person group contract</x:v>
      </x:c>
      <x:c r="F12" s="2"/>
      <x:c r="G12" s="31" t="str">
        <x:v>Incremental coupling program</x:v>
      </x:c>
      <x:c r="H12" s="35" t="n">
        <x:f>H11-H10</x:f>
        <x:v>60000</x:v>
      </x:c>
      <x:c r="I12" s="31" t="str">
        <x:v>calculated difference</x:v>
      </x:c>
      <x:c r="J12" s="33" t="str">
        <x:v>added to assurance options</x:v>
      </x:c>
      <x:c r="K12" s="2"/>
      <x:c r="L12" s="2"/>
      <x:c r="M12" s="2"/>
      <x:c r="N12" s="2"/>
      <x:c r="O12" s="2"/>
      <x:c r="P12" s="2"/>
      <x:c r="Q12" s="2"/>
      <x:c r="R12" s="2"/>
      <x:c r="S12" s="2"/>
      <x:c r="T12" s="2"/>
      <x:c r="U12" s="2"/>
      <x:c r="V12" s="2"/>
      <x:c r="W12" s="2"/>
      <x:c r="X12" s="2"/>
      <x:c r="Y12" s="2"/>
      <x:c r="Z12" s="2"/>
      <x:c r="AA12" s="2"/>
      <x:c r="AB12" s="2"/>
      <x:c r="AC12" s="2"/>
      <x:c r="AD12" s="2"/>
      <x:c r="AE12" s="2"/>
      <x:c r="AF12" s="2"/>
      <x:c r="AG12" s="2"/>
      <x:c r="AH12" s="2"/>
      <x:c r="AI12" s="2"/>
      <x:c r="AJ12" s="2"/>
      <x:c r="AK12" s="2"/>
      <x:c r="AL12" s="2"/>
      <x:c r="AM12" s="2"/>
      <x:c r="AN12" s="2"/>
      <x:c r="AO12" s="2"/>
      <x:c r="AP12" s="2"/>
      <x:c r="AQ12" s="2"/>
      <x:c r="AR12" s="2"/>
      <x:c r="AS12" s="2"/>
    </x:row>
    <x:row r="13">
      <x:c r="B13" s="28" t="str">
        <x:v>Current organic cell inventory</x:v>
      </x:c>
      <x:c r="C13" s="29" t="n">
        <x:v>12</x:v>
      </x:c>
      <x:c r="D13" s="28" t="str">
        <x:v>cells</x:v>
      </x:c>
      <x:c r="E13" s="30" t="str">
        <x:v>ten primary plus two reserve</x:v>
      </x:c>
      <x:c r="F13" s="2"/>
      <x:c r="G13" s="2"/>
      <x:c r="H13" s="2"/>
      <x:c r="I13" s="2"/>
      <x:c r="J13" s="2"/>
      <x:c r="K13" s="2"/>
      <x:c r="L13" s="2"/>
      <x:c r="M13" s="2"/>
      <x:c r="N13" s="2"/>
      <x:c r="O13" s="2"/>
      <x:c r="P13" s="2"/>
      <x:c r="Q13" s="2"/>
      <x:c r="R13" s="2"/>
      <x:c r="S13" s="2"/>
      <x:c r="T13" s="2"/>
      <x:c r="U13" s="2"/>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row>
    <x:row r="14">
      <x:c r="B14" s="28" t="str">
        <x:v>Independent mobile access modes</x:v>
      </x:c>
      <x:c r="C14" s="29" t="n">
        <x:v>3</x:v>
      </x:c>
      <x:c r="D14" s="28" t="str">
        <x:v>modes</x:v>
      </x:c>
      <x:c r="E14" s="30" t="str">
        <x:v>road, rail and navigable water</x:v>
      </x:c>
      <x:c r="F14" s="2"/>
      <x:c r="G14" s="26" t="str">
        <x:v>Source control</x:v>
      </x:c>
      <x:c r="H14" s="27" t="str">
        <x:v>Internal workbook</x:v>
      </x:c>
      <x:c r="I14" s="27" t="str">
        <x:v>Use</x:v>
      </x:c>
      <x:c r="J14" s="27" t="str">
        <x:v>External claims</x:v>
      </x:c>
      <x:c r="K14" s="2"/>
      <x:c r="L14" s="2"/>
      <x:c r="M14" s="2"/>
      <x:c r="N14" s="2"/>
      <x:c r="O14" s="2"/>
      <x:c r="P14" s="2"/>
      <x:c r="Q14" s="2"/>
      <x:c r="R14" s="2"/>
      <x:c r="S14" s="2"/>
      <x:c r="T14" s="2"/>
      <x:c r="U14" s="2"/>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row>
    <x:row r="15">
      <x:c r="B15" s="28" t="str">
        <x:v>National PTS-50 groups</x:v>
      </x:c>
      <x:c r="C15" s="29" t="n">
        <x:v>72</x:v>
      </x:c>
      <x:c r="D15" s="28" t="str">
        <x:v>groups</x:v>
      </x:c>
      <x:c r="E15" s="30" t="str">
        <x:v>program comparator</x:v>
      </x:c>
      <x:c r="F15" s="2"/>
      <x:c r="G15" s="28" t="str">
        <x:v>Pass 73</x:v>
      </x:c>
      <x:c r="H15" s="28" t="str">
        <x:v>pts5-energy-and-heat-rejection-lineage-competition.xlsx</x:v>
      </x:c>
      <x:c r="I15" s="28" t="str">
        <x:v>lineages, heat, crew and costs</x:v>
      </x:c>
      <x:c r="J15" s="30" t="str">
        <x:v>none</x:v>
      </x:c>
      <x:c r="K15" s="2"/>
      <x:c r="L15" s="2"/>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row>
    <x:row r="16">
      <x:c r="B16" s="28" t="str">
        <x:v>Program duration</x:v>
      </x:c>
      <x:c r="C16" s="29" t="n">
        <x:v>25</x:v>
      </x:c>
      <x:c r="D16" s="28" t="str">
        <x:v>years</x:v>
      </x:c>
      <x:c r="E16" s="30" t="str">
        <x:v>constant-dollar comparison</x:v>
      </x:c>
      <x:c r="F16" s="2"/>
      <x:c r="G16" s="28" t="str">
        <x:v>Pass 74</x:v>
      </x:c>
      <x:c r="H16" s="28" t="str">
        <x:v>pts5-deployment-geometry-competition.xlsx</x:v>
      </x:c>
      <x:c r="I16" s="28" t="str">
        <x:v>hosts, routes, sites, work and program</x:v>
      </x:c>
      <x:c r="J16" s="30" t="str">
        <x:v>none</x:v>
      </x:c>
      <x:c r="K16" s="2"/>
      <x:c r="L16" s="2"/>
      <x:c r="M16" s="2"/>
      <x:c r="N16" s="2"/>
      <x:c r="O16" s="2"/>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row>
    <x:row r="17">
      <x:c r="B17" s="28" t="str">
        <x:v>Configured-capital factor</x:v>
      </x:c>
      <x:c r="C17" s="36" t="n">
        <x:v>1.2</x:v>
      </x:c>
      <x:c r="D17" s="28" t="str">
        <x:v>x</x:v>
      </x:c>
      <x:c r="E17" s="30" t="str">
        <x:v>integration, spares and initial support</x:v>
      </x:c>
      <x:c r="F17" s="2"/>
      <x:c r="G17" s="31" t="str">
        <x:v>This pass</x:v>
      </x:c>
      <x:c r="H17" s="31" t="str">
        <x:v>declared first-principles compiler</x:v>
      </x:c>
      <x:c r="I17" s="31" t="str">
        <x:v>interactions, lower bounds and research targets</x:v>
      </x:c>
      <x:c r="J17" s="33" t="str">
        <x:v>none</x:v>
      </x:c>
      <x:c r="K17" s="2"/>
      <x:c r="L17" s="2"/>
      <x:c r="M17" s="2"/>
      <x:c r="N17" s="2"/>
      <x:c r="O17" s="2"/>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row>
    <x:row r="18">
      <x:c r="B18" s="28" t="str">
        <x:v>Nominal occupied-site limit</x:v>
      </x:c>
      <x:c r="C18" s="37" t="n">
        <x:v>5000</x:v>
      </x:c>
      <x:c r="D18" s="28" t="str">
        <x:v>m²</x:v>
      </x:c>
      <x:c r="E18" s="30" t="str">
        <x:v>screening boundary</x:v>
      </x:c>
      <x:c r="F18" s="2"/>
      <x:c r="G18" s="2"/>
      <x:c r="H18" s="2"/>
      <x:c r="I18" s="2"/>
      <x:c r="J18" s="2"/>
      <x:c r="K18" s="2"/>
      <x:c r="L18" s="2"/>
      <x:c r="M18" s="2"/>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row>
    <x:row r="19">
      <x:c r="B19" s="28" t="str">
        <x:v>Road cargo payload</x:v>
      </x:c>
      <x:c r="C19" s="37" t="n">
        <x:v>30</x:v>
      </x:c>
      <x:c r="D19" s="28" t="str">
        <x:v>t/position</x:v>
      </x:c>
      <x:c r="E19" s="30" t="str">
        <x:v>governed design target</x:v>
      </x:c>
      <x:c r="F19" s="2"/>
      <x:c r="G19" s="2"/>
      <x:c r="H19" s="2"/>
      <x:c r="I19" s="2"/>
      <x:c r="J19" s="2"/>
      <x:c r="K19" s="2"/>
      <x:c r="L19" s="2"/>
      <x:c r="M19" s="2"/>
      <x:c r="N19" s="2"/>
      <x:c r="O19" s="2"/>
      <x:c r="P19" s="2"/>
      <x:c r="Q19" s="2"/>
      <x:c r="R19" s="2"/>
      <x:c r="S19" s="2"/>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row>
    <x:row r="20">
      <x:c r="B20" s="28" t="str">
        <x:v>Road cargo cube</x:v>
      </x:c>
      <x:c r="C20" s="38" t="n">
        <x:v>105</x:v>
      </x:c>
      <x:c r="D20" s="28" t="str">
        <x:v>m³/position</x:v>
      </x:c>
      <x:c r="E20" s="30" t="str">
        <x:v>governed design target</x:v>
      </x:c>
      <x:c r="F20" s="2"/>
      <x:c r="G20" s="2"/>
      <x:c r="H20" s="2"/>
      <x:c r="I20" s="2"/>
      <x:c r="J20" s="2"/>
      <x:c r="K20" s="2"/>
      <x:c r="L20" s="2"/>
      <x:c r="M20" s="2"/>
      <x:c r="N20" s="2"/>
      <x:c r="O20" s="2"/>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row>
    <x:row r="21">
      <x:c r="B21" s="28" t="str">
        <x:v>Rail cargo payload</x:v>
      </x:c>
      <x:c r="C21" s="38" t="n">
        <x:v>70</x:v>
      </x:c>
      <x:c r="D21" s="28" t="str">
        <x:v>t/car</x:v>
      </x:c>
      <x:c r="E21" s="30" t="str">
        <x:v>governed design target</x:v>
      </x:c>
      <x:c r="F21" s="2"/>
      <x:c r="G21" s="2"/>
      <x:c r="H21" s="2"/>
      <x:c r="I21" s="2"/>
      <x:c r="J21" s="2"/>
      <x:c r="K21" s="2"/>
      <x:c r="L21" s="2"/>
      <x:c r="M21" s="2"/>
      <x:c r="N21" s="2"/>
      <x:c r="O21" s="2"/>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row>
    <x:row r="22">
      <x:c r="B22" s="28" t="str">
        <x:v>Rail cargo cube</x:v>
      </x:c>
      <x:c r="C22" s="29" t="n">
        <x:v>225</x:v>
      </x:c>
      <x:c r="D22" s="28" t="str">
        <x:v>m³/car</x:v>
      </x:c>
      <x:c r="E22" s="30" t="str">
        <x:v>Pass 74 governed module-position equivalent</x:v>
      </x:c>
      <x:c r="F22" s="2"/>
      <x:c r="G22" s="2"/>
      <x:c r="H22" s="2"/>
      <x:c r="I22" s="2"/>
      <x:c r="J22" s="2"/>
      <x:c r="K22" s="2"/>
      <x:c r="L22" s="2"/>
      <x:c r="M22" s="2"/>
      <x:c r="N22" s="2"/>
      <x:c r="O22" s="2"/>
      <x:c r="P22" s="2"/>
      <x:c r="Q22" s="2"/>
      <x:c r="R22" s="2"/>
      <x:c r="S22" s="2"/>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row>
    <x:row r="23">
      <x:c r="B23" s="28" t="str">
        <x:v>Barge payload</x:v>
      </x:c>
      <x:c r="C23" s="29" t="n">
        <x:v>900</x:v>
      </x:c>
      <x:c r="D23" s="28" t="str">
        <x:v>t/host</x:v>
      </x:c>
      <x:c r="E23" s="30" t="str">
        <x:v>shallow-water host target</x:v>
      </x:c>
      <x:c r="F23" s="2"/>
      <x:c r="G23" s="2"/>
      <x:c r="H23" s="2"/>
      <x:c r="I23" s="2"/>
      <x:c r="J23" s="2"/>
      <x:c r="K23" s="2"/>
      <x:c r="L23" s="2"/>
      <x:c r="M23" s="2"/>
      <x:c r="N23" s="2"/>
      <x:c r="O23" s="2"/>
      <x:c r="P23" s="2"/>
      <x:c r="Q23" s="2"/>
      <x:c r="R23" s="2"/>
      <x:c r="S23" s="2"/>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row>
    <x:row r="24">
      <x:c r="B24" s="28" t="str">
        <x:v>Barge cube</x:v>
      </x:c>
      <x:c r="C24" s="38" t="n">
        <x:v>3500</x:v>
      </x:c>
      <x:c r="D24" s="28" t="str">
        <x:v>m³/host</x:v>
      </x:c>
      <x:c r="E24" s="30" t="str">
        <x:v>shallow-water host target</x:v>
      </x:c>
      <x:c r="F24" s="2"/>
      <x:c r="G24" s="2"/>
      <x:c r="H24" s="2"/>
      <x:c r="I24" s="2"/>
      <x:c r="J24" s="2"/>
      <x:c r="K24" s="2"/>
      <x:c r="L24" s="2"/>
      <x:c r="M24" s="2"/>
      <x:c r="N24" s="2"/>
      <x:c r="O24" s="2"/>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row>
    <x:row r="25">
      <x:c r="B25" s="28" t="str">
        <x:v>Maximum road train</x:v>
      </x:c>
      <x:c r="C25" s="38" t="n">
        <x:v>2.2</x:v>
      </x:c>
      <x:c r="D25" s="28" t="str">
        <x:v>km</x:v>
      </x:c>
      <x:c r="E25" s="30" t="str">
        <x:v>single geometry envelope</x:v>
      </x:c>
      <x:c r="F25" s="2"/>
      <x:c r="G25" s="2"/>
      <x:c r="H25" s="2"/>
      <x:c r="I25" s="2"/>
      <x:c r="J25" s="2"/>
      <x:c r="K25" s="2"/>
      <x:c r="L25" s="2"/>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row>
    <x:row r="26">
      <x:c r="B26" s="28" t="str">
        <x:v>Maximum rail consist</x:v>
      </x:c>
      <x:c r="C26" s="38" t="n">
        <x:v>900</x:v>
      </x:c>
      <x:c r="D26" s="28" t="str">
        <x:v>m</x:v>
      </x:c>
      <x:c r="E26" s="30" t="str">
        <x:v>direct-siding envelope</x:v>
      </x:c>
      <x:c r="F26" s="2"/>
      <x:c r="G26" s="2"/>
      <x:c r="H26" s="2"/>
      <x:c r="I26" s="2"/>
      <x:c r="J26" s="2"/>
      <x:c r="K26" s="2"/>
      <x:c r="L26" s="2"/>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row>
    <x:row r="27">
      <x:c r="B27" s="31" t="str">
        <x:v>Maximum shallow-water draft</x:v>
      </x:c>
      <x:c r="C27" s="39" t="n">
        <x:v>1.8</x:v>
      </x:c>
      <x:c r="D27" s="31" t="str">
        <x:v>m</x:v>
      </x:c>
      <x:c r="E27" s="33" t="str">
        <x:v>route-release boundary</x:v>
      </x:c>
      <x:c r="F27" s="2"/>
      <x:c r="G27" s="2"/>
      <x:c r="H27" s="2"/>
      <x:c r="I27" s="2"/>
      <x:c r="J27" s="2"/>
      <x:c r="K27" s="2"/>
      <x:c r="L27" s="2"/>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row>
    <x:row r="28">
      <x:c r="B28" s="2"/>
      <x:c r="C28" s="2"/>
      <x:c r="D28" s="2"/>
      <x:c r="E28" s="2"/>
      <x:c r="F28" s="2"/>
      <x:c r="G28" s="2"/>
      <x:c r="H28" s="2"/>
      <x:c r="I28" s="2"/>
      <x:c r="J28" s="2"/>
      <x:c r="K28" s="2"/>
      <x:c r="L28" s="2"/>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row>
    <x:row r="29">
      <x:c r="B29" s="2"/>
      <x:c r="C29" s="2"/>
      <x:c r="D29" s="2"/>
      <x:c r="E29" s="2"/>
      <x:c r="F29" s="2"/>
      <x:c r="G29" s="2"/>
      <x:c r="H29" s="2"/>
      <x:c r="I29" s="2"/>
      <x:c r="J29" s="2"/>
      <x:c r="K29" s="2"/>
      <x:c r="L29" s="2"/>
      <x:c r="M29" s="2"/>
      <x:c r="N29" s="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row>
    <x:row r="30">
      <x:c r="B30" s="8" t="str">
        <x:v>Packing, work and heat-rejection controls</x:v>
      </x:c>
      <x:c r="C30" s="9" t="str">
        <x:v>Packing, work and heat-rejection controls</x:v>
      </x:c>
      <x:c r="D30" s="9" t="str">
        <x:v>Packing, work and heat-rejection controls</x:v>
      </x:c>
      <x:c r="E30" s="10" t="str">
        <x:v>Packing, work and heat-rejection controls</x:v>
      </x:c>
      <x:c r="F30" s="2"/>
      <x:c r="G30" s="2"/>
      <x:c r="H30" s="2"/>
      <x:c r="I30" s="2"/>
      <x:c r="J30" s="2"/>
      <x:c r="K30" s="2"/>
      <x:c r="L30" s="2"/>
      <x:c r="M30" s="2"/>
      <x:c r="N30" s="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row>
    <x:row r="31">
      <x:c r="B31" s="26" t="str">
        <x:v>Input</x:v>
      </x:c>
      <x:c r="C31" s="27" t="str">
        <x:v>Value</x:v>
      </x:c>
      <x:c r="D31" s="27" t="str">
        <x:v>Unit</x:v>
      </x:c>
      <x:c r="E31" s="27" t="str">
        <x:v>Role</x:v>
      </x:c>
      <x:c r="F31" s="2"/>
      <x:c r="G31" s="2"/>
      <x:c r="H31" s="2"/>
      <x:c r="I31" s="2"/>
      <x:c r="J31" s="2"/>
      <x:c r="K31" s="2"/>
      <x:c r="L31" s="2"/>
      <x:c r="M31" s="2"/>
      <x:c r="N31" s="2"/>
      <x:c r="O31" s="2"/>
      <x:c r="P31" s="2"/>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row>
    <x:row r="32">
      <x:c r="B32" s="28" t="str">
        <x:v>Common-spine cube rate</x:v>
      </x:c>
      <x:c r="C32" s="29" t="n">
        <x:v>5.052631578947368</x:v>
      </x:c>
      <x:c r="D32" s="28" t="str">
        <x:v>m³/dry t</x:v>
      </x:c>
      <x:c r="E32" s="30" t="str">
        <x:v>Pass 74 common electrical, thermal and interface modules</x:v>
      </x:c>
      <x:c r="F32" s="2"/>
      <x:c r="G32" s="2"/>
      <x:c r="H32" s="2"/>
      <x:c r="I32" s="2"/>
      <x:c r="J32" s="2"/>
      <x:c r="K32" s="2"/>
      <x:c r="L32" s="2"/>
      <x:c r="M32" s="2"/>
      <x:c r="N32" s="2"/>
      <x:c r="O32" s="2"/>
      <x:c r="P32" s="2"/>
      <x:c r="Q32" s="2"/>
      <x:c r="R32" s="2"/>
      <x:c r="S32" s="2"/>
      <x:c r="T32" s="2"/>
      <x:c r="U32" s="2"/>
      <x:c r="V32" s="2"/>
      <x:c r="W32" s="2"/>
      <x:c r="X32" s="2"/>
      <x:c r="Y32" s="2"/>
      <x:c r="Z32" s="2"/>
      <x:c r="AA32" s="2"/>
      <x:c r="AB32" s="2"/>
      <x:c r="AC32" s="2"/>
      <x:c r="AD32" s="2"/>
      <x:c r="AE32" s="2"/>
      <x:c r="AF32" s="2"/>
      <x:c r="AG32" s="2"/>
      <x:c r="AH32" s="2"/>
      <x:c r="AI32" s="2"/>
      <x:c r="AJ32" s="2"/>
      <x:c r="AK32" s="2"/>
      <x:c r="AL32" s="2"/>
      <x:c r="AM32" s="2"/>
      <x:c r="AN32" s="2"/>
      <x:c r="AO32" s="2"/>
      <x:c r="AP32" s="2"/>
      <x:c r="AQ32" s="2"/>
      <x:c r="AR32" s="2"/>
      <x:c r="AS32" s="2"/>
    </x:row>
    <x:row r="33">
      <x:c r="B33" s="28" t="str">
        <x:v>Storage cube rate</x:v>
      </x:c>
      <x:c r="C33" s="29" t="n">
        <x:v>4</x:v>
      </x:c>
      <x:c r="D33" s="28" t="str">
        <x:v>m³/dry t</x:v>
      </x:c>
      <x:c r="E33" s="30" t="str">
        <x:v>transport-ready storage hypothesis</x:v>
      </x:c>
      <x:c r="F33" s="2"/>
      <x:c r="G33" s="2"/>
      <x:c r="H33" s="2"/>
      <x:c r="I33" s="2"/>
      <x:c r="J33" s="2"/>
      <x:c r="K33" s="2"/>
      <x:c r="L33" s="2"/>
      <x:c r="M33" s="2"/>
      <x:c r="N33" s="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row>
    <x:row r="34">
      <x:c r="B34" s="28" t="str">
        <x:v>Rejection cube rate</x:v>
      </x:c>
      <x:c r="C34" s="29" t="n">
        <x:v>4.266666666666667</x:v>
      </x:c>
      <x:c r="D34" s="28" t="str">
        <x:v>m³/dry t</x:v>
      </x:c>
      <x:c r="E34" s="30" t="str">
        <x:v>Pass 74 rejection modules</x:v>
      </x:c>
      <x:c r="F34" s="2"/>
      <x:c r="G34" s="2"/>
      <x:c r="H34" s="2"/>
      <x:c r="I34" s="2"/>
      <x:c r="J34" s="2"/>
      <x:c r="K34" s="2"/>
      <x:c r="L34" s="2"/>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row>
    <x:row r="35">
      <x:c r="B35" s="28" t="str">
        <x:v>Liquid cube rate</x:v>
      </x:c>
      <x:c r="C35" s="29" t="n">
        <x:v>1.2776034494987418</x:v>
      </x:c>
      <x:c r="D35" s="28" t="str">
        <x:v>m³/wet t</x:v>
      </x:c>
      <x:c r="E35" s="30" t="str">
        <x:v>segregated liquid positions</x:v>
      </x:c>
      <x:c r="F35" s="2"/>
      <x:c r="G35" s="2"/>
      <x:c r="H35" s="2"/>
      <x:c r="I35" s="2"/>
      <x:c r="J35" s="2"/>
      <x:c r="K35" s="2"/>
      <x:c r="L35" s="2"/>
      <x:c r="M35" s="2"/>
      <x:c r="N35" s="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row>
    <x:row r="36">
      <x:c r="B36" s="28" t="str">
        <x:v>Dry module payload ceiling</x:v>
      </x:c>
      <x:c r="C36" s="29" t="n">
        <x:v>25</x:v>
      </x:c>
      <x:c r="D36" s="28" t="str">
        <x:v>t/position</x:v>
      </x:c>
      <x:c r="E36" s="30" t="str">
        <x:v>cross-mode governed module target</x:v>
      </x:c>
      <x:c r="F36" s="2"/>
      <x:c r="G36" s="2"/>
      <x:c r="H36" s="2"/>
      <x:c r="I36" s="2"/>
      <x:c r="J36" s="2"/>
      <x:c r="K36" s="2"/>
      <x:c r="L36" s="2"/>
      <x:c r="M36" s="2"/>
      <x:c r="N36" s="2"/>
      <x:c r="O36" s="2"/>
      <x:c r="P36" s="2"/>
      <x:c r="Q36" s="2"/>
      <x:c r="R36" s="2"/>
      <x:c r="S36" s="2"/>
      <x:c r="T36" s="2"/>
      <x:c r="U36" s="2"/>
      <x:c r="V36" s="2"/>
      <x:c r="W36" s="2"/>
      <x:c r="X36" s="2"/>
      <x:c r="Y36" s="2"/>
      <x:c r="Z36" s="2"/>
      <x:c r="AA36" s="2"/>
      <x:c r="AB36" s="2"/>
      <x:c r="AC36" s="2"/>
      <x:c r="AD36" s="2"/>
      <x:c r="AE36" s="2"/>
      <x:c r="AF36" s="2"/>
      <x:c r="AG36" s="2"/>
      <x:c r="AH36" s="2"/>
      <x:c r="AI36" s="2"/>
      <x:c r="AJ36" s="2"/>
      <x:c r="AK36" s="2"/>
      <x:c r="AL36" s="2"/>
      <x:c r="AM36" s="2"/>
      <x:c r="AN36" s="2"/>
      <x:c r="AO36" s="2"/>
      <x:c r="AP36" s="2"/>
      <x:c r="AQ36" s="2"/>
      <x:c r="AR36" s="2"/>
      <x:c r="AS36" s="2"/>
    </x:row>
    <x:row r="37">
      <x:c r="B37" s="28" t="str">
        <x:v>Wet module payload ceiling</x:v>
      </x:c>
      <x:c r="C37" s="29" t="n">
        <x:v>27.5</x:v>
      </x:c>
      <x:c r="D37" s="28" t="str">
        <x:v>t/position</x:v>
      </x:c>
      <x:c r="E37" s="30" t="str">
        <x:v>segregated liquid target</x:v>
      </x:c>
      <x:c r="F37" s="2"/>
      <x:c r="G37" s="2"/>
      <x:c r="H37" s="2"/>
      <x:c r="I37" s="2"/>
      <x:c r="J37" s="2"/>
      <x:c r="K37" s="2"/>
      <x:c r="L37" s="2"/>
      <x:c r="M37" s="2"/>
      <x:c r="N37" s="2"/>
      <x:c r="O37" s="2"/>
      <x:c r="P37" s="2"/>
      <x:c r="Q37" s="2"/>
      <x:c r="R37" s="2"/>
      <x:c r="S37" s="2"/>
      <x:c r="T37" s="2"/>
      <x:c r="U37" s="2"/>
      <x:c r="V37" s="2"/>
      <x:c r="W37" s="2"/>
      <x:c r="X37" s="2"/>
      <x:c r="Y37" s="2"/>
      <x:c r="Z37" s="2"/>
      <x:c r="AA37" s="2"/>
      <x:c r="AB37" s="2"/>
      <x:c r="AC37" s="2"/>
      <x:c r="AD37" s="2"/>
      <x:c r="AE37" s="2"/>
      <x:c r="AF37" s="2"/>
      <x:c r="AG37" s="2"/>
      <x:c r="AH37" s="2"/>
      <x:c r="AI37" s="2"/>
      <x:c r="AJ37" s="2"/>
      <x:c r="AK37" s="2"/>
      <x:c r="AL37" s="2"/>
      <x:c r="AM37" s="2"/>
      <x:c r="AN37" s="2"/>
      <x:c r="AO37" s="2"/>
      <x:c r="AP37" s="2"/>
      <x:c r="AQ37" s="2"/>
      <x:c r="AR37" s="2"/>
      <x:c r="AS37" s="2"/>
    </x:row>
    <x:row r="38">
      <x:c r="B38" s="28" t="str">
        <x:v>Interface dry escalation</x:v>
      </x:c>
      <x:c r="C38" s="40" t="n">
        <x:v>0.1</x:v>
      </x:c>
      <x:c r="D38" s="28" t="str">
        <x:v>share per position ratio</x:v>
      </x:c>
      <x:c r="E38" s="30" t="str">
        <x:v>extra duplicated interface burden above L1 position count</x:v>
      </x:c>
      <x:c r="F38" s="2"/>
      <x:c r="G38" s="2"/>
      <x:c r="H38" s="2"/>
      <x:c r="I38" s="2"/>
      <x:c r="J38" s="2"/>
      <x:c r="K38" s="2"/>
      <x:c r="L38" s="2"/>
      <x:c r="M38" s="2"/>
      <x:c r="N38" s="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row>
    <x:row r="39">
      <x:c r="B39" s="28" t="str">
        <x:v>Interface cube escalation</x:v>
      </x:c>
      <x:c r="C39" s="40" t="n">
        <x:v>0.08</x:v>
      </x:c>
      <x:c r="D39" s="28" t="str">
        <x:v>share per position ratio</x:v>
      </x:c>
      <x:c r="E39" s="30" t="str">
        <x:v>extra duplicated interface cube above L1 position count</x:v>
      </x:c>
      <x:c r="F39" s="2"/>
      <x:c r="G39" s="2"/>
      <x:c r="H39" s="2"/>
      <x:c r="I39" s="2"/>
      <x:c r="J39" s="2"/>
      <x:c r="K39" s="2"/>
      <x:c r="L39" s="2"/>
      <x:c r="M39" s="2"/>
      <x:c r="N39" s="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row>
    <x:row r="40">
      <x:c r="B40" s="28" t="str">
        <x:v>Setup-work escalation</x:v>
      </x:c>
      <x:c r="C40" s="41" t="n">
        <x:v>0.2</x:v>
      </x:c>
      <x:c r="D40" s="28" t="str">
        <x:v>share per position ratio</x:v>
      </x:c>
      <x:c r="E40" s="30" t="str">
        <x:v>schedule penalty above geometry baseline</x:v>
      </x:c>
      <x:c r="F40" s="2"/>
      <x:c r="G40" s="2"/>
      <x:c r="H40" s="2"/>
      <x:c r="I40" s="2"/>
      <x:c r="J40" s="2"/>
      <x:c r="K40" s="2"/>
      <x:c r="L40" s="2"/>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row>
    <x:row r="41">
      <x:c r="B41" s="28" t="str">
        <x:v>Degraded setup crew</x:v>
      </x:c>
      <x:c r="C41" s="41" t="n">
        <x:v>0.75</x:v>
      </x:c>
      <x:c r="D41" s="28" t="str">
        <x:v>share</x:v>
      </x:c>
      <x:c r="E41" s="30" t="str">
        <x:v>twenty-five-percent crew loss damage</x:v>
      </x:c>
      <x:c r="F41" s="2"/>
      <x:c r="G41" s="2"/>
      <x:c r="H41" s="2"/>
      <x:c r="I41" s="2"/>
      <x:c r="J41" s="2"/>
      <x:c r="K41" s="2"/>
      <x:c r="L41" s="2"/>
      <x:c r="M41" s="2"/>
      <x:c r="N41" s="2"/>
      <x:c r="O41" s="2"/>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row>
    <x:row r="42">
      <x:c r="B42" s="28" t="str">
        <x:v>Exchanger face flux</x:v>
      </x:c>
      <x:c r="C42" s="41" t="n">
        <x:v>0.085</x:v>
      </x:c>
      <x:c r="D42" s="28" t="str">
        <x:v>MWth/m²</x:v>
      </x:c>
      <x:c r="E42" s="30" t="str">
        <x:v>installed rating before derating</x:v>
      </x:c>
      <x:c r="F42" s="2"/>
      <x:c r="G42" s="2"/>
      <x:c r="H42" s="2"/>
      <x:c r="I42" s="2"/>
      <x:c r="J42" s="2"/>
      <x:c r="K42" s="2"/>
      <x:c r="L42" s="2"/>
      <x:c r="M42" s="2"/>
      <x:c r="N42" s="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row>
    <x:row r="43">
      <x:c r="B43" s="28" t="str">
        <x:v>Air density</x:v>
      </x:c>
      <x:c r="C43" s="41" t="n">
        <x:v>1.2</x:v>
      </x:c>
      <x:c r="D43" s="28" t="str">
        <x:v>kg/m³</x:v>
      </x:c>
      <x:c r="E43" s="30" t="str">
        <x:v>first-order rejection airflow</x:v>
      </x:c>
      <x:c r="F43" s="2"/>
      <x:c r="G43" s="2"/>
      <x:c r="H43" s="2"/>
      <x:c r="I43" s="2"/>
      <x:c r="J43" s="2"/>
      <x:c r="K43" s="2"/>
      <x:c r="L43" s="2"/>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row>
    <x:row r="44">
      <x:c r="B44" s="28" t="str">
        <x:v>Air heat capacity</x:v>
      </x:c>
      <x:c r="C44" s="41" t="n">
        <x:v>1.005</x:v>
      </x:c>
      <x:c r="D44" s="28" t="str">
        <x:v>kJ/kg-K</x:v>
      </x:c>
      <x:c r="E44" s="30" t="str">
        <x:v>first-order rejection airflow</x:v>
      </x:c>
      <x:c r="F44" s="2"/>
      <x:c r="G44" s="2"/>
      <x:c r="H44" s="2"/>
      <x:c r="I44" s="2"/>
      <x:c r="J44" s="2"/>
      <x:c r="K44" s="2"/>
      <x:c r="L44" s="2"/>
      <x:c r="M44" s="2"/>
      <x:c r="N44" s="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row>
    <x:row r="45">
      <x:c r="B45" s="28" t="str">
        <x:v>Air temperature rise</x:v>
      </x:c>
      <x:c r="C45" s="41" t="n">
        <x:v>10.55223880597015</x:v>
      </x:c>
      <x:c r="D45" s="28" t="str">
        <x:v>K</x:v>
      </x:c>
      <x:c r="E45" s="30" t="str">
        <x:v>Pass 74 first-order rejection airflow</x:v>
      </x:c>
      <x:c r="F45" s="2"/>
      <x:c r="G45" s="2"/>
      <x:c r="H45" s="2"/>
      <x:c r="I45" s="2"/>
      <x:c r="J45" s="2"/>
      <x:c r="K45" s="2"/>
      <x:c r="L45" s="2"/>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row>
    <x:row r="46">
      <x:c r="B46" s="28" t="str">
        <x:v>Intake face velocity</x:v>
      </x:c>
      <x:c r="C46" s="41" t="n">
        <x:v>2.5</x:v>
      </x:c>
      <x:c r="D46" s="28" t="str">
        <x:v>m/s</x:v>
      </x:c>
      <x:c r="E46" s="30" t="str">
        <x:v>public-site intake screen</x:v>
      </x:c>
      <x:c r="F46" s="2"/>
      <x:c r="G46" s="2"/>
      <x:c r="H46" s="2"/>
      <x:c r="I46" s="2"/>
      <x:c r="J46" s="2"/>
      <x:c r="K46" s="2"/>
      <x:c r="L46" s="2"/>
      <x:c r="M46" s="2"/>
      <x:c r="N46" s="2"/>
      <x:c r="O46" s="2"/>
      <x:c r="P46" s="2"/>
      <x:c r="Q46" s="2"/>
      <x:c r="R46" s="2"/>
      <x:c r="S46" s="2"/>
      <x:c r="T46" s="2"/>
      <x:c r="U46" s="2"/>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row>
    <x:row r="47">
      <x:c r="B47" s="31" t="str">
        <x:v>Intake open-area factor</x:v>
      </x:c>
      <x:c r="C47" s="42" t="n">
        <x:v>0.7</x:v>
      </x:c>
      <x:c r="D47" s="31" t="str">
        <x:v>share</x:v>
      </x:c>
      <x:c r="E47" s="33" t="str">
        <x:v>net free intake area</x:v>
      </x:c>
      <x:c r="F47" s="2"/>
      <x:c r="G47" s="2"/>
      <x:c r="H47" s="2"/>
      <x:c r="I47" s="2"/>
      <x:c r="J47" s="2"/>
      <x:c r="K47" s="2"/>
      <x:c r="L47" s="2"/>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row>
    <x:row r="48">
      <x:c r="B48" s="2"/>
      <x:c r="C48" s="2"/>
      <x:c r="D48" s="2"/>
      <x:c r="E48" s="2"/>
      <x:c r="F48" s="2"/>
      <x:c r="G48" s="2"/>
      <x:c r="H48" s="2"/>
      <x:c r="I48" s="2"/>
      <x:c r="J48" s="2"/>
      <x:c r="K48" s="2"/>
      <x:c r="L48" s="2"/>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row>
    <x:row r="49">
      <x:c r="B49" s="2"/>
      <x:c r="C49" s="2"/>
      <x:c r="D49" s="2"/>
      <x:c r="E49" s="2"/>
      <x:c r="F49" s="2"/>
      <x:c r="G49" s="2"/>
      <x:c r="H49" s="2"/>
      <x:c r="I49" s="2"/>
      <x:c r="J49" s="2"/>
      <x:c r="K49" s="2"/>
      <x:c r="L49" s="2"/>
      <x:c r="M49" s="2"/>
      <x:c r="N49" s="2"/>
      <x:c r="O49" s="2"/>
      <x:c r="P49" s="2"/>
      <x:c r="Q49" s="2"/>
      <x:c r="R49" s="2"/>
      <x:c r="S49" s="2"/>
      <x:c r="T49" s="2"/>
      <x:c r="U49" s="2"/>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row>
    <x:row r="50">
      <x:c r="B50" s="2"/>
      <x:c r="C50" s="2"/>
      <x:c r="D50" s="2"/>
      <x:c r="E50" s="2"/>
      <x:c r="F50" s="2"/>
      <x:c r="G50" s="2"/>
      <x:c r="H50" s="2"/>
      <x:c r="I50" s="2"/>
      <x:c r="J50" s="2"/>
      <x:c r="K50" s="2"/>
      <x:c r="L50" s="2"/>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row>
    <x:row r="51">
      <x:c r="B51" s="2"/>
      <x:c r="C51" s="2"/>
      <x:c r="D51" s="2"/>
      <x:c r="E51" s="2"/>
      <x:c r="F51" s="2"/>
      <x:c r="G51" s="2"/>
      <x:c r="H51" s="2"/>
      <x:c r="I51" s="2"/>
      <x:c r="J51" s="2"/>
      <x:c r="K51" s="2"/>
      <x:c r="L51" s="2"/>
      <x:c r="M51" s="2"/>
      <x:c r="N51" s="2"/>
      <x:c r="O51" s="2"/>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row>
    <x:row r="52">
      <x:c r="B52" s="2"/>
      <x:c r="C52" s="2"/>
      <x:c r="D52" s="2"/>
      <x:c r="E52" s="2"/>
      <x:c r="F52" s="2"/>
      <x:c r="G52" s="2"/>
      <x:c r="H52" s="2"/>
      <x:c r="I52" s="2"/>
      <x:c r="J52" s="2"/>
      <x:c r="K52" s="2"/>
      <x:c r="L52" s="2"/>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row>
    <x:row r="53">
      <x:c r="B53" s="2"/>
      <x:c r="C53" s="2"/>
      <x:c r="D53" s="2"/>
      <x:c r="E53" s="2"/>
      <x:c r="F53" s="2"/>
      <x:c r="G53" s="2"/>
      <x:c r="H53" s="2"/>
      <x:c r="I53" s="2"/>
      <x:c r="J53" s="2"/>
      <x:c r="K53" s="2"/>
      <x:c r="L53" s="2"/>
      <x:c r="M53" s="2"/>
      <x:c r="N53" s="2"/>
      <x:c r="O53" s="2"/>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row>
    <x:row r="54">
      <x:c r="B54" s="2"/>
      <x:c r="C54" s="2"/>
      <x:c r="D54" s="2"/>
      <x:c r="E54" s="2"/>
      <x:c r="F54" s="2"/>
      <x:c r="G54" s="2"/>
      <x:c r="H54" s="2"/>
      <x:c r="I54" s="2"/>
      <x:c r="J54" s="2"/>
      <x:c r="K54" s="2"/>
      <x:c r="L54" s="2"/>
      <x:c r="M54" s="2"/>
      <x:c r="N54" s="2"/>
      <x:c r="O54" s="2"/>
      <x:c r="P54" s="2"/>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row>
    <x:row r="55">
      <x:c r="B55" s="2"/>
      <x:c r="C55" s="2"/>
      <x:c r="D55" s="2"/>
      <x:c r="E55" s="2"/>
      <x:c r="F55" s="2"/>
      <x:c r="G55" s="2"/>
      <x:c r="H55" s="2"/>
      <x:c r="I55" s="2"/>
      <x:c r="J55" s="2"/>
      <x:c r="K55" s="2"/>
      <x:c r="L55" s="2"/>
      <x:c r="M55" s="2"/>
      <x:c r="N55" s="2"/>
      <x:c r="O55" s="2"/>
      <x:c r="P55" s="2"/>
      <x:c r="Q55" s="2"/>
      <x:c r="R55" s="2"/>
      <x:c r="S55" s="2"/>
      <x:c r="T55" s="2"/>
      <x:c r="U55" s="2"/>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row>
    <x:row r="56">
      <x:c r="B56" s="2"/>
      <x:c r="C56" s="2"/>
      <x:c r="D56" s="2"/>
      <x:c r="E56" s="2"/>
      <x:c r="F56" s="2"/>
      <x:c r="G56" s="2"/>
      <x:c r="H56" s="2"/>
      <x:c r="I56" s="2"/>
      <x:c r="J56" s="2"/>
      <x:c r="K56" s="2"/>
      <x:c r="L56" s="2"/>
      <x:c r="M56" s="2"/>
      <x:c r="N56" s="2"/>
      <x:c r="O56" s="2"/>
      <x:c r="P56" s="2"/>
      <x:c r="Q56" s="2"/>
      <x:c r="R56" s="2"/>
      <x:c r="S56" s="2"/>
      <x:c r="T56" s="2"/>
      <x:c r="U56" s="2"/>
      <x:c r="V56" s="2"/>
      <x:c r="W56" s="2"/>
      <x:c r="X56" s="2"/>
      <x:c r="Y56" s="2"/>
      <x:c r="Z56" s="2"/>
      <x:c r="AA56" s="2"/>
      <x:c r="AB56" s="2"/>
      <x:c r="AC56" s="2"/>
      <x:c r="AD56" s="2"/>
      <x:c r="AE56" s="2"/>
      <x:c r="AF56" s="2"/>
      <x:c r="AG56" s="2"/>
      <x:c r="AH56" s="2"/>
      <x:c r="AI56" s="2"/>
      <x:c r="AJ56" s="2"/>
      <x:c r="AK56" s="2"/>
      <x:c r="AL56" s="2"/>
      <x:c r="AM56" s="2"/>
      <x:c r="AN56" s="2"/>
      <x:c r="AO56" s="2"/>
      <x:c r="AP56" s="2"/>
      <x:c r="AQ56" s="2"/>
      <x:c r="AR56" s="2"/>
      <x:c r="AS56" s="2"/>
    </x:row>
    <x:row r="57">
      <x:c r="B57" s="2"/>
      <x:c r="C57" s="2"/>
      <x:c r="D57" s="2"/>
      <x:c r="E57" s="2"/>
      <x:c r="F57" s="2"/>
      <x:c r="G57" s="2"/>
      <x:c r="H57" s="2"/>
      <x:c r="I57" s="2"/>
      <x:c r="J57" s="2"/>
      <x:c r="K57" s="2"/>
      <x:c r="L57" s="2"/>
      <x:c r="M57" s="2"/>
      <x:c r="N57" s="2"/>
      <x:c r="O57" s="2"/>
      <x:c r="P57" s="2"/>
      <x:c r="Q57" s="2"/>
      <x:c r="R57" s="2"/>
      <x:c r="S57" s="2"/>
      <x:c r="T57" s="2"/>
      <x:c r="U57" s="2"/>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row>
    <x:row r="58">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row>
    <x:row r="59">
      <x:c r="B59" s="2"/>
      <x:c r="C59" s="2"/>
      <x:c r="D59" s="2"/>
      <x:c r="E59" s="2"/>
      <x:c r="F59" s="2"/>
      <x:c r="G59" s="2"/>
      <x:c r="H59" s="2"/>
      <x:c r="I59" s="2"/>
      <x:c r="J59" s="2"/>
      <x:c r="K59" s="2"/>
      <x:c r="L59" s="2"/>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row>
    <x:row r="60">
      <x:c r="B60" s="2"/>
      <x:c r="C60" s="2"/>
      <x:c r="D60" s="2"/>
      <x:c r="E60" s="2"/>
      <x:c r="F60" s="2"/>
      <x:c r="G60" s="2"/>
      <x:c r="H60" s="2"/>
      <x:c r="I60" s="2"/>
      <x:c r="J60" s="2"/>
      <x:c r="K60" s="2"/>
      <x:c r="L60" s="2"/>
      <x:c r="M60" s="2"/>
      <x:c r="N60" s="2"/>
      <x:c r="O60" s="2"/>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row>
    <x:row r="61">
      <x:c r="B61" s="2"/>
      <x:c r="C61" s="2"/>
      <x:c r="D61" s="2"/>
      <x:c r="E61" s="2"/>
      <x:c r="F61" s="2"/>
      <x:c r="G61" s="2"/>
      <x:c r="H61" s="2"/>
      <x:c r="I61" s="2"/>
      <x:c r="J61" s="2"/>
      <x:c r="K61" s="2"/>
      <x:c r="L61" s="2"/>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row>
    <x:row r="62">
      <x:c r="B62" s="2"/>
      <x:c r="C62" s="2"/>
      <x:c r="D62" s="2"/>
      <x:c r="E62" s="2"/>
      <x:c r="F62" s="2"/>
      <x:c r="G62" s="2"/>
      <x:c r="H62" s="2"/>
      <x:c r="I62" s="2"/>
      <x:c r="J62" s="2"/>
      <x:c r="K62" s="2"/>
      <x:c r="L62" s="2"/>
      <x:c r="M62" s="2"/>
      <x:c r="N62" s="2"/>
      <x:c r="O62" s="2"/>
      <x:c r="P62" s="2"/>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row>
    <x:row r="63">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row>
    <x:row r="64">
      <x:c r="B64" s="2"/>
      <x:c r="C64" s="2"/>
      <x:c r="D64" s="2"/>
      <x:c r="E64" s="2"/>
      <x:c r="F64" s="2"/>
      <x:c r="G64" s="2"/>
      <x:c r="H64" s="2"/>
      <x:c r="I64" s="2"/>
      <x:c r="J64" s="2"/>
      <x:c r="K64" s="2"/>
      <x:c r="L64" s="2"/>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row>
    <x:row r="65">
      <x:c r="B65" s="2"/>
      <x:c r="C65" s="2"/>
      <x:c r="D65" s="2"/>
      <x:c r="E65" s="2"/>
      <x:c r="F65" s="2"/>
      <x:c r="G65" s="2"/>
      <x:c r="H65" s="2"/>
      <x:c r="I65" s="2"/>
      <x:c r="J65" s="2"/>
      <x:c r="K65" s="2"/>
      <x:c r="L65" s="2"/>
      <x:c r="M65" s="2"/>
      <x:c r="N65" s="2"/>
      <x:c r="O65" s="2"/>
      <x:c r="P65" s="2"/>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row>
    <x:row r="66">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row>
    <x:row r="67">
      <x:c r="B67" s="2"/>
      <x:c r="C67" s="2"/>
      <x:c r="D67" s="2"/>
      <x:c r="E67" s="2"/>
      <x:c r="F67" s="2"/>
      <x:c r="G67" s="2"/>
      <x:c r="H67" s="2"/>
      <x:c r="I67" s="2"/>
      <x:c r="J67" s="2"/>
      <x:c r="K67" s="2"/>
      <x:c r="L67" s="2"/>
      <x:c r="M67" s="2"/>
      <x:c r="N67" s="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row>
    <x:row r="68">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row>
    <x:row r="69">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row>
    <x:row r="70">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row>
    <x:row r="71">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row>
    <x:row r="7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row>
    <x:row r="73">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row>
    <x:row r="74">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row>
    <x:row r="75">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row>
    <x:row r="76">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row>
    <x:row r="77">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row>
    <x:row r="78">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row>
    <x:row r="79">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row>
    <x:row r="80">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row>
    <x:row r="81">
      <x:c r="B81" s="2"/>
      <x:c r="C81" s="2"/>
      <x:c r="D81" s="2"/>
      <x:c r="E81" s="2"/>
      <x:c r="F81" s="2"/>
      <x:c r="G81" s="2"/>
      <x:c r="H81" s="2"/>
      <x:c r="I81" s="2"/>
      <x:c r="J81" s="2"/>
      <x:c r="K81" s="2"/>
      <x:c r="L81" s="2"/>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row>
    <x:row r="8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row>
    <x:row r="83">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row>
    <x:row r="84">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row>
    <x:row r="85">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row>
    <x:row r="86">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row>
    <x:row r="87">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row>
    <x:row r="88">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row>
    <x:row r="89">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row>
    <x:row r="90">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row>
    <x:row r="91">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row>
    <x:row r="9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row>
    <x:row r="93">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row>
    <x:row r="94">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row>
    <x:row r="95">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row>
    <x:row r="96">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row>
    <x:row r="97">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row>
    <x:row r="98">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row>
    <x:row r="99">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row>
    <x:row r="100">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row>
    <x:row r="101">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row>
    <x:row r="10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row>
    <x:row r="103">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row>
    <x:row r="104">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row>
    <x:row r="105">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row>
    <x:row r="106">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row>
    <x:row r="107">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row>
    <x:row r="108">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row>
    <x:row r="109">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row>
    <x:row r="110">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row>
    <x:row r="111">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row>
    <x:row r="11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row>
    <x:row r="113">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row>
    <x:row r="114">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row>
    <x:row r="115">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row>
    <x:row r="116">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row>
    <x:row r="117">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row>
    <x:row r="118">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row>
    <x:row r="119">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row>
    <x:row r="120">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row>
    <x:row r="121">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row>
    <x:row r="12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row>
    <x:row r="123">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row>
    <x:row r="124">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row>
    <x:row r="125">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row>
    <x:row r="126">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row>
    <x:row r="127">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row>
    <x:row r="128">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row>
    <x:row r="129">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row>
    <x:row r="130">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row>
    <x:row r="131">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row>
    <x:row r="13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row>
    <x:row r="133">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row>
    <x:row r="134">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row>
    <x:row r="135">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row>
    <x:row r="136">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row>
    <x:row r="137">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row>
    <x:row r="138">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row>
    <x:row r="139">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row>
    <x:row r="140">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row>
    <x:row r="141">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row>
    <x:row r="14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row>
    <x:row r="143">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row>
    <x:row r="144">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row>
    <x:row r="145">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row>
    <x:row r="146">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row>
    <x:row r="147">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row>
    <x:row r="148">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row>
    <x:row r="149">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row>
    <x:row r="150">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row>
    <x:row r="151">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row>
    <x:row r="15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row>
    <x:row r="153">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row>
    <x:row r="154">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row>
    <x:row r="155">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row>
    <x:row r="156">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row>
    <x:row r="157">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row>
    <x:row r="158">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row>
    <x:row r="159">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row>
    <x:row r="160">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row>
    <x:row r="161">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row>
    <x:row r="16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row>
    <x:row r="163">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row>
    <x:row r="164">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row>
    <x:row r="165">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row>
    <x:row r="166">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row>
    <x:row r="167">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row>
    <x:row r="168">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row>
    <x:row r="169">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row>
    <x:row r="170">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row>
    <x:row r="171">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row>
    <x:row r="17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row>
    <x:row r="173">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row>
    <x:row r="174">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row>
    <x:row r="175">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row>
    <x:row r="176">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row>
    <x:row r="177">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row>
    <x:row r="178">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row>
    <x:row r="179">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row>
    <x:row r="180">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row>
    <x:row r="181">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row>
    <x:row r="18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row>
    <x:row r="183">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row>
    <x:row r="184">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row>
    <x:row r="185">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row>
    <x:row r="186">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row>
    <x:row r="187">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row>
    <x:row r="188">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row>
    <x:row r="189">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row>
    <x:row r="190">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row>
    <x:row r="191">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row>
    <x:row r="19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row>
    <x:row r="193">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row>
    <x:row r="194">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row>
    <x:row r="195">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row>
    <x:row r="196">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row>
    <x:row r="197">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row>
    <x:row r="198">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row>
    <x:row r="199">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row>
    <x:row r="200">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row>
    <x:row r="201">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row>
    <x:row r="20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row>
    <x:row r="203">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row>
    <x:row r="204">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row>
    <x:row r="205">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row>
    <x:row r="206">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row>
    <x:row r="207">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row>
    <x:row r="208">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row>
    <x:row r="209">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row>
    <x:row r="210">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row>
    <x:row r="211">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row>
    <x:row r="21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row>
    <x:row r="213">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row>
    <x:row r="214">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row>
    <x:row r="215">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row>
    <x:row r="216">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row>
    <x:row r="217">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row>
    <x:row r="218">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row>
    <x:row r="219">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row>
    <x:row r="220">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row>
    <x:row r="221">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row>
    <x:row r="22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row>
    <x:row r="223">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row>
    <x:row r="224">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row>
    <x:row r="225">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row>
    <x:row r="226">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row>
    <x:row r="227">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row>
    <x:row r="228">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row>
    <x:row r="229">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row>
    <x:row r="230">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row>
    <x:row r="231">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row>
    <x:row r="23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row>
    <x:row r="233">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row>
    <x:row r="234">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row>
    <x:row r="235">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row>
    <x:row r="236">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row>
    <x:row r="237">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row>
    <x:row r="238">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row>
    <x:row r="239">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row>
    <x:row r="240">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row>
    <x:row r="241">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row>
    <x:row r="24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row>
    <x:row r="243">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row>
    <x:row r="244">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row>
    <x:row r="245">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row>
    <x:row r="246">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row>
    <x:row r="247">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row>
    <x:row r="248">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row>
    <x:row r="249">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row>
    <x:row r="250">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row>
    <x:row r="251">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row>
    <x:row r="25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row>
    <x:row r="253">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row>
    <x:row r="254">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row>
    <x:row r="255">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row>
    <x:row r="256">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row>
    <x:row r="257">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row>
    <x:row r="258">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row>
    <x:row r="259">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row>
    <x:row r="260">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row>
    <x:row r="261">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row>
    <x:row r="26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row>
    <x:row r="263">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row>
    <x:row r="264">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row>
    <x:row r="265">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row>
    <x:row r="266">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row>
    <x:row r="267">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row>
    <x:row r="268">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row>
    <x:row r="269">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row>
    <x:row r="270">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row>
    <x:row r="271">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row>
    <x:row r="27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row>
    <x:row r="273">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row>
    <x:row r="274">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row>
    <x:row r="275">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row>
    <x:row r="276">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row>
    <x:row r="277">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row>
    <x:row r="278">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row>
    <x:row r="279">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row>
    <x:row r="280">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row>
    <x:row r="281">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row>
    <x:row r="28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row>
    <x:row r="283">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row>
    <x:row r="284">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row>
    <x:row r="285">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row>
    <x:row r="286">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row>
    <x:row r="287">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row>
    <x:row r="288">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row>
    <x:row r="289">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row>
    <x:row r="290">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row>
    <x:row r="291">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row>
    <x:row r="29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row>
    <x:row r="293">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row>
    <x:row r="294">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row>
    <x:row r="295">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row>
    <x:row r="296">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row>
    <x:row r="297">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row>
    <x:row r="298">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row>
    <x:row r="299">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row>
    <x:row r="300">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row>
    <x:row r="301">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row>
    <x:row r="30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row>
    <x:row r="303">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row>
    <x:row r="304">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row>
    <x:row r="305">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row>
    <x:row r="306">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row>
    <x:row r="307">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row>
    <x:row r="308">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row>
    <x:row r="309">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row>
    <x:row r="310">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row>
    <x:row r="311">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row>
    <x:row r="31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row>
    <x:row r="313">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row>
    <x:row r="314">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row>
    <x:row r="315">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row>
    <x:row r="316">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row>
    <x:row r="317">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row>
    <x:row r="318">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row>
    <x:row r="319">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row>
    <x:row r="320">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row>
    <x:row r="321">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row>
    <x:row r="32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row>
    <x:row r="323">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row>
    <x:row r="324">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row>
    <x:row r="325">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row>
    <x:row r="326">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row>
    <x:row r="327">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row>
    <x:row r="328">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row>
    <x:row r="329">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row>
    <x:row r="330">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row>
    <x:row r="331">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row>
    <x:row r="33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row>
    <x:row r="333">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row>
    <x:row r="334">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row>
    <x:row r="335">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row>
    <x:row r="336">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row>
    <x:row r="337">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row>
    <x:row r="338">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row>
    <x:row r="339">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row>
    <x:row r="340">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row>
    <x:row r="341">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row>
    <x:row r="34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row>
    <x:row r="343">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row>
    <x:row r="344">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row>
    <x:row r="345">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row>
    <x:row r="346">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row>
    <x:row r="347">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row>
    <x:row r="348">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row>
    <x:row r="349">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row>
    <x:row r="350">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row>
    <x:row r="351">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row>
    <x:row r="35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row>
    <x:row r="353">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row>
    <x:row r="354">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row>
    <x:row r="355">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row>
    <x:row r="356">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row>
    <x:row r="357">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row>
    <x:row r="358">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row>
    <x:row r="359">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row>
    <x:row r="360">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row>
    <x:row r="361">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row>
    <x:row r="36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row>
    <x:row r="363">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row>
    <x:row r="364">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row>
    <x:row r="365">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row>
    <x:row r="366">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row>
    <x:row r="367">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row>
    <x:row r="368">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row>
    <x:row r="369">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row>
    <x:row r="370">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row>
    <x:row r="371">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row>
    <x:row r="37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row>
    <x:row r="373">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row>
    <x:row r="374">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row>
    <x:row r="375">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row>
    <x:row r="376">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row>
    <x:row r="377">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row>
    <x:row r="378">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row>
    <x:row r="379">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row>
    <x:row r="380">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row>
    <x:row r="381">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row>
    <x:row r="38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row>
    <x:row r="383">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row>
    <x:row r="384">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row>
    <x:row r="385">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row>
    <x:row r="386">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row>
    <x:row r="387">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row>
    <x:row r="388">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row>
    <x:row r="389">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row>
    <x:row r="390">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row>
    <x:row r="391">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row>
    <x:row r="39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row>
    <x:row r="393">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row>
    <x:row r="394">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row>
    <x:row r="395">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row>
    <x:row r="396">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row>
    <x:row r="397">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row>
    <x:row r="398">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row>
    <x:row r="399">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row>
    <x:row r="400">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row>
    <x:row r="401">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row>
    <x:row r="40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row>
    <x:row r="403">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row>
    <x:row r="404">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row>
    <x:row r="405">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row>
    <x:row r="406">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row>
    <x:row r="407">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row>
    <x:row r="408">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row>
    <x:row r="409">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row>
    <x:row r="410">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row>
    <x:row r="411">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row>
    <x:row r="41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row>
    <x:row r="413">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row>
    <x:row r="414">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row>
    <x:row r="415">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row>
    <x:row r="416">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row>
    <x:row r="417">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row>
    <x:row r="418">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row>
    <x:row r="419">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row>
    <x:row r="420">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row>
    <x:row r="421">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row>
    <x:row r="42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row>
    <x:row r="423">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row>
    <x:row r="424">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row>
    <x:row r="425">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row>
    <x:row r="426">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row>
    <x:row r="427">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row>
    <x:row r="428">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row>
    <x:row r="429">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row>
    <x:row r="430">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row>
    <x:row r="431">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row>
    <x:row r="43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row>
    <x:row r="433">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row>
    <x:row r="434">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row>
    <x:row r="435">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row>
    <x:row r="436">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row>
    <x:row r="437">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row>
    <x:row r="438">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row>
    <x:row r="439">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row>
    <x:row r="440">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row>
    <x:row r="441">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row>
    <x:row r="44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row>
    <x:row r="443">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row>
    <x:row r="444">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row>
    <x:row r="445">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row>
    <x:row r="446">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row>
    <x:row r="447">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row>
    <x:row r="448">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row>
    <x:row r="449">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row>
    <x:row r="450">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row>
    <x:row r="451">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row>
    <x:row r="45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row>
    <x:row r="453">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row>
    <x:row r="454">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row>
    <x:row r="455">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row>
    <x:row r="456">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row>
    <x:row r="457">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row>
    <x:row r="458">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row>
    <x:row r="459">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row>
    <x:row r="460">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row>
    <x:row r="461">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row>
    <x:row r="46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row>
    <x:row r="463">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row>
    <x:row r="464">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row>
    <x:row r="465">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row>
    <x:row r="466">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row>
    <x:row r="467">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row>
    <x:row r="468">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row>
    <x:row r="469">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row>
    <x:row r="470">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row>
    <x:row r="471">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row>
    <x:row r="47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row>
    <x:row r="473">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row>
    <x:row r="474">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row>
    <x:row r="475">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row>
    <x:row r="476">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row>
    <x:row r="477">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row>
    <x:row r="478">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row>
    <x:row r="479">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row>
    <x:row r="480">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row>
    <x:row r="481">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row>
    <x:row r="48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row>
    <x:row r="483">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row>
    <x:row r="484">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row>
    <x:row r="485">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row>
    <x:row r="486">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row>
    <x:row r="487">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row>
    <x:row r="488">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row>
    <x:row r="489">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row>
    <x:row r="490">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row>
    <x:row r="491">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row>
    <x:row r="49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row>
    <x:row r="493">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row>
    <x:row r="494">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row>
    <x:row r="495">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row>
    <x:row r="496">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row>
    <x:row r="497">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row>
    <x:row r="498">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row>
    <x:row r="499">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row>
    <x:row r="500">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row>
    <x:row r="501">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row>
    <x:row r="50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row>
    <x:row r="503">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row>
    <x:row r="504">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row>
    <x:row r="505">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row>
    <x:row r="506">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row>
    <x:row r="507">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row>
    <x:row r="508">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row>
    <x:row r="509">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row>
    <x:row r="510">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row>
    <x:row r="511">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row>
    <x:row r="51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row>
    <x:row r="513">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row>
    <x:row r="514">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row>
    <x:row r="515">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row>
    <x:row r="516">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row>
    <x:row r="517">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row>
    <x:row r="518">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row>
    <x:row r="519">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row>
    <x:row r="520">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row>
    <x:row r="521">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row>
    <x:row r="52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row>
    <x:row r="523">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row>
    <x:row r="524">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row>
    <x:row r="525">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row>
    <x:row r="526">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row>
    <x:row r="527">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row>
    <x:row r="528">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row>
    <x:row r="529">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row>
    <x:row r="530">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row>
    <x:row r="531">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row>
    <x:row r="53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row>
    <x:row r="533">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row>
    <x:row r="534">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row>
    <x:row r="535">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row>
    <x:row r="536">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row>
    <x:row r="537">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row>
    <x:row r="538">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row>
    <x:row r="539">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row>
    <x:row r="540">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row>
    <x:row r="541">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row>
    <x:row r="54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row>
    <x:row r="543">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row>
    <x:row r="544">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row>
    <x:row r="545">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row>
    <x:row r="546">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row>
    <x:row r="547">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row>
    <x:row r="548">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row>
    <x:row r="549">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row>
    <x:row r="550">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row>
    <x:row r="551">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row>
    <x:row r="55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row>
    <x:row r="553">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row>
    <x:row r="554">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row>
    <x:row r="555">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row>
    <x:row r="556">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row>
    <x:row r="557">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row>
    <x:row r="558">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row>
    <x:row r="559">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row>
    <x:row r="560">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row>
    <x:row r="561">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row>
    <x:row r="56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row>
    <x:row r="563">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row>
    <x:row r="564">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row>
    <x:row r="565">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row>
    <x:row r="566">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row>
    <x:row r="567">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row>
    <x:row r="568">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row>
    <x:row r="569">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row>
    <x:row r="570">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row>
    <x:row r="571">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row>
    <x:row r="57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row>
    <x:row r="573">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row>
    <x:row r="574">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row>
    <x:row r="575">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row>
    <x:row r="576">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row>
    <x:row r="577">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row>
    <x:row r="578">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row>
    <x:row r="579">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row>
    <x:row r="580">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row>
    <x:row r="581">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row>
    <x:row r="58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row>
    <x:row r="583">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row>
    <x:row r="584">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row>
    <x:row r="585">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row>
    <x:row r="586">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row>
    <x:row r="587">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row>
    <x:row r="588">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row>
    <x:row r="589">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row>
    <x:row r="590">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row>
    <x:row r="591">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row>
    <x:row r="59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row>
    <x:row r="593">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row>
    <x:row r="594">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row>
    <x:row r="595">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row>
    <x:row r="596">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row>
    <x:row r="597">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row>
    <x:row r="598">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row>
    <x:row r="599">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row>
    <x:row r="600">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row>
    <x:row r="601">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row>
    <x:row r="60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row>
    <x:row r="603">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row>
    <x:row r="604">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row>
    <x:row r="605">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row>
    <x:row r="606">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row>
    <x:row r="607">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row>
    <x:row r="608">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row>
    <x:row r="609">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row>
    <x:row r="610">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row>
    <x:row r="611">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row>
    <x:row r="61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row>
    <x:row r="613">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row>
    <x:row r="614">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row>
    <x:row r="615">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row>
    <x:row r="616">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row>
    <x:row r="617">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row>
    <x:row r="618">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row>
    <x:row r="619">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row>
    <x:row r="620">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row>
    <x:row r="621">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row>
    <x:row r="62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row>
    <x:row r="623">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row>
    <x:row r="624">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row>
    <x:row r="625">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row>
    <x:row r="626">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row>
    <x:row r="627">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row>
    <x:row r="628">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row>
    <x:row r="629">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row>
    <x:row r="630">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row>
    <x:row r="631">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row>
    <x:row r="63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row>
    <x:row r="633">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row>
    <x:row r="634">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row>
    <x:row r="635">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row>
    <x:row r="636">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row>
    <x:row r="637">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row>
    <x:row r="638">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row>
    <x:row r="639">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row>
    <x:row r="640">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row>
    <x:row r="641">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row>
    <x:row r="64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row>
    <x:row r="643">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row>
    <x:row r="644">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row>
    <x:row r="645">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row>
    <x:row r="646">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row>
    <x:row r="647">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row>
    <x:row r="648">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row>
    <x:row r="649">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row>
    <x:row r="650">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row>
    <x:row r="651">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row>
    <x:row r="65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row>
    <x:row r="653">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row>
    <x:row r="654">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row>
    <x:row r="655">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row>
    <x:row r="656">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row>
    <x:row r="657">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row>
    <x:row r="658">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row>
    <x:row r="659">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row>
    <x:row r="660">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row>
    <x:row r="661">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row>
    <x:row r="66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row>
    <x:row r="663">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row>
    <x:row r="664">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row>
    <x:row r="665">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row>
    <x:row r="666">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row>
    <x:row r="667">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row>
    <x:row r="668">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row>
    <x:row r="669">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row>
    <x:row r="670">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row>
    <x:row r="671">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row>
    <x:row r="67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row>
    <x:row r="673">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row>
    <x:row r="674">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row>
    <x:row r="675">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row>
    <x:row r="676">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row>
    <x:row r="677">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row>
    <x:row r="678">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row>
    <x:row r="679">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row>
    <x:row r="680">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row>
    <x:row r="681">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row>
    <x:row r="68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row>
    <x:row r="683">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row>
    <x:row r="684">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row>
    <x:row r="685">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row>
    <x:row r="686">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row>
    <x:row r="687">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row>
    <x:row r="688">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row>
    <x:row r="689">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row>
    <x:row r="690">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row>
    <x:row r="691">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row>
    <x:row r="69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row>
    <x:row r="693">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row>
    <x:row r="694">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row>
    <x:row r="695">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row>
    <x:row r="696">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row>
    <x:row r="697">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row>
    <x:row r="698">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row>
    <x:row r="699">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row>
    <x:row r="700">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row>
    <x:row r="701">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row>
    <x:row r="70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row>
    <x:row r="703">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row>
    <x:row r="704">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row>
    <x:row r="705">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row>
    <x:row r="706">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row>
    <x:row r="707">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row>
    <x:row r="708">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row>
    <x:row r="709">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row>
    <x:row r="710">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row>
    <x:row r="711">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row>
    <x:row r="71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row>
    <x:row r="713">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row>
    <x:row r="714">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row>
    <x:row r="715">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row>
    <x:row r="716">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row>
    <x:row r="717">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row>
    <x:row r="718">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row>
    <x:row r="719">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row>
    <x:row r="720">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row>
    <x:row r="721">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row>
    <x:row r="72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row>
    <x:row r="723">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row>
    <x:row r="724">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row>
    <x:row r="725">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row>
    <x:row r="726">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row>
    <x:row r="727">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row>
    <x:row r="728">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row>
    <x:row r="729">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row>
    <x:row r="730">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row>
    <x:row r="731">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row>
    <x:row r="73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row>
    <x:row r="733">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row>
    <x:row r="734">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row>
    <x:row r="735">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row>
    <x:row r="736">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row>
    <x:row r="737">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row>
    <x:row r="738">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row>
    <x:row r="739">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row>
    <x:row r="740">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row>
    <x:row r="741">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row>
    <x:row r="74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row>
    <x:row r="743">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row>
    <x:row r="744">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row>
    <x:row r="745">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row>
    <x:row r="746">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row>
    <x:row r="747">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row>
    <x:row r="748">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row>
    <x:row r="749">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row>
    <x:row r="750">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row>
    <x:row r="751">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row>
    <x:row r="75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row>
    <x:row r="753">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row>
    <x:row r="754">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row>
    <x:row r="755">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row>
    <x:row r="756">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row>
    <x:row r="757">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row>
    <x:row r="758">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row>
    <x:row r="759">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row>
    <x:row r="760">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row>
    <x:row r="761">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row>
    <x:row r="76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row>
    <x:row r="763">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row>
    <x:row r="764">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row>
    <x:row r="765">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row>
    <x:row r="766">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row>
    <x:row r="767">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row>
    <x:row r="768">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row>
    <x:row r="769">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row>
    <x:row r="770">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row>
    <x:row r="771">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row>
    <x:row r="77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row>
    <x:row r="773">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row>
    <x:row r="774">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row>
    <x:row r="775">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row>
    <x:row r="776">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row>
    <x:row r="777">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row>
    <x:row r="778">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row>
    <x:row r="779">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row>
    <x:row r="780">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row>
    <x:row r="781">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row>
    <x:row r="78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row>
    <x:row r="783">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row>
    <x:row r="784">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row>
    <x:row r="785">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row>
    <x:row r="786">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row>
    <x:row r="787">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row>
    <x:row r="788">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row>
    <x:row r="789">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row>
    <x:row r="790">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row>
    <x:row r="791">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row>
    <x:row r="79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row>
    <x:row r="793">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row>
    <x:row r="794">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row>
    <x:row r="795">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row>
    <x:row r="796">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row>
    <x:row r="797">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row>
    <x:row r="798">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row>
    <x:row r="799">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row>
    <x:row r="800">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row>
    <x:row r="801">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row>
    <x:row r="80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row>
    <x:row r="803">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row>
    <x:row r="804">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row>
    <x:row r="805">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row>
    <x:row r="806">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row>
    <x:row r="807">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row>
    <x:row r="808">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row>
    <x:row r="809">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row>
    <x:row r="810">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row>
    <x:row r="811">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row>
    <x:row r="81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row>
    <x:row r="813">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row>
    <x:row r="814">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row>
    <x:row r="815">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row>
    <x:row r="816">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row>
    <x:row r="817">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row>
    <x:row r="818">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row>
    <x:row r="819">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row>
    <x:row r="820">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row>
    <x:row r="821">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row>
    <x:row r="82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row>
    <x:row r="823">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row>
    <x:row r="824">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row>
    <x:row r="825">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row>
    <x:row r="826">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row>
    <x:row r="827">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row>
    <x:row r="828">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row>
    <x:row r="829">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row>
    <x:row r="830">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row>
    <x:row r="831">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row>
    <x:row r="83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row>
    <x:row r="833">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row>
    <x:row r="834">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row>
    <x:row r="835">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row>
    <x:row r="836">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row>
    <x:row r="837">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row>
    <x:row r="838">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row>
    <x:row r="839">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row>
    <x:row r="840">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row>
    <x:row r="841">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row>
    <x:row r="84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row>
    <x:row r="843">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row>
    <x:row r="844">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row>
    <x:row r="845">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row>
    <x:row r="846">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row>
    <x:row r="847">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row>
    <x:row r="848">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row>
    <x:row r="849">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row>
    <x:row r="850">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row>
    <x:row r="851">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row>
    <x:row r="85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row>
    <x:row r="853">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row>
    <x:row r="854">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row>
    <x:row r="855">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row>
    <x:row r="856">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row>
    <x:row r="857">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row>
    <x:row r="858">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row>
    <x:row r="859">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row>
    <x:row r="860">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row>
    <x:row r="861">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row>
    <x:row r="86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row>
    <x:row r="863">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row>
    <x:row r="864">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row>
    <x:row r="865">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row>
    <x:row r="866">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row>
    <x:row r="867">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row>
    <x:row r="868">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row>
    <x:row r="869">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row>
    <x:row r="870">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row>
    <x:row r="871">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row>
    <x:row r="87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row>
    <x:row r="873">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row>
    <x:row r="874">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row>
    <x:row r="875">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row>
    <x:row r="876">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row>
    <x:row r="877">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row>
    <x:row r="878">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row>
    <x:row r="879">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row>
    <x:row r="880">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row>
    <x:row r="881">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row>
    <x:row r="88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row>
    <x:row r="883">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row>
    <x:row r="884">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row>
    <x:row r="885">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row>
    <x:row r="886">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row>
    <x:row r="887">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row>
    <x:row r="888">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row>
    <x:row r="889">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row>
    <x:row r="890">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row>
    <x:row r="891">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row>
    <x:row r="89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row>
    <x:row r="893">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row>
    <x:row r="894">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row>
    <x:row r="895">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row>
    <x:row r="896">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row>
    <x:row r="897">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row>
    <x:row r="898">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row>
    <x:row r="899">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row>
    <x:row r="900">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row>
    <x:row r="901">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row>
    <x:row r="90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row>
    <x:row r="903">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row>
    <x:row r="904">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row>
    <x:row r="905">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row>
    <x:row r="906">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row>
    <x:row r="907">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row>
    <x:row r="908">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row>
    <x:row r="909">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row>
    <x:row r="910">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row>
    <x:row r="911">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row>
    <x:row r="91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row>
    <x:row r="913">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row>
    <x:row r="914">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row>
    <x:row r="915">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row>
    <x:row r="916">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row>
    <x:row r="917">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row>
    <x:row r="918">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row>
    <x:row r="919">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row>
    <x:row r="920">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row>
    <x:row r="921">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row>
    <x:row r="92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row>
    <x:row r="923">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row>
    <x:row r="924">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row>
    <x:row r="925">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row>
    <x:row r="926">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row>
    <x:row r="927">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row>
    <x:row r="928">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row>
    <x:row r="929">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row>
    <x:row r="930">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row>
    <x:row r="931">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row>
    <x:row r="93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row>
    <x:row r="933">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row>
    <x:row r="934">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row>
    <x:row r="935">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row>
    <x:row r="936">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row>
    <x:row r="937">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row>
    <x:row r="938">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row>
    <x:row r="939">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row>
    <x:row r="940">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row>
    <x:row r="941">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row>
    <x:row r="94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row>
    <x:row r="943">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row>
    <x:row r="944">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row>
    <x:row r="945">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row>
    <x:row r="946">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row>
    <x:row r="947">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row>
    <x:row r="948">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row>
    <x:row r="949">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row>
    <x:row r="950">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row>
    <x:row r="951">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row>
    <x:row r="95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row>
    <x:row r="953">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row>
    <x:row r="954">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row>
    <x:row r="955">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row>
    <x:row r="956">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row>
    <x:row r="957">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row>
    <x:row r="958">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row>
    <x:row r="959">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row>
    <x:row r="960">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row>
    <x:row r="961">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row>
    <x:row r="96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row>
    <x:row r="963">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row>
    <x:row r="964">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row>
    <x:row r="965">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row>
    <x:row r="966">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row>
    <x:row r="967">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row>
    <x:row r="968">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row>
    <x:row r="969">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row>
    <x:row r="970">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row>
    <x:row r="971">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row>
    <x:row r="97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row>
    <x:row r="973">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row>
    <x:row r="974">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row>
    <x:row r="975">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row>
    <x:row r="976">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row>
    <x:row r="977">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row>
    <x:row r="978">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row>
    <x:row r="979">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row>
    <x:row r="980">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row>
    <x:row r="981">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row>
    <x:row r="98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row>
    <x:row r="983">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row>
    <x:row r="984">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row>
    <x:row r="985">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row>
    <x:row r="986">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row>
    <x:row r="987">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row>
    <x:row r="988">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row>
    <x:row r="989">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row>
    <x:row r="990">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row>
    <x:row r="991">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row>
    <x:row r="99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row>
    <x:row r="993">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row>
    <x:row r="994">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row>
    <x:row r="995">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row>
    <x:row r="996">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row>
    <x:row r="997">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row>
    <x:row r="998">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row>
    <x:row r="999">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row>
    <x:row r="1000">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row>
    <x:row r="1001">
      <x:c r="B1001" s="2"/>
      <x:c r="C1001" s="2"/>
      <x:c r="D1001" s="2"/>
      <x:c r="E1001" s="2"/>
      <x:c r="F1001" s="2"/>
      <x:c r="G1001" s="2"/>
      <x:c r="H1001" s="2"/>
      <x:c r="I1001" s="2"/>
      <x:c r="J1001" s="2"/>
      <x:c r="K1001" s="2"/>
      <x:c r="L1001" s="2"/>
      <x:c r="M1001" s="2"/>
      <x:c r="N1001" s="2"/>
      <x:c r="O1001" s="2"/>
      <x:c r="P1001" s="2"/>
      <x:c r="Q1001" s="2"/>
      <x:c r="R1001" s="2"/>
      <x:c r="S1001" s="2"/>
      <x:c r="T1001" s="2"/>
      <x:c r="U1001" s="2"/>
      <x:c r="V1001" s="2"/>
      <x:c r="W1001" s="2"/>
      <x:c r="X1001" s="2"/>
      <x:c r="Y1001" s="2"/>
      <x:c r="Z1001" s="2"/>
      <x:c r="AA1001" s="2"/>
      <x:c r="AB1001" s="2"/>
      <x:c r="AC1001" s="2"/>
      <x:c r="AD1001" s="2"/>
      <x:c r="AE1001" s="2"/>
      <x:c r="AF1001" s="2"/>
      <x:c r="AG1001" s="2"/>
      <x:c r="AH1001" s="2"/>
      <x:c r="AI1001" s="2"/>
      <x:c r="AJ1001" s="2"/>
      <x:c r="AK1001" s="2"/>
      <x:c r="AL1001" s="2"/>
      <x:c r="AM1001" s="2"/>
      <x:c r="AN1001" s="2"/>
      <x:c r="AO1001" s="2"/>
      <x:c r="AP1001" s="2"/>
      <x:c r="AQ1001" s="2"/>
      <x:c r="AR1001" s="2"/>
      <x:c r="AS1001" s="2"/>
    </x:row>
    <x:row r="1002">
      <x:c r="B1002" s="2"/>
      <x:c r="C1002" s="2"/>
      <x:c r="D1002" s="2"/>
      <x:c r="E1002" s="2"/>
      <x:c r="F1002" s="2"/>
      <x:c r="G1002" s="2"/>
      <x:c r="H1002" s="2"/>
      <x:c r="I1002" s="2"/>
      <x:c r="J1002" s="2"/>
      <x:c r="K1002" s="2"/>
      <x:c r="L1002" s="2"/>
      <x:c r="M1002" s="2"/>
      <x:c r="N1002" s="2"/>
      <x:c r="O1002" s="2"/>
      <x:c r="P1002" s="2"/>
      <x:c r="Q1002" s="2"/>
      <x:c r="R1002" s="2"/>
      <x:c r="S1002" s="2"/>
      <x:c r="T1002" s="2"/>
      <x:c r="U1002" s="2"/>
      <x:c r="V1002" s="2"/>
      <x:c r="W1002" s="2"/>
      <x:c r="X1002" s="2"/>
      <x:c r="Y1002" s="2"/>
      <x:c r="Z1002" s="2"/>
      <x:c r="AA1002" s="2"/>
      <x:c r="AB1002" s="2"/>
      <x:c r="AC1002" s="2"/>
      <x:c r="AD1002" s="2"/>
      <x:c r="AE1002" s="2"/>
      <x:c r="AF1002" s="2"/>
      <x:c r="AG1002" s="2"/>
      <x:c r="AH1002" s="2"/>
      <x:c r="AI1002" s="2"/>
      <x:c r="AJ1002" s="2"/>
      <x:c r="AK1002" s="2"/>
      <x:c r="AL1002" s="2"/>
      <x:c r="AM1002" s="2"/>
      <x:c r="AN1002" s="2"/>
      <x:c r="AO1002" s="2"/>
      <x:c r="AP1002" s="2"/>
      <x:c r="AQ1002" s="2"/>
      <x:c r="AR1002" s="2"/>
      <x:c r="AS1002" s="2"/>
    </x:row>
    <x:row r="1003">
      <x:c r="B1003" s="2"/>
      <x:c r="C1003" s="2"/>
      <x:c r="D1003" s="2"/>
      <x:c r="E1003" s="2"/>
      <x:c r="F1003" s="2"/>
      <x:c r="G1003" s="2"/>
      <x:c r="H1003" s="2"/>
      <x:c r="I1003" s="2"/>
      <x:c r="J1003" s="2"/>
      <x:c r="K1003" s="2"/>
      <x:c r="L1003" s="2"/>
      <x:c r="M1003" s="2"/>
      <x:c r="N1003" s="2"/>
      <x:c r="O1003" s="2"/>
      <x:c r="P1003" s="2"/>
      <x:c r="Q1003" s="2"/>
      <x:c r="R1003" s="2"/>
      <x:c r="S1003" s="2"/>
      <x:c r="T1003" s="2"/>
      <x:c r="U1003" s="2"/>
      <x:c r="V1003" s="2"/>
      <x:c r="W1003" s="2"/>
      <x:c r="X1003" s="2"/>
      <x:c r="Y1003" s="2"/>
      <x:c r="Z1003" s="2"/>
      <x:c r="AA1003" s="2"/>
      <x:c r="AB1003" s="2"/>
      <x:c r="AC1003" s="2"/>
      <x:c r="AD1003" s="2"/>
      <x:c r="AE1003" s="2"/>
      <x:c r="AF1003" s="2"/>
      <x:c r="AG1003" s="2"/>
      <x:c r="AH1003" s="2"/>
      <x:c r="AI1003" s="2"/>
      <x:c r="AJ1003" s="2"/>
      <x:c r="AK1003" s="2"/>
      <x:c r="AL1003" s="2"/>
      <x:c r="AM1003" s="2"/>
      <x:c r="AN1003" s="2"/>
      <x:c r="AO1003" s="2"/>
      <x:c r="AP1003" s="2"/>
      <x:c r="AQ1003" s="2"/>
      <x:c r="AR1003" s="2"/>
      <x:c r="AS1003" s="2"/>
    </x:row>
    <x:row r="1004">
      <x:c r="B1004" s="2"/>
      <x:c r="C1004" s="2"/>
      <x:c r="D1004" s="2"/>
      <x:c r="E1004" s="2"/>
      <x:c r="F1004" s="2"/>
      <x:c r="G1004" s="2"/>
      <x:c r="H1004" s="2"/>
      <x:c r="I1004" s="2"/>
      <x:c r="J1004" s="2"/>
      <x:c r="K1004" s="2"/>
      <x:c r="L1004" s="2"/>
      <x:c r="M1004" s="2"/>
      <x:c r="N1004" s="2"/>
      <x:c r="O1004" s="2"/>
      <x:c r="P1004" s="2"/>
      <x:c r="Q1004" s="2"/>
      <x:c r="R1004" s="2"/>
      <x:c r="S1004" s="2"/>
      <x:c r="T1004" s="2"/>
      <x:c r="U1004" s="2"/>
      <x:c r="V1004" s="2"/>
      <x:c r="W1004" s="2"/>
      <x:c r="X1004" s="2"/>
      <x:c r="Y1004" s="2"/>
      <x:c r="Z1004" s="2"/>
      <x:c r="AA1004" s="2"/>
      <x:c r="AB1004" s="2"/>
      <x:c r="AC1004" s="2"/>
      <x:c r="AD1004" s="2"/>
      <x:c r="AE1004" s="2"/>
      <x:c r="AF1004" s="2"/>
      <x:c r="AG1004" s="2"/>
      <x:c r="AH1004" s="2"/>
      <x:c r="AI1004" s="2"/>
      <x:c r="AJ1004" s="2"/>
      <x:c r="AK1004" s="2"/>
      <x:c r="AL1004" s="2"/>
      <x:c r="AM1004" s="2"/>
      <x:c r="AN1004" s="2"/>
      <x:c r="AO1004" s="2"/>
      <x:c r="AP1004" s="2"/>
      <x:c r="AQ1004" s="2"/>
      <x:c r="AR1004" s="2"/>
      <x:c r="AS1004" s="2"/>
    </x:row>
    <x:row r="1005">
      <x:c r="B1005" s="2"/>
      <x:c r="C1005" s="2"/>
      <x:c r="D1005" s="2"/>
      <x:c r="E1005" s="2"/>
      <x:c r="F1005" s="2"/>
      <x:c r="G1005" s="2"/>
      <x:c r="H1005" s="2"/>
      <x:c r="I1005" s="2"/>
      <x:c r="J1005" s="2"/>
      <x:c r="K1005" s="2"/>
      <x:c r="L1005" s="2"/>
      <x:c r="M1005" s="2"/>
      <x:c r="N1005" s="2"/>
      <x:c r="O1005" s="2"/>
      <x:c r="P1005" s="2"/>
      <x:c r="Q1005" s="2"/>
      <x:c r="R1005" s="2"/>
      <x:c r="S1005" s="2"/>
      <x:c r="T1005" s="2"/>
      <x:c r="U1005" s="2"/>
      <x:c r="V1005" s="2"/>
      <x:c r="W1005" s="2"/>
      <x:c r="X1005" s="2"/>
      <x:c r="Y1005" s="2"/>
      <x:c r="Z1005" s="2"/>
      <x:c r="AA1005" s="2"/>
      <x:c r="AB1005" s="2"/>
      <x:c r="AC1005" s="2"/>
      <x:c r="AD1005" s="2"/>
      <x:c r="AE1005" s="2"/>
      <x:c r="AF1005" s="2"/>
      <x:c r="AG1005" s="2"/>
      <x:c r="AH1005" s="2"/>
      <x:c r="AI1005" s="2"/>
      <x:c r="AJ1005" s="2"/>
      <x:c r="AK1005" s="2"/>
      <x:c r="AL1005" s="2"/>
      <x:c r="AM1005" s="2"/>
      <x:c r="AN1005" s="2"/>
      <x:c r="AO1005" s="2"/>
      <x:c r="AP1005" s="2"/>
      <x:c r="AQ1005" s="2"/>
      <x:c r="AR1005" s="2"/>
      <x:c r="AS1005" s="2"/>
    </x:row>
    <x:row r="1006">
      <x:c r="B1006" s="2"/>
      <x:c r="C1006" s="2"/>
      <x:c r="D1006" s="2"/>
      <x:c r="E1006" s="2"/>
      <x:c r="F1006" s="2"/>
      <x:c r="G1006" s="2"/>
      <x:c r="H1006" s="2"/>
      <x:c r="I1006" s="2"/>
      <x:c r="J1006" s="2"/>
      <x:c r="K1006" s="2"/>
      <x:c r="L1006" s="2"/>
      <x:c r="M1006" s="2"/>
      <x:c r="N1006" s="2"/>
      <x:c r="O1006" s="2"/>
      <x:c r="P1006" s="2"/>
      <x:c r="Q1006" s="2"/>
      <x:c r="R1006" s="2"/>
      <x:c r="S1006" s="2"/>
      <x:c r="T1006" s="2"/>
      <x:c r="U1006" s="2"/>
      <x:c r="V1006" s="2"/>
      <x:c r="W1006" s="2"/>
      <x:c r="X1006" s="2"/>
      <x:c r="Y1006" s="2"/>
      <x:c r="Z1006" s="2"/>
      <x:c r="AA1006" s="2"/>
      <x:c r="AB1006" s="2"/>
      <x:c r="AC1006" s="2"/>
      <x:c r="AD1006" s="2"/>
      <x:c r="AE1006" s="2"/>
      <x:c r="AF1006" s="2"/>
      <x:c r="AG1006" s="2"/>
      <x:c r="AH1006" s="2"/>
      <x:c r="AI1006" s="2"/>
      <x:c r="AJ1006" s="2"/>
      <x:c r="AK1006" s="2"/>
      <x:c r="AL1006" s="2"/>
      <x:c r="AM1006" s="2"/>
      <x:c r="AN1006" s="2"/>
      <x:c r="AO1006" s="2"/>
      <x:c r="AP1006" s="2"/>
      <x:c r="AQ1006" s="2"/>
      <x:c r="AR1006" s="2"/>
      <x:c r="AS1006" s="2"/>
    </x:row>
    <x:row r="1007">
      <x:c r="B1007" s="2"/>
      <x:c r="C1007" s="2"/>
      <x:c r="D1007" s="2"/>
      <x:c r="E1007" s="2"/>
      <x:c r="F1007" s="2"/>
      <x:c r="G1007" s="2"/>
      <x:c r="H1007" s="2"/>
      <x:c r="I1007" s="2"/>
      <x:c r="J1007" s="2"/>
      <x:c r="K1007" s="2"/>
      <x:c r="L1007" s="2"/>
      <x:c r="M1007" s="2"/>
      <x:c r="N1007" s="2"/>
      <x:c r="O1007" s="2"/>
      <x:c r="P1007" s="2"/>
      <x:c r="Q1007" s="2"/>
      <x:c r="R1007" s="2"/>
      <x:c r="S1007" s="2"/>
      <x:c r="T1007" s="2"/>
      <x:c r="U1007" s="2"/>
      <x:c r="V1007" s="2"/>
      <x:c r="W1007" s="2"/>
      <x:c r="X1007" s="2"/>
      <x:c r="Y1007" s="2"/>
      <x:c r="Z1007" s="2"/>
      <x:c r="AA1007" s="2"/>
      <x:c r="AB1007" s="2"/>
      <x:c r="AC1007" s="2"/>
      <x:c r="AD1007" s="2"/>
      <x:c r="AE1007" s="2"/>
      <x:c r="AF1007" s="2"/>
      <x:c r="AG1007" s="2"/>
      <x:c r="AH1007" s="2"/>
      <x:c r="AI1007" s="2"/>
      <x:c r="AJ1007" s="2"/>
      <x:c r="AK1007" s="2"/>
      <x:c r="AL1007" s="2"/>
      <x:c r="AM1007" s="2"/>
      <x:c r="AN1007" s="2"/>
      <x:c r="AO1007" s="2"/>
      <x:c r="AP1007" s="2"/>
      <x:c r="AQ1007" s="2"/>
      <x:c r="AR1007" s="2"/>
      <x:c r="AS1007" s="2"/>
    </x:row>
    <x:row r="1008">
      <x:c r="B1008" s="2"/>
      <x:c r="C1008" s="2"/>
      <x:c r="D1008" s="2"/>
      <x:c r="E1008" s="2"/>
      <x:c r="F1008" s="2"/>
      <x:c r="G1008" s="2"/>
      <x:c r="H1008" s="2"/>
      <x:c r="I1008" s="2"/>
      <x:c r="J1008" s="2"/>
      <x:c r="K1008" s="2"/>
      <x:c r="L1008" s="2"/>
      <x:c r="M1008" s="2"/>
      <x:c r="N1008" s="2"/>
      <x:c r="O1008" s="2"/>
      <x:c r="P1008" s="2"/>
      <x:c r="Q1008" s="2"/>
      <x:c r="R1008" s="2"/>
      <x:c r="S1008" s="2"/>
      <x:c r="T1008" s="2"/>
      <x:c r="U1008" s="2"/>
      <x:c r="V1008" s="2"/>
      <x:c r="W1008" s="2"/>
      <x:c r="X1008" s="2"/>
      <x:c r="Y1008" s="2"/>
      <x:c r="Z1008" s="2"/>
      <x:c r="AA1008" s="2"/>
      <x:c r="AB1008" s="2"/>
      <x:c r="AC1008" s="2"/>
      <x:c r="AD1008" s="2"/>
      <x:c r="AE1008" s="2"/>
      <x:c r="AF1008" s="2"/>
      <x:c r="AG1008" s="2"/>
      <x:c r="AH1008" s="2"/>
      <x:c r="AI1008" s="2"/>
      <x:c r="AJ1008" s="2"/>
      <x:c r="AK1008" s="2"/>
      <x:c r="AL1008" s="2"/>
      <x:c r="AM1008" s="2"/>
      <x:c r="AN1008" s="2"/>
      <x:c r="AO1008" s="2"/>
      <x:c r="AP1008" s="2"/>
      <x:c r="AQ1008" s="2"/>
      <x:c r="AR1008" s="2"/>
      <x:c r="AS1008" s="2"/>
    </x:row>
    <x:row r="1009">
      <x:c r="B1009" s="2"/>
      <x:c r="C1009" s="2"/>
      <x:c r="D1009" s="2"/>
      <x:c r="E1009" s="2"/>
      <x:c r="F1009" s="2"/>
      <x:c r="G1009" s="2"/>
      <x:c r="H1009" s="2"/>
      <x:c r="I1009" s="2"/>
      <x:c r="J1009" s="2"/>
      <x:c r="K1009" s="2"/>
      <x:c r="L1009" s="2"/>
      <x:c r="M1009" s="2"/>
      <x:c r="N1009" s="2"/>
      <x:c r="O1009" s="2"/>
      <x:c r="P1009" s="2"/>
      <x:c r="Q1009" s="2"/>
      <x:c r="R1009" s="2"/>
      <x:c r="S1009" s="2"/>
      <x:c r="T1009" s="2"/>
      <x:c r="U1009" s="2"/>
      <x:c r="V1009" s="2"/>
      <x:c r="W1009" s="2"/>
      <x:c r="X1009" s="2"/>
      <x:c r="Y1009" s="2"/>
      <x:c r="Z1009" s="2"/>
      <x:c r="AA1009" s="2"/>
      <x:c r="AB1009" s="2"/>
      <x:c r="AC1009" s="2"/>
      <x:c r="AD1009" s="2"/>
      <x:c r="AE1009" s="2"/>
      <x:c r="AF1009" s="2"/>
      <x:c r="AG1009" s="2"/>
      <x:c r="AH1009" s="2"/>
      <x:c r="AI1009" s="2"/>
      <x:c r="AJ1009" s="2"/>
      <x:c r="AK1009" s="2"/>
      <x:c r="AL1009" s="2"/>
      <x:c r="AM1009" s="2"/>
      <x:c r="AN1009" s="2"/>
      <x:c r="AO1009" s="2"/>
      <x:c r="AP1009" s="2"/>
      <x:c r="AQ1009" s="2"/>
      <x:c r="AR1009" s="2"/>
      <x:c r="AS1009" s="2"/>
    </x:row>
    <x:row r="1010">
      <x:c r="B1010" s="2"/>
      <x:c r="C1010" s="2"/>
      <x:c r="D1010" s="2"/>
      <x:c r="E1010" s="2"/>
      <x:c r="F1010" s="2"/>
      <x:c r="G1010" s="2"/>
      <x:c r="H1010" s="2"/>
      <x:c r="I1010" s="2"/>
      <x:c r="J1010" s="2"/>
      <x:c r="K1010" s="2"/>
      <x:c r="L1010" s="2"/>
      <x:c r="M1010" s="2"/>
      <x:c r="N1010" s="2"/>
      <x:c r="O1010" s="2"/>
      <x:c r="P1010" s="2"/>
      <x:c r="Q1010" s="2"/>
      <x:c r="R1010" s="2"/>
      <x:c r="S1010" s="2"/>
      <x:c r="T1010" s="2"/>
      <x:c r="U1010" s="2"/>
      <x:c r="V1010" s="2"/>
      <x:c r="W1010" s="2"/>
      <x:c r="X1010" s="2"/>
      <x:c r="Y1010" s="2"/>
      <x:c r="Z1010" s="2"/>
      <x:c r="AA1010" s="2"/>
      <x:c r="AB1010" s="2"/>
      <x:c r="AC1010" s="2"/>
      <x:c r="AD1010" s="2"/>
      <x:c r="AE1010" s="2"/>
      <x:c r="AF1010" s="2"/>
      <x:c r="AG1010" s="2"/>
      <x:c r="AH1010" s="2"/>
      <x:c r="AI1010" s="2"/>
      <x:c r="AJ1010" s="2"/>
      <x:c r="AK1010" s="2"/>
      <x:c r="AL1010" s="2"/>
      <x:c r="AM1010" s="2"/>
      <x:c r="AN1010" s="2"/>
      <x:c r="AO1010" s="2"/>
      <x:c r="AP1010" s="2"/>
      <x:c r="AQ1010" s="2"/>
      <x:c r="AR1010" s="2"/>
      <x:c r="AS1010" s="2"/>
    </x:row>
    <x:row r="1011">
      <x:c r="B1011" s="2"/>
      <x:c r="C1011" s="2"/>
      <x:c r="D1011" s="2"/>
      <x:c r="E1011" s="2"/>
      <x:c r="F1011" s="2"/>
      <x:c r="G1011" s="2"/>
      <x:c r="H1011" s="2"/>
      <x:c r="I1011" s="2"/>
      <x:c r="J1011" s="2"/>
      <x:c r="K1011" s="2"/>
      <x:c r="L1011" s="2"/>
      <x:c r="M1011" s="2"/>
      <x:c r="N1011" s="2"/>
      <x:c r="O1011" s="2"/>
      <x:c r="P1011" s="2"/>
      <x:c r="Q1011" s="2"/>
      <x:c r="R1011" s="2"/>
      <x:c r="S1011" s="2"/>
      <x:c r="T1011" s="2"/>
      <x:c r="U1011" s="2"/>
      <x:c r="V1011" s="2"/>
      <x:c r="W1011" s="2"/>
      <x:c r="X1011" s="2"/>
      <x:c r="Y1011" s="2"/>
      <x:c r="Z1011" s="2"/>
      <x:c r="AA1011" s="2"/>
      <x:c r="AB1011" s="2"/>
      <x:c r="AC1011" s="2"/>
      <x:c r="AD1011" s="2"/>
      <x:c r="AE1011" s="2"/>
      <x:c r="AF1011" s="2"/>
      <x:c r="AG1011" s="2"/>
      <x:c r="AH1011" s="2"/>
      <x:c r="AI1011" s="2"/>
      <x:c r="AJ1011" s="2"/>
      <x:c r="AK1011" s="2"/>
      <x:c r="AL1011" s="2"/>
      <x:c r="AM1011" s="2"/>
      <x:c r="AN1011" s="2"/>
      <x:c r="AO1011" s="2"/>
      <x:c r="AP1011" s="2"/>
      <x:c r="AQ1011" s="2"/>
      <x:c r="AR1011" s="2"/>
      <x:c r="AS1011" s="2"/>
    </x:row>
    <x:row r="1012">
      <x:c r="B1012" s="2"/>
      <x:c r="C1012" s="2"/>
      <x:c r="D1012" s="2"/>
      <x:c r="E1012" s="2"/>
      <x:c r="F1012" s="2"/>
      <x:c r="G1012" s="2"/>
      <x:c r="H1012" s="2"/>
      <x:c r="I1012" s="2"/>
      <x:c r="J1012" s="2"/>
      <x:c r="K1012" s="2"/>
      <x:c r="L1012" s="2"/>
      <x:c r="M1012" s="2"/>
      <x:c r="N1012" s="2"/>
      <x:c r="O1012" s="2"/>
      <x:c r="P1012" s="2"/>
      <x:c r="Q1012" s="2"/>
      <x:c r="R1012" s="2"/>
      <x:c r="S1012" s="2"/>
      <x:c r="T1012" s="2"/>
      <x:c r="U1012" s="2"/>
      <x:c r="V1012" s="2"/>
      <x:c r="W1012" s="2"/>
      <x:c r="X1012" s="2"/>
      <x:c r="Y1012" s="2"/>
      <x:c r="Z1012" s="2"/>
      <x:c r="AA1012" s="2"/>
      <x:c r="AB1012" s="2"/>
      <x:c r="AC1012" s="2"/>
      <x:c r="AD1012" s="2"/>
      <x:c r="AE1012" s="2"/>
      <x:c r="AF1012" s="2"/>
      <x:c r="AG1012" s="2"/>
      <x:c r="AH1012" s="2"/>
      <x:c r="AI1012" s="2"/>
      <x:c r="AJ1012" s="2"/>
      <x:c r="AK1012" s="2"/>
      <x:c r="AL1012" s="2"/>
      <x:c r="AM1012" s="2"/>
      <x:c r="AN1012" s="2"/>
      <x:c r="AO1012" s="2"/>
      <x:c r="AP1012" s="2"/>
      <x:c r="AQ1012" s="2"/>
      <x:c r="AR1012" s="2"/>
      <x:c r="AS1012" s="2"/>
    </x:row>
    <x:row r="1013">
      <x:c r="B1013" s="2"/>
      <x:c r="C1013" s="2"/>
      <x:c r="D1013" s="2"/>
      <x:c r="E1013" s="2"/>
      <x:c r="F1013" s="2"/>
      <x:c r="G1013" s="2"/>
      <x:c r="H1013" s="2"/>
      <x:c r="I1013" s="2"/>
      <x:c r="J1013" s="2"/>
      <x:c r="K1013" s="2"/>
      <x:c r="L1013" s="2"/>
      <x:c r="M1013" s="2"/>
      <x:c r="N1013" s="2"/>
      <x:c r="O1013" s="2"/>
      <x:c r="P1013" s="2"/>
      <x:c r="Q1013" s="2"/>
      <x:c r="R1013" s="2"/>
      <x:c r="S1013" s="2"/>
      <x:c r="T1013" s="2"/>
      <x:c r="U1013" s="2"/>
      <x:c r="V1013" s="2"/>
      <x:c r="W1013" s="2"/>
      <x:c r="X1013" s="2"/>
      <x:c r="Y1013" s="2"/>
      <x:c r="Z1013" s="2"/>
      <x:c r="AA1013" s="2"/>
      <x:c r="AB1013" s="2"/>
      <x:c r="AC1013" s="2"/>
      <x:c r="AD1013" s="2"/>
      <x:c r="AE1013" s="2"/>
      <x:c r="AF1013" s="2"/>
      <x:c r="AG1013" s="2"/>
      <x:c r="AH1013" s="2"/>
      <x:c r="AI1013" s="2"/>
      <x:c r="AJ1013" s="2"/>
      <x:c r="AK1013" s="2"/>
      <x:c r="AL1013" s="2"/>
      <x:c r="AM1013" s="2"/>
      <x:c r="AN1013" s="2"/>
      <x:c r="AO1013" s="2"/>
      <x:c r="AP1013" s="2"/>
      <x:c r="AQ1013" s="2"/>
      <x:c r="AR1013" s="2"/>
      <x:c r="AS1013" s="2"/>
    </x:row>
    <x:row r="1014">
      <x:c r="B1014" s="2"/>
      <x:c r="C1014" s="2"/>
      <x:c r="D1014" s="2"/>
      <x:c r="E1014" s="2"/>
      <x:c r="F1014" s="2"/>
      <x:c r="G1014" s="2"/>
      <x:c r="H1014" s="2"/>
      <x:c r="I1014" s="2"/>
      <x:c r="J1014" s="2"/>
      <x:c r="K1014" s="2"/>
      <x:c r="L1014" s="2"/>
      <x:c r="M1014" s="2"/>
      <x:c r="N1014" s="2"/>
      <x:c r="O1014" s="2"/>
      <x:c r="P1014" s="2"/>
      <x:c r="Q1014" s="2"/>
      <x:c r="R1014" s="2"/>
      <x:c r="S1014" s="2"/>
      <x:c r="T1014" s="2"/>
      <x:c r="U1014" s="2"/>
      <x:c r="V1014" s="2"/>
      <x:c r="W1014" s="2"/>
      <x:c r="X1014" s="2"/>
      <x:c r="Y1014" s="2"/>
      <x:c r="Z1014" s="2"/>
      <x:c r="AA1014" s="2"/>
      <x:c r="AB1014" s="2"/>
      <x:c r="AC1014" s="2"/>
      <x:c r="AD1014" s="2"/>
      <x:c r="AE1014" s="2"/>
      <x:c r="AF1014" s="2"/>
      <x:c r="AG1014" s="2"/>
      <x:c r="AH1014" s="2"/>
      <x:c r="AI1014" s="2"/>
      <x:c r="AJ1014" s="2"/>
      <x:c r="AK1014" s="2"/>
      <x:c r="AL1014" s="2"/>
      <x:c r="AM1014" s="2"/>
      <x:c r="AN1014" s="2"/>
      <x:c r="AO1014" s="2"/>
      <x:c r="AP1014" s="2"/>
      <x:c r="AQ1014" s="2"/>
      <x:c r="AR1014" s="2"/>
      <x:c r="AS1014" s="2"/>
    </x:row>
    <x:row r="1015">
      <x:c r="B1015" s="2"/>
      <x:c r="C1015" s="2"/>
      <x:c r="D1015" s="2"/>
      <x:c r="E1015" s="2"/>
      <x:c r="F1015" s="2"/>
      <x:c r="G1015" s="2"/>
      <x:c r="H1015" s="2"/>
      <x:c r="I1015" s="2"/>
      <x:c r="J1015" s="2"/>
      <x:c r="K1015" s="2"/>
      <x:c r="L1015" s="2"/>
      <x:c r="M1015" s="2"/>
      <x:c r="N1015" s="2"/>
      <x:c r="O1015" s="2"/>
      <x:c r="P1015" s="2"/>
      <x:c r="Q1015" s="2"/>
      <x:c r="R1015" s="2"/>
      <x:c r="S1015" s="2"/>
      <x:c r="T1015" s="2"/>
      <x:c r="U1015" s="2"/>
      <x:c r="V1015" s="2"/>
      <x:c r="W1015" s="2"/>
      <x:c r="X1015" s="2"/>
      <x:c r="Y1015" s="2"/>
      <x:c r="Z1015" s="2"/>
      <x:c r="AA1015" s="2"/>
      <x:c r="AB1015" s="2"/>
      <x:c r="AC1015" s="2"/>
      <x:c r="AD1015" s="2"/>
      <x:c r="AE1015" s="2"/>
      <x:c r="AF1015" s="2"/>
      <x:c r="AG1015" s="2"/>
      <x:c r="AH1015" s="2"/>
      <x:c r="AI1015" s="2"/>
      <x:c r="AJ1015" s="2"/>
      <x:c r="AK1015" s="2"/>
      <x:c r="AL1015" s="2"/>
      <x:c r="AM1015" s="2"/>
      <x:c r="AN1015" s="2"/>
      <x:c r="AO1015" s="2"/>
      <x:c r="AP1015" s="2"/>
      <x:c r="AQ1015" s="2"/>
      <x:c r="AR1015" s="2"/>
      <x:c r="AS1015" s="2"/>
    </x:row>
    <x:row r="1016">
      <x:c r="B1016" s="2"/>
      <x:c r="C1016" s="2"/>
      <x:c r="D1016" s="2"/>
      <x:c r="E1016" s="2"/>
      <x:c r="F1016" s="2"/>
      <x:c r="G1016" s="2"/>
      <x:c r="H1016" s="2"/>
      <x:c r="I1016" s="2"/>
      <x:c r="J1016" s="2"/>
      <x:c r="K1016" s="2"/>
      <x:c r="L1016" s="2"/>
      <x:c r="M1016" s="2"/>
      <x:c r="N1016" s="2"/>
      <x:c r="O1016" s="2"/>
      <x:c r="P1016" s="2"/>
      <x:c r="Q1016" s="2"/>
      <x:c r="R1016" s="2"/>
      <x:c r="S1016" s="2"/>
      <x:c r="T1016" s="2"/>
      <x:c r="U1016" s="2"/>
      <x:c r="V1016" s="2"/>
      <x:c r="W1016" s="2"/>
      <x:c r="X1016" s="2"/>
      <x:c r="Y1016" s="2"/>
      <x:c r="Z1016" s="2"/>
      <x:c r="AA1016" s="2"/>
      <x:c r="AB1016" s="2"/>
      <x:c r="AC1016" s="2"/>
      <x:c r="AD1016" s="2"/>
      <x:c r="AE1016" s="2"/>
      <x:c r="AF1016" s="2"/>
      <x:c r="AG1016" s="2"/>
      <x:c r="AH1016" s="2"/>
      <x:c r="AI1016" s="2"/>
      <x:c r="AJ1016" s="2"/>
      <x:c r="AK1016" s="2"/>
      <x:c r="AL1016" s="2"/>
      <x:c r="AM1016" s="2"/>
      <x:c r="AN1016" s="2"/>
      <x:c r="AO1016" s="2"/>
      <x:c r="AP1016" s="2"/>
      <x:c r="AQ1016" s="2"/>
      <x:c r="AR1016" s="2"/>
      <x:c r="AS1016" s="2"/>
    </x:row>
    <x:row r="1017">
      <x:c r="B1017" s="2"/>
      <x:c r="C1017" s="2"/>
      <x:c r="D1017" s="2"/>
      <x:c r="E1017" s="2"/>
      <x:c r="F1017" s="2"/>
      <x:c r="G1017" s="2"/>
      <x:c r="H1017" s="2"/>
      <x:c r="I1017" s="2"/>
      <x:c r="J1017" s="2"/>
      <x:c r="K1017" s="2"/>
      <x:c r="L1017" s="2"/>
      <x:c r="M1017" s="2"/>
      <x:c r="N1017" s="2"/>
      <x:c r="O1017" s="2"/>
      <x:c r="P1017" s="2"/>
      <x:c r="Q1017" s="2"/>
      <x:c r="R1017" s="2"/>
      <x:c r="S1017" s="2"/>
      <x:c r="T1017" s="2"/>
      <x:c r="U1017" s="2"/>
      <x:c r="V1017" s="2"/>
      <x:c r="W1017" s="2"/>
      <x:c r="X1017" s="2"/>
      <x:c r="Y1017" s="2"/>
      <x:c r="Z1017" s="2"/>
      <x:c r="AA1017" s="2"/>
      <x:c r="AB1017" s="2"/>
      <x:c r="AC1017" s="2"/>
      <x:c r="AD1017" s="2"/>
      <x:c r="AE1017" s="2"/>
      <x:c r="AF1017" s="2"/>
      <x:c r="AG1017" s="2"/>
      <x:c r="AH1017" s="2"/>
      <x:c r="AI1017" s="2"/>
      <x:c r="AJ1017" s="2"/>
      <x:c r="AK1017" s="2"/>
      <x:c r="AL1017" s="2"/>
      <x:c r="AM1017" s="2"/>
      <x:c r="AN1017" s="2"/>
      <x:c r="AO1017" s="2"/>
      <x:c r="AP1017" s="2"/>
      <x:c r="AQ1017" s="2"/>
      <x:c r="AR1017" s="2"/>
      <x:c r="AS1017" s="2"/>
    </x:row>
    <x:row r="1018">
      <x:c r="B1018" s="2"/>
      <x:c r="C1018" s="2"/>
      <x:c r="D1018" s="2"/>
      <x:c r="E1018" s="2"/>
      <x:c r="F1018" s="2"/>
      <x:c r="G1018" s="2"/>
      <x:c r="H1018" s="2"/>
      <x:c r="I1018" s="2"/>
      <x:c r="J1018" s="2"/>
      <x:c r="K1018" s="2"/>
      <x:c r="L1018" s="2"/>
      <x:c r="M1018" s="2"/>
      <x:c r="N1018" s="2"/>
      <x:c r="O1018" s="2"/>
      <x:c r="P1018" s="2"/>
      <x:c r="Q1018" s="2"/>
      <x:c r="R1018" s="2"/>
      <x:c r="S1018" s="2"/>
      <x:c r="T1018" s="2"/>
      <x:c r="U1018" s="2"/>
      <x:c r="V1018" s="2"/>
      <x:c r="W1018" s="2"/>
      <x:c r="X1018" s="2"/>
      <x:c r="Y1018" s="2"/>
      <x:c r="Z1018" s="2"/>
      <x:c r="AA1018" s="2"/>
      <x:c r="AB1018" s="2"/>
      <x:c r="AC1018" s="2"/>
      <x:c r="AD1018" s="2"/>
      <x:c r="AE1018" s="2"/>
      <x:c r="AF1018" s="2"/>
      <x:c r="AG1018" s="2"/>
      <x:c r="AH1018" s="2"/>
      <x:c r="AI1018" s="2"/>
      <x:c r="AJ1018" s="2"/>
      <x:c r="AK1018" s="2"/>
      <x:c r="AL1018" s="2"/>
      <x:c r="AM1018" s="2"/>
      <x:c r="AN1018" s="2"/>
      <x:c r="AO1018" s="2"/>
      <x:c r="AP1018" s="2"/>
      <x:c r="AQ1018" s="2"/>
      <x:c r="AR1018" s="2"/>
      <x:c r="AS1018" s="2"/>
    </x:row>
    <x:row r="1019">
      <x:c r="B1019" s="2"/>
      <x:c r="C1019" s="2"/>
      <x:c r="D1019" s="2"/>
      <x:c r="E1019" s="2"/>
      <x:c r="F1019" s="2"/>
      <x:c r="G1019" s="2"/>
      <x:c r="H1019" s="2"/>
      <x:c r="I1019" s="2"/>
      <x:c r="J1019" s="2"/>
      <x:c r="K1019" s="2"/>
      <x:c r="L1019" s="2"/>
      <x:c r="M1019" s="2"/>
      <x:c r="N1019" s="2"/>
      <x:c r="O1019" s="2"/>
      <x:c r="P1019" s="2"/>
      <x:c r="Q1019" s="2"/>
      <x:c r="R1019" s="2"/>
      <x:c r="S1019" s="2"/>
      <x:c r="T1019" s="2"/>
      <x:c r="U1019" s="2"/>
      <x:c r="V1019" s="2"/>
      <x:c r="W1019" s="2"/>
      <x:c r="X1019" s="2"/>
      <x:c r="Y1019" s="2"/>
      <x:c r="Z1019" s="2"/>
      <x:c r="AA1019" s="2"/>
      <x:c r="AB1019" s="2"/>
      <x:c r="AC1019" s="2"/>
      <x:c r="AD1019" s="2"/>
      <x:c r="AE1019" s="2"/>
      <x:c r="AF1019" s="2"/>
      <x:c r="AG1019" s="2"/>
      <x:c r="AH1019" s="2"/>
      <x:c r="AI1019" s="2"/>
      <x:c r="AJ1019" s="2"/>
      <x:c r="AK1019" s="2"/>
      <x:c r="AL1019" s="2"/>
      <x:c r="AM1019" s="2"/>
      <x:c r="AN1019" s="2"/>
      <x:c r="AO1019" s="2"/>
      <x:c r="AP1019" s="2"/>
      <x:c r="AQ1019" s="2"/>
      <x:c r="AR1019" s="2"/>
      <x:c r="AS1019" s="2"/>
    </x:row>
    <x:row r="1020">
      <x:c r="B1020" s="2"/>
      <x:c r="C1020" s="2"/>
      <x:c r="D1020" s="2"/>
      <x:c r="E1020" s="2"/>
      <x:c r="F1020" s="2"/>
      <x:c r="G1020" s="2"/>
      <x:c r="H1020" s="2"/>
      <x:c r="I1020" s="2"/>
      <x:c r="J1020" s="2"/>
      <x:c r="K1020" s="2"/>
      <x:c r="L1020" s="2"/>
      <x:c r="M1020" s="2"/>
      <x:c r="N1020" s="2"/>
      <x:c r="O1020" s="2"/>
      <x:c r="P1020" s="2"/>
      <x:c r="Q1020" s="2"/>
      <x:c r="R1020" s="2"/>
      <x:c r="S1020" s="2"/>
      <x:c r="T1020" s="2"/>
      <x:c r="U1020" s="2"/>
      <x:c r="V1020" s="2"/>
      <x:c r="W1020" s="2"/>
      <x:c r="X1020" s="2"/>
      <x:c r="Y1020" s="2"/>
      <x:c r="Z1020" s="2"/>
      <x:c r="AA1020" s="2"/>
      <x:c r="AB1020" s="2"/>
      <x:c r="AC1020" s="2"/>
      <x:c r="AD1020" s="2"/>
      <x:c r="AE1020" s="2"/>
      <x:c r="AF1020" s="2"/>
      <x:c r="AG1020" s="2"/>
      <x:c r="AH1020" s="2"/>
      <x:c r="AI1020" s="2"/>
      <x:c r="AJ1020" s="2"/>
      <x:c r="AK1020" s="2"/>
      <x:c r="AL1020" s="2"/>
      <x:c r="AM1020" s="2"/>
      <x:c r="AN1020" s="2"/>
      <x:c r="AO1020" s="2"/>
      <x:c r="AP1020" s="2"/>
      <x:c r="AQ1020" s="2"/>
      <x:c r="AR1020" s="2"/>
      <x:c r="AS1020" s="2"/>
    </x:row>
    <x:row r="1021">
      <x:c r="B1021" s="2"/>
      <x:c r="C1021" s="2"/>
      <x:c r="D1021" s="2"/>
      <x:c r="E1021" s="2"/>
      <x:c r="F1021" s="2"/>
      <x:c r="G1021" s="2"/>
      <x:c r="H1021" s="2"/>
      <x:c r="I1021" s="2"/>
      <x:c r="J1021" s="2"/>
      <x:c r="K1021" s="2"/>
      <x:c r="L1021" s="2"/>
      <x:c r="M1021" s="2"/>
      <x:c r="N1021" s="2"/>
      <x:c r="O1021" s="2"/>
      <x:c r="P1021" s="2"/>
      <x:c r="Q1021" s="2"/>
      <x:c r="R1021" s="2"/>
      <x:c r="S1021" s="2"/>
      <x:c r="T1021" s="2"/>
      <x:c r="U1021" s="2"/>
      <x:c r="V1021" s="2"/>
      <x:c r="W1021" s="2"/>
      <x:c r="X1021" s="2"/>
      <x:c r="Y1021" s="2"/>
      <x:c r="Z1021" s="2"/>
      <x:c r="AA1021" s="2"/>
      <x:c r="AB1021" s="2"/>
      <x:c r="AC1021" s="2"/>
      <x:c r="AD1021" s="2"/>
      <x:c r="AE1021" s="2"/>
      <x:c r="AF1021" s="2"/>
      <x:c r="AG1021" s="2"/>
      <x:c r="AH1021" s="2"/>
      <x:c r="AI1021" s="2"/>
      <x:c r="AJ1021" s="2"/>
      <x:c r="AK1021" s="2"/>
      <x:c r="AL1021" s="2"/>
      <x:c r="AM1021" s="2"/>
      <x:c r="AN1021" s="2"/>
      <x:c r="AO1021" s="2"/>
      <x:c r="AP1021" s="2"/>
      <x:c r="AQ1021" s="2"/>
      <x:c r="AR1021" s="2"/>
      <x:c r="AS1021" s="2"/>
    </x:row>
    <x:row r="1022">
      <x:c r="B1022" s="2"/>
      <x:c r="C1022" s="2"/>
      <x:c r="D1022" s="2"/>
      <x:c r="E1022" s="2"/>
      <x:c r="F1022" s="2"/>
      <x:c r="G1022" s="2"/>
      <x:c r="H1022" s="2"/>
      <x:c r="I1022" s="2"/>
      <x:c r="J1022" s="2"/>
      <x:c r="K1022" s="2"/>
      <x:c r="L1022" s="2"/>
      <x:c r="M1022" s="2"/>
      <x:c r="N1022" s="2"/>
      <x:c r="O1022" s="2"/>
      <x:c r="P1022" s="2"/>
      <x:c r="Q1022" s="2"/>
      <x:c r="R1022" s="2"/>
      <x:c r="S1022" s="2"/>
      <x:c r="T1022" s="2"/>
      <x:c r="U1022" s="2"/>
      <x:c r="V1022" s="2"/>
      <x:c r="W1022" s="2"/>
      <x:c r="X1022" s="2"/>
      <x:c r="Y1022" s="2"/>
      <x:c r="Z1022" s="2"/>
      <x:c r="AA1022" s="2"/>
      <x:c r="AB1022" s="2"/>
      <x:c r="AC1022" s="2"/>
      <x:c r="AD1022" s="2"/>
      <x:c r="AE1022" s="2"/>
      <x:c r="AF1022" s="2"/>
      <x:c r="AG1022" s="2"/>
      <x:c r="AH1022" s="2"/>
      <x:c r="AI1022" s="2"/>
      <x:c r="AJ1022" s="2"/>
      <x:c r="AK1022" s="2"/>
      <x:c r="AL1022" s="2"/>
      <x:c r="AM1022" s="2"/>
      <x:c r="AN1022" s="2"/>
      <x:c r="AO1022" s="2"/>
      <x:c r="AP1022" s="2"/>
      <x:c r="AQ1022" s="2"/>
      <x:c r="AR1022" s="2"/>
      <x:c r="AS1022" s="2"/>
    </x:row>
    <x:row r="1023">
      <x:c r="B1023" s="2"/>
      <x:c r="C1023" s="2"/>
      <x:c r="D1023" s="2"/>
      <x:c r="E1023" s="2"/>
      <x:c r="F1023" s="2"/>
      <x:c r="G1023" s="2"/>
      <x:c r="H1023" s="2"/>
      <x:c r="I1023" s="2"/>
      <x:c r="J1023" s="2"/>
      <x:c r="K1023" s="2"/>
      <x:c r="L1023" s="2"/>
      <x:c r="M1023" s="2"/>
      <x:c r="N1023" s="2"/>
      <x:c r="O1023" s="2"/>
      <x:c r="P1023" s="2"/>
      <x:c r="Q1023" s="2"/>
      <x:c r="R1023" s="2"/>
      <x:c r="S1023" s="2"/>
      <x:c r="T1023" s="2"/>
      <x:c r="U1023" s="2"/>
      <x:c r="V1023" s="2"/>
      <x:c r="W1023" s="2"/>
      <x:c r="X1023" s="2"/>
      <x:c r="Y1023" s="2"/>
      <x:c r="Z1023" s="2"/>
      <x:c r="AA1023" s="2"/>
      <x:c r="AB1023" s="2"/>
      <x:c r="AC1023" s="2"/>
      <x:c r="AD1023" s="2"/>
      <x:c r="AE1023" s="2"/>
      <x:c r="AF1023" s="2"/>
      <x:c r="AG1023" s="2"/>
      <x:c r="AH1023" s="2"/>
      <x:c r="AI1023" s="2"/>
      <x:c r="AJ1023" s="2"/>
      <x:c r="AK1023" s="2"/>
      <x:c r="AL1023" s="2"/>
      <x:c r="AM1023" s="2"/>
      <x:c r="AN1023" s="2"/>
      <x:c r="AO1023" s="2"/>
      <x:c r="AP1023" s="2"/>
      <x:c r="AQ1023" s="2"/>
      <x:c r="AR1023" s="2"/>
      <x:c r="AS1023" s="2"/>
    </x:row>
    <x:row r="1024">
      <x:c r="B1024" s="2"/>
      <x:c r="C1024" s="2"/>
      <x:c r="D1024" s="2"/>
      <x:c r="E1024" s="2"/>
      <x:c r="F1024" s="2"/>
      <x:c r="G1024" s="2"/>
      <x:c r="H1024" s="2"/>
      <x:c r="I1024" s="2"/>
      <x:c r="J1024" s="2"/>
      <x:c r="K1024" s="2"/>
      <x:c r="L1024" s="2"/>
      <x:c r="M1024" s="2"/>
      <x:c r="N1024" s="2"/>
      <x:c r="O1024" s="2"/>
      <x:c r="P1024" s="2"/>
      <x:c r="Q1024" s="2"/>
      <x:c r="R1024" s="2"/>
      <x:c r="S1024" s="2"/>
      <x:c r="T1024" s="2"/>
      <x:c r="U1024" s="2"/>
      <x:c r="V1024" s="2"/>
      <x:c r="W1024" s="2"/>
      <x:c r="X1024" s="2"/>
      <x:c r="Y1024" s="2"/>
      <x:c r="Z1024" s="2"/>
      <x:c r="AA1024" s="2"/>
      <x:c r="AB1024" s="2"/>
      <x:c r="AC1024" s="2"/>
      <x:c r="AD1024" s="2"/>
      <x:c r="AE1024" s="2"/>
      <x:c r="AF1024" s="2"/>
      <x:c r="AG1024" s="2"/>
      <x:c r="AH1024" s="2"/>
      <x:c r="AI1024" s="2"/>
      <x:c r="AJ1024" s="2"/>
      <x:c r="AK1024" s="2"/>
      <x:c r="AL1024" s="2"/>
      <x:c r="AM1024" s="2"/>
      <x:c r="AN1024" s="2"/>
      <x:c r="AO1024" s="2"/>
      <x:c r="AP1024" s="2"/>
      <x:c r="AQ1024" s="2"/>
      <x:c r="AR1024" s="2"/>
      <x:c r="AS1024" s="2"/>
    </x:row>
    <x:row r="1025">
      <x:c r="B1025" s="2"/>
      <x:c r="C1025" s="2"/>
      <x:c r="D1025" s="2"/>
      <x:c r="E1025" s="2"/>
      <x:c r="F1025" s="2"/>
      <x:c r="G1025" s="2"/>
      <x:c r="H1025" s="2"/>
      <x:c r="I1025" s="2"/>
      <x:c r="J1025" s="2"/>
      <x:c r="K1025" s="2"/>
      <x:c r="L1025" s="2"/>
      <x:c r="M1025" s="2"/>
      <x:c r="N1025" s="2"/>
      <x:c r="O1025" s="2"/>
      <x:c r="P1025" s="2"/>
      <x:c r="Q1025" s="2"/>
      <x:c r="R1025" s="2"/>
      <x:c r="S1025" s="2"/>
      <x:c r="T1025" s="2"/>
      <x:c r="U1025" s="2"/>
      <x:c r="V1025" s="2"/>
      <x:c r="W1025" s="2"/>
      <x:c r="X1025" s="2"/>
      <x:c r="Y1025" s="2"/>
      <x:c r="Z1025" s="2"/>
      <x:c r="AA1025" s="2"/>
      <x:c r="AB1025" s="2"/>
      <x:c r="AC1025" s="2"/>
      <x:c r="AD1025" s="2"/>
      <x:c r="AE1025" s="2"/>
      <x:c r="AF1025" s="2"/>
      <x:c r="AG1025" s="2"/>
      <x:c r="AH1025" s="2"/>
      <x:c r="AI1025" s="2"/>
      <x:c r="AJ1025" s="2"/>
      <x:c r="AK1025" s="2"/>
      <x:c r="AL1025" s="2"/>
      <x:c r="AM1025" s="2"/>
      <x:c r="AN1025" s="2"/>
      <x:c r="AO1025" s="2"/>
      <x:c r="AP1025" s="2"/>
      <x:c r="AQ1025" s="2"/>
      <x:c r="AR1025" s="2"/>
      <x:c r="AS1025" s="2"/>
    </x:row>
    <x:row r="1026">
      <x:c r="B1026" s="2"/>
      <x:c r="C1026" s="2"/>
      <x:c r="D1026" s="2"/>
      <x:c r="E1026" s="2"/>
      <x:c r="F1026" s="2"/>
      <x:c r="G1026" s="2"/>
      <x:c r="H1026" s="2"/>
      <x:c r="I1026" s="2"/>
      <x:c r="J1026" s="2"/>
      <x:c r="K1026" s="2"/>
      <x:c r="L1026" s="2"/>
      <x:c r="M1026" s="2"/>
      <x:c r="N1026" s="2"/>
      <x:c r="O1026" s="2"/>
      <x:c r="P1026" s="2"/>
      <x:c r="Q1026" s="2"/>
      <x:c r="R1026" s="2"/>
      <x:c r="S1026" s="2"/>
      <x:c r="T1026" s="2"/>
      <x:c r="U1026" s="2"/>
      <x:c r="V1026" s="2"/>
      <x:c r="W1026" s="2"/>
      <x:c r="X1026" s="2"/>
      <x:c r="Y1026" s="2"/>
      <x:c r="Z1026" s="2"/>
      <x:c r="AA1026" s="2"/>
      <x:c r="AB1026" s="2"/>
      <x:c r="AC1026" s="2"/>
      <x:c r="AD1026" s="2"/>
      <x:c r="AE1026" s="2"/>
      <x:c r="AF1026" s="2"/>
      <x:c r="AG1026" s="2"/>
      <x:c r="AH1026" s="2"/>
      <x:c r="AI1026" s="2"/>
      <x:c r="AJ1026" s="2"/>
      <x:c r="AK1026" s="2"/>
      <x:c r="AL1026" s="2"/>
      <x:c r="AM1026" s="2"/>
      <x:c r="AN1026" s="2"/>
      <x:c r="AO1026" s="2"/>
      <x:c r="AP1026" s="2"/>
      <x:c r="AQ1026" s="2"/>
      <x:c r="AR1026" s="2"/>
      <x:c r="AS1026" s="2"/>
    </x:row>
    <x:row r="1027">
      <x:c r="B1027" s="2"/>
      <x:c r="C1027" s="2"/>
      <x:c r="D1027" s="2"/>
      <x:c r="E1027" s="2"/>
      <x:c r="F1027" s="2"/>
      <x:c r="G1027" s="2"/>
      <x:c r="H1027" s="2"/>
      <x:c r="I1027" s="2"/>
      <x:c r="J1027" s="2"/>
      <x:c r="K1027" s="2"/>
      <x:c r="L1027" s="2"/>
      <x:c r="M1027" s="2"/>
      <x:c r="N1027" s="2"/>
      <x:c r="O1027" s="2"/>
      <x:c r="P1027" s="2"/>
      <x:c r="Q1027" s="2"/>
      <x:c r="R1027" s="2"/>
      <x:c r="S1027" s="2"/>
      <x:c r="T1027" s="2"/>
      <x:c r="U1027" s="2"/>
      <x:c r="V1027" s="2"/>
      <x:c r="W1027" s="2"/>
      <x:c r="X1027" s="2"/>
      <x:c r="Y1027" s="2"/>
      <x:c r="Z1027" s="2"/>
      <x:c r="AA1027" s="2"/>
      <x:c r="AB1027" s="2"/>
      <x:c r="AC1027" s="2"/>
      <x:c r="AD1027" s="2"/>
      <x:c r="AE1027" s="2"/>
      <x:c r="AF1027" s="2"/>
      <x:c r="AG1027" s="2"/>
      <x:c r="AH1027" s="2"/>
      <x:c r="AI1027" s="2"/>
      <x:c r="AJ1027" s="2"/>
      <x:c r="AK1027" s="2"/>
      <x:c r="AL1027" s="2"/>
      <x:c r="AM1027" s="2"/>
      <x:c r="AN1027" s="2"/>
      <x:c r="AO1027" s="2"/>
      <x:c r="AP1027" s="2"/>
      <x:c r="AQ1027" s="2"/>
      <x:c r="AR1027" s="2"/>
      <x:c r="AS1027" s="2"/>
    </x:row>
    <x:row r="1028">
      <x:c r="B1028" s="2"/>
      <x:c r="C1028" s="2"/>
      <x:c r="D1028" s="2"/>
      <x:c r="E1028" s="2"/>
      <x:c r="F1028" s="2"/>
      <x:c r="G1028" s="2"/>
      <x:c r="H1028" s="2"/>
      <x:c r="I1028" s="2"/>
      <x:c r="J1028" s="2"/>
      <x:c r="K1028" s="2"/>
      <x:c r="L1028" s="2"/>
      <x:c r="M1028" s="2"/>
      <x:c r="N1028" s="2"/>
      <x:c r="O1028" s="2"/>
      <x:c r="P1028" s="2"/>
      <x:c r="Q1028" s="2"/>
      <x:c r="R1028" s="2"/>
      <x:c r="S1028" s="2"/>
      <x:c r="T1028" s="2"/>
      <x:c r="U1028" s="2"/>
      <x:c r="V1028" s="2"/>
      <x:c r="W1028" s="2"/>
      <x:c r="X1028" s="2"/>
      <x:c r="Y1028" s="2"/>
      <x:c r="Z1028" s="2"/>
      <x:c r="AA1028" s="2"/>
      <x:c r="AB1028" s="2"/>
      <x:c r="AC1028" s="2"/>
      <x:c r="AD1028" s="2"/>
      <x:c r="AE1028" s="2"/>
      <x:c r="AF1028" s="2"/>
      <x:c r="AG1028" s="2"/>
      <x:c r="AH1028" s="2"/>
      <x:c r="AI1028" s="2"/>
      <x:c r="AJ1028" s="2"/>
      <x:c r="AK1028" s="2"/>
      <x:c r="AL1028" s="2"/>
      <x:c r="AM1028" s="2"/>
      <x:c r="AN1028" s="2"/>
      <x:c r="AO1028" s="2"/>
      <x:c r="AP1028" s="2"/>
      <x:c r="AQ1028" s="2"/>
      <x:c r="AR1028" s="2"/>
      <x:c r="AS1028" s="2"/>
    </x:row>
    <x:row r="1029">
      <x:c r="B1029" s="2"/>
      <x:c r="C1029" s="2"/>
      <x:c r="D1029" s="2"/>
      <x:c r="E1029" s="2"/>
      <x:c r="F1029" s="2"/>
      <x:c r="G1029" s="2"/>
      <x:c r="H1029" s="2"/>
      <x:c r="I1029" s="2"/>
      <x:c r="J1029" s="2"/>
      <x:c r="K1029" s="2"/>
      <x:c r="L1029" s="2"/>
      <x:c r="M1029" s="2"/>
      <x:c r="N1029" s="2"/>
      <x:c r="O1029" s="2"/>
      <x:c r="P1029" s="2"/>
      <x:c r="Q1029" s="2"/>
      <x:c r="R1029" s="2"/>
      <x:c r="S1029" s="2"/>
      <x:c r="T1029" s="2"/>
      <x:c r="U1029" s="2"/>
      <x:c r="V1029" s="2"/>
      <x:c r="W1029" s="2"/>
      <x:c r="X1029" s="2"/>
      <x:c r="Y1029" s="2"/>
      <x:c r="Z1029" s="2"/>
      <x:c r="AA1029" s="2"/>
      <x:c r="AB1029" s="2"/>
      <x:c r="AC1029" s="2"/>
      <x:c r="AD1029" s="2"/>
      <x:c r="AE1029" s="2"/>
      <x:c r="AF1029" s="2"/>
      <x:c r="AG1029" s="2"/>
      <x:c r="AH1029" s="2"/>
      <x:c r="AI1029" s="2"/>
      <x:c r="AJ1029" s="2"/>
      <x:c r="AK1029" s="2"/>
      <x:c r="AL1029" s="2"/>
      <x:c r="AM1029" s="2"/>
      <x:c r="AN1029" s="2"/>
      <x:c r="AO1029" s="2"/>
      <x:c r="AP1029" s="2"/>
      <x:c r="AQ1029" s="2"/>
      <x:c r="AR1029" s="2"/>
      <x:c r="AS1029" s="2"/>
    </x:row>
    <x:row r="1030">
      <x:c r="B1030" s="2"/>
      <x:c r="C1030" s="2"/>
      <x:c r="D1030" s="2"/>
      <x:c r="E1030" s="2"/>
      <x:c r="F1030" s="2"/>
      <x:c r="G1030" s="2"/>
      <x:c r="H1030" s="2"/>
      <x:c r="I1030" s="2"/>
      <x:c r="J1030" s="2"/>
      <x:c r="K1030" s="2"/>
      <x:c r="L1030" s="2"/>
      <x:c r="M1030" s="2"/>
      <x:c r="N1030" s="2"/>
      <x:c r="O1030" s="2"/>
      <x:c r="P1030" s="2"/>
      <x:c r="Q1030" s="2"/>
      <x:c r="R1030" s="2"/>
      <x:c r="S1030" s="2"/>
      <x:c r="T1030" s="2"/>
      <x:c r="U1030" s="2"/>
      <x:c r="V1030" s="2"/>
      <x:c r="W1030" s="2"/>
      <x:c r="X1030" s="2"/>
      <x:c r="Y1030" s="2"/>
      <x:c r="Z1030" s="2"/>
      <x:c r="AA1030" s="2"/>
      <x:c r="AB1030" s="2"/>
      <x:c r="AC1030" s="2"/>
      <x:c r="AD1030" s="2"/>
      <x:c r="AE1030" s="2"/>
      <x:c r="AF1030" s="2"/>
      <x:c r="AG1030" s="2"/>
      <x:c r="AH1030" s="2"/>
      <x:c r="AI1030" s="2"/>
      <x:c r="AJ1030" s="2"/>
      <x:c r="AK1030" s="2"/>
      <x:c r="AL1030" s="2"/>
      <x:c r="AM1030" s="2"/>
      <x:c r="AN1030" s="2"/>
      <x:c r="AO1030" s="2"/>
      <x:c r="AP1030" s="2"/>
      <x:c r="AQ1030" s="2"/>
      <x:c r="AR1030" s="2"/>
      <x:c r="AS1030" s="2"/>
    </x:row>
    <x:row r="1031">
      <x:c r="B1031" s="2"/>
      <x:c r="C1031" s="2"/>
      <x:c r="D1031" s="2"/>
      <x:c r="E1031" s="2"/>
      <x:c r="F1031" s="2"/>
      <x:c r="G1031" s="2"/>
      <x:c r="H1031" s="2"/>
      <x:c r="I1031" s="2"/>
      <x:c r="J1031" s="2"/>
      <x:c r="K1031" s="2"/>
      <x:c r="L1031" s="2"/>
      <x:c r="M1031" s="2"/>
      <x:c r="N1031" s="2"/>
      <x:c r="O1031" s="2"/>
      <x:c r="P1031" s="2"/>
      <x:c r="Q1031" s="2"/>
      <x:c r="R1031" s="2"/>
      <x:c r="S1031" s="2"/>
      <x:c r="T1031" s="2"/>
      <x:c r="U1031" s="2"/>
      <x:c r="V1031" s="2"/>
      <x:c r="W1031" s="2"/>
      <x:c r="X1031" s="2"/>
      <x:c r="Y1031" s="2"/>
      <x:c r="Z1031" s="2"/>
      <x:c r="AA1031" s="2"/>
      <x:c r="AB1031" s="2"/>
      <x:c r="AC1031" s="2"/>
      <x:c r="AD1031" s="2"/>
      <x:c r="AE1031" s="2"/>
      <x:c r="AF1031" s="2"/>
      <x:c r="AG1031" s="2"/>
      <x:c r="AH1031" s="2"/>
      <x:c r="AI1031" s="2"/>
      <x:c r="AJ1031" s="2"/>
      <x:c r="AK1031" s="2"/>
      <x:c r="AL1031" s="2"/>
      <x:c r="AM1031" s="2"/>
      <x:c r="AN1031" s="2"/>
      <x:c r="AO1031" s="2"/>
      <x:c r="AP1031" s="2"/>
      <x:c r="AQ1031" s="2"/>
      <x:c r="AR1031" s="2"/>
      <x:c r="AS1031" s="2"/>
    </x:row>
    <x:row r="1032">
      <x:c r="B1032" s="2"/>
      <x:c r="C1032" s="2"/>
      <x:c r="D1032" s="2"/>
      <x:c r="E1032" s="2"/>
      <x:c r="F1032" s="2"/>
      <x:c r="G1032" s="2"/>
      <x:c r="H1032" s="2"/>
      <x:c r="I1032" s="2"/>
      <x:c r="J1032" s="2"/>
      <x:c r="K1032" s="2"/>
      <x:c r="L1032" s="2"/>
      <x:c r="M1032" s="2"/>
      <x:c r="N1032" s="2"/>
      <x:c r="O1032" s="2"/>
      <x:c r="P1032" s="2"/>
      <x:c r="Q1032" s="2"/>
      <x:c r="R1032" s="2"/>
      <x:c r="S1032" s="2"/>
      <x:c r="T1032" s="2"/>
      <x:c r="U1032" s="2"/>
      <x:c r="V1032" s="2"/>
      <x:c r="W1032" s="2"/>
      <x:c r="X1032" s="2"/>
      <x:c r="Y1032" s="2"/>
      <x:c r="Z1032" s="2"/>
      <x:c r="AA1032" s="2"/>
      <x:c r="AB1032" s="2"/>
      <x:c r="AC1032" s="2"/>
      <x:c r="AD1032" s="2"/>
      <x:c r="AE1032" s="2"/>
      <x:c r="AF1032" s="2"/>
      <x:c r="AG1032" s="2"/>
      <x:c r="AH1032" s="2"/>
      <x:c r="AI1032" s="2"/>
      <x:c r="AJ1032" s="2"/>
      <x:c r="AK1032" s="2"/>
      <x:c r="AL1032" s="2"/>
      <x:c r="AM1032" s="2"/>
      <x:c r="AN1032" s="2"/>
      <x:c r="AO1032" s="2"/>
      <x:c r="AP1032" s="2"/>
      <x:c r="AQ1032" s="2"/>
      <x:c r="AR1032" s="2"/>
      <x:c r="AS1032" s="2"/>
    </x:row>
    <x:row r="1033">
      <x:c r="B1033" s="2"/>
      <x:c r="C1033" s="2"/>
      <x:c r="D1033" s="2"/>
      <x:c r="E1033" s="2"/>
      <x:c r="F1033" s="2"/>
      <x:c r="G1033" s="2"/>
      <x:c r="H1033" s="2"/>
      <x:c r="I1033" s="2"/>
      <x:c r="J1033" s="2"/>
      <x:c r="K1033" s="2"/>
      <x:c r="L1033" s="2"/>
      <x:c r="M1033" s="2"/>
      <x:c r="N1033" s="2"/>
      <x:c r="O1033" s="2"/>
      <x:c r="P1033" s="2"/>
      <x:c r="Q1033" s="2"/>
      <x:c r="R1033" s="2"/>
      <x:c r="S1033" s="2"/>
      <x:c r="T1033" s="2"/>
      <x:c r="U1033" s="2"/>
      <x:c r="V1033" s="2"/>
      <x:c r="W1033" s="2"/>
      <x:c r="X1033" s="2"/>
      <x:c r="Y1033" s="2"/>
      <x:c r="Z1033" s="2"/>
      <x:c r="AA1033" s="2"/>
      <x:c r="AB1033" s="2"/>
      <x:c r="AC1033" s="2"/>
      <x:c r="AD1033" s="2"/>
      <x:c r="AE1033" s="2"/>
      <x:c r="AF1033" s="2"/>
      <x:c r="AG1033" s="2"/>
      <x:c r="AH1033" s="2"/>
      <x:c r="AI1033" s="2"/>
      <x:c r="AJ1033" s="2"/>
      <x:c r="AK1033" s="2"/>
      <x:c r="AL1033" s="2"/>
      <x:c r="AM1033" s="2"/>
      <x:c r="AN1033" s="2"/>
      <x:c r="AO1033" s="2"/>
      <x:c r="AP1033" s="2"/>
      <x:c r="AQ1033" s="2"/>
      <x:c r="AR1033" s="2"/>
      <x:c r="AS1033" s="2"/>
    </x:row>
    <x:row r="1034">
      <x:c r="B1034" s="2"/>
      <x:c r="C1034" s="2"/>
      <x:c r="D1034" s="2"/>
      <x:c r="E1034" s="2"/>
      <x:c r="F1034" s="2"/>
      <x:c r="G1034" s="2"/>
      <x:c r="H1034" s="2"/>
      <x:c r="I1034" s="2"/>
      <x:c r="J1034" s="2"/>
      <x:c r="K1034" s="2"/>
      <x:c r="L1034" s="2"/>
      <x:c r="M1034" s="2"/>
      <x:c r="N1034" s="2"/>
      <x:c r="O1034" s="2"/>
      <x:c r="P1034" s="2"/>
      <x:c r="Q1034" s="2"/>
      <x:c r="R1034" s="2"/>
      <x:c r="S1034" s="2"/>
      <x:c r="T1034" s="2"/>
      <x:c r="U1034" s="2"/>
      <x:c r="V1034" s="2"/>
      <x:c r="W1034" s="2"/>
      <x:c r="X1034" s="2"/>
      <x:c r="Y1034" s="2"/>
      <x:c r="Z1034" s="2"/>
      <x:c r="AA1034" s="2"/>
      <x:c r="AB1034" s="2"/>
      <x:c r="AC1034" s="2"/>
      <x:c r="AD1034" s="2"/>
      <x:c r="AE1034" s="2"/>
      <x:c r="AF1034" s="2"/>
      <x:c r="AG1034" s="2"/>
      <x:c r="AH1034" s="2"/>
      <x:c r="AI1034" s="2"/>
      <x:c r="AJ1034" s="2"/>
      <x:c r="AK1034" s="2"/>
      <x:c r="AL1034" s="2"/>
      <x:c r="AM1034" s="2"/>
      <x:c r="AN1034" s="2"/>
      <x:c r="AO1034" s="2"/>
      <x:c r="AP1034" s="2"/>
      <x:c r="AQ1034" s="2"/>
      <x:c r="AR1034" s="2"/>
      <x:c r="AS1034" s="2"/>
    </x:row>
    <x:row r="1035">
      <x:c r="B1035" s="2"/>
      <x:c r="C1035" s="2"/>
      <x:c r="D1035" s="2"/>
      <x:c r="E1035" s="2"/>
      <x:c r="F1035" s="2"/>
      <x:c r="G1035" s="2"/>
      <x:c r="H1035" s="2"/>
      <x:c r="I1035" s="2"/>
      <x:c r="J1035" s="2"/>
      <x:c r="K1035" s="2"/>
      <x:c r="L1035" s="2"/>
      <x:c r="M1035" s="2"/>
      <x:c r="N1035" s="2"/>
      <x:c r="O1035" s="2"/>
      <x:c r="P1035" s="2"/>
      <x:c r="Q1035" s="2"/>
      <x:c r="R1035" s="2"/>
      <x:c r="S1035" s="2"/>
      <x:c r="T1035" s="2"/>
      <x:c r="U1035" s="2"/>
      <x:c r="V1035" s="2"/>
      <x:c r="W1035" s="2"/>
      <x:c r="X1035" s="2"/>
      <x:c r="Y1035" s="2"/>
      <x:c r="Z1035" s="2"/>
      <x:c r="AA1035" s="2"/>
      <x:c r="AB1035" s="2"/>
      <x:c r="AC1035" s="2"/>
      <x:c r="AD1035" s="2"/>
      <x:c r="AE1035" s="2"/>
      <x:c r="AF1035" s="2"/>
      <x:c r="AG1035" s="2"/>
      <x:c r="AH1035" s="2"/>
      <x:c r="AI1035" s="2"/>
      <x:c r="AJ1035" s="2"/>
      <x:c r="AK1035" s="2"/>
      <x:c r="AL1035" s="2"/>
      <x:c r="AM1035" s="2"/>
      <x:c r="AN1035" s="2"/>
      <x:c r="AO1035" s="2"/>
      <x:c r="AP1035" s="2"/>
      <x:c r="AQ1035" s="2"/>
      <x:c r="AR1035" s="2"/>
      <x:c r="AS1035" s="2"/>
    </x:row>
    <x:row r="1036">
      <x:c r="B1036" s="2"/>
      <x:c r="C1036" s="2"/>
      <x:c r="D1036" s="2"/>
      <x:c r="E1036" s="2"/>
      <x:c r="F1036" s="2"/>
      <x:c r="G1036" s="2"/>
      <x:c r="H1036" s="2"/>
      <x:c r="I1036" s="2"/>
      <x:c r="J1036" s="2"/>
      <x:c r="K1036" s="2"/>
      <x:c r="L1036" s="2"/>
      <x:c r="M1036" s="2"/>
      <x:c r="N1036" s="2"/>
      <x:c r="O1036" s="2"/>
      <x:c r="P1036" s="2"/>
      <x:c r="Q1036" s="2"/>
      <x:c r="R1036" s="2"/>
      <x:c r="S1036" s="2"/>
      <x:c r="T1036" s="2"/>
      <x:c r="U1036" s="2"/>
      <x:c r="V1036" s="2"/>
      <x:c r="W1036" s="2"/>
      <x:c r="X1036" s="2"/>
      <x:c r="Y1036" s="2"/>
      <x:c r="Z1036" s="2"/>
      <x:c r="AA1036" s="2"/>
      <x:c r="AB1036" s="2"/>
      <x:c r="AC1036" s="2"/>
      <x:c r="AD1036" s="2"/>
      <x:c r="AE1036" s="2"/>
      <x:c r="AF1036" s="2"/>
      <x:c r="AG1036" s="2"/>
      <x:c r="AH1036" s="2"/>
      <x:c r="AI1036" s="2"/>
      <x:c r="AJ1036" s="2"/>
      <x:c r="AK1036" s="2"/>
      <x:c r="AL1036" s="2"/>
      <x:c r="AM1036" s="2"/>
      <x:c r="AN1036" s="2"/>
      <x:c r="AO1036" s="2"/>
      <x:c r="AP1036" s="2"/>
      <x:c r="AQ1036" s="2"/>
      <x:c r="AR1036" s="2"/>
      <x:c r="AS1036" s="2"/>
    </x:row>
    <x:row r="1037">
      <x:c r="B1037" s="2"/>
      <x:c r="C1037" s="2"/>
      <x:c r="D1037" s="2"/>
      <x:c r="E1037" s="2"/>
      <x:c r="F1037" s="2"/>
      <x:c r="G1037" s="2"/>
      <x:c r="H1037" s="2"/>
      <x:c r="I1037" s="2"/>
      <x:c r="J1037" s="2"/>
      <x:c r="K1037" s="2"/>
      <x:c r="L1037" s="2"/>
      <x:c r="M1037" s="2"/>
      <x:c r="N1037" s="2"/>
      <x:c r="O1037" s="2"/>
      <x:c r="P1037" s="2"/>
      <x:c r="Q1037" s="2"/>
      <x:c r="R1037" s="2"/>
      <x:c r="S1037" s="2"/>
      <x:c r="T1037" s="2"/>
      <x:c r="U1037" s="2"/>
      <x:c r="V1037" s="2"/>
      <x:c r="W1037" s="2"/>
      <x:c r="X1037" s="2"/>
      <x:c r="Y1037" s="2"/>
      <x:c r="Z1037" s="2"/>
      <x:c r="AA1037" s="2"/>
      <x:c r="AB1037" s="2"/>
      <x:c r="AC1037" s="2"/>
      <x:c r="AD1037" s="2"/>
      <x:c r="AE1037" s="2"/>
      <x:c r="AF1037" s="2"/>
      <x:c r="AG1037" s="2"/>
      <x:c r="AH1037" s="2"/>
      <x:c r="AI1037" s="2"/>
      <x:c r="AJ1037" s="2"/>
      <x:c r="AK1037" s="2"/>
      <x:c r="AL1037" s="2"/>
      <x:c r="AM1037" s="2"/>
      <x:c r="AN1037" s="2"/>
      <x:c r="AO1037" s="2"/>
      <x:c r="AP1037" s="2"/>
      <x:c r="AQ1037" s="2"/>
      <x:c r="AR1037" s="2"/>
      <x:c r="AS1037" s="2"/>
    </x:row>
    <x:row r="1038">
      <x:c r="B1038" s="2"/>
      <x:c r="C1038" s="2"/>
      <x:c r="D1038" s="2"/>
      <x:c r="E1038" s="2"/>
      <x:c r="F1038" s="2"/>
      <x:c r="G1038" s="2"/>
      <x:c r="H1038" s="2"/>
      <x:c r="I1038" s="2"/>
      <x:c r="J1038" s="2"/>
      <x:c r="K1038" s="2"/>
      <x:c r="L1038" s="2"/>
      <x:c r="M1038" s="2"/>
      <x:c r="N1038" s="2"/>
      <x:c r="O1038" s="2"/>
      <x:c r="P1038" s="2"/>
      <x:c r="Q1038" s="2"/>
      <x:c r="R1038" s="2"/>
      <x:c r="S1038" s="2"/>
      <x:c r="T1038" s="2"/>
      <x:c r="U1038" s="2"/>
      <x:c r="V1038" s="2"/>
      <x:c r="W1038" s="2"/>
      <x:c r="X1038" s="2"/>
      <x:c r="Y1038" s="2"/>
      <x:c r="Z1038" s="2"/>
      <x:c r="AA1038" s="2"/>
      <x:c r="AB1038" s="2"/>
      <x:c r="AC1038" s="2"/>
      <x:c r="AD1038" s="2"/>
      <x:c r="AE1038" s="2"/>
      <x:c r="AF1038" s="2"/>
      <x:c r="AG1038" s="2"/>
      <x:c r="AH1038" s="2"/>
      <x:c r="AI1038" s="2"/>
      <x:c r="AJ1038" s="2"/>
      <x:c r="AK1038" s="2"/>
      <x:c r="AL1038" s="2"/>
      <x:c r="AM1038" s="2"/>
      <x:c r="AN1038" s="2"/>
      <x:c r="AO1038" s="2"/>
      <x:c r="AP1038" s="2"/>
      <x:c r="AQ1038" s="2"/>
      <x:c r="AR1038" s="2"/>
      <x:c r="AS1038" s="2"/>
    </x:row>
    <x:row r="1039">
      <x:c r="B1039" s="2"/>
      <x:c r="C1039" s="2"/>
      <x:c r="D1039" s="2"/>
      <x:c r="E1039" s="2"/>
      <x:c r="F1039" s="2"/>
      <x:c r="G1039" s="2"/>
      <x:c r="H1039" s="2"/>
      <x:c r="I1039" s="2"/>
      <x:c r="J1039" s="2"/>
      <x:c r="K1039" s="2"/>
      <x:c r="L1039" s="2"/>
      <x:c r="M1039" s="2"/>
      <x:c r="N1039" s="2"/>
      <x:c r="O1039" s="2"/>
      <x:c r="P1039" s="2"/>
      <x:c r="Q1039" s="2"/>
      <x:c r="R1039" s="2"/>
      <x:c r="S1039" s="2"/>
      <x:c r="T1039" s="2"/>
      <x:c r="U1039" s="2"/>
      <x:c r="V1039" s="2"/>
      <x:c r="W1039" s="2"/>
      <x:c r="X1039" s="2"/>
      <x:c r="Y1039" s="2"/>
      <x:c r="Z1039" s="2"/>
      <x:c r="AA1039" s="2"/>
      <x:c r="AB1039" s="2"/>
      <x:c r="AC1039" s="2"/>
      <x:c r="AD1039" s="2"/>
      <x:c r="AE1039" s="2"/>
      <x:c r="AF1039" s="2"/>
      <x:c r="AG1039" s="2"/>
      <x:c r="AH1039" s="2"/>
      <x:c r="AI1039" s="2"/>
      <x:c r="AJ1039" s="2"/>
      <x:c r="AK1039" s="2"/>
      <x:c r="AL1039" s="2"/>
      <x:c r="AM1039" s="2"/>
      <x:c r="AN1039" s="2"/>
      <x:c r="AO1039" s="2"/>
      <x:c r="AP1039" s="2"/>
      <x:c r="AQ1039" s="2"/>
      <x:c r="AR1039" s="2"/>
      <x:c r="AS1039" s="2"/>
    </x:row>
    <x:row r="1040">
      <x:c r="B1040" s="2"/>
      <x:c r="C1040" s="2"/>
      <x:c r="D1040" s="2"/>
      <x:c r="E1040" s="2"/>
      <x:c r="F1040" s="2"/>
      <x:c r="G1040" s="2"/>
      <x:c r="H1040" s="2"/>
      <x:c r="I1040" s="2"/>
      <x:c r="J1040" s="2"/>
      <x:c r="K1040" s="2"/>
      <x:c r="L1040" s="2"/>
      <x:c r="M1040" s="2"/>
      <x:c r="N1040" s="2"/>
      <x:c r="O1040" s="2"/>
      <x:c r="P1040" s="2"/>
      <x:c r="Q1040" s="2"/>
      <x:c r="R1040" s="2"/>
      <x:c r="S1040" s="2"/>
      <x:c r="T1040" s="2"/>
      <x:c r="U1040" s="2"/>
      <x:c r="V1040" s="2"/>
      <x:c r="W1040" s="2"/>
      <x:c r="X1040" s="2"/>
      <x:c r="Y1040" s="2"/>
      <x:c r="Z1040" s="2"/>
      <x:c r="AA1040" s="2"/>
      <x:c r="AB1040" s="2"/>
      <x:c r="AC1040" s="2"/>
      <x:c r="AD1040" s="2"/>
      <x:c r="AE1040" s="2"/>
      <x:c r="AF1040" s="2"/>
      <x:c r="AG1040" s="2"/>
      <x:c r="AH1040" s="2"/>
      <x:c r="AI1040" s="2"/>
      <x:c r="AJ1040" s="2"/>
      <x:c r="AK1040" s="2"/>
      <x:c r="AL1040" s="2"/>
      <x:c r="AM1040" s="2"/>
      <x:c r="AN1040" s="2"/>
      <x:c r="AO1040" s="2"/>
      <x:c r="AP1040" s="2"/>
      <x:c r="AQ1040" s="2"/>
      <x:c r="AR1040" s="2"/>
      <x:c r="AS1040" s="2"/>
    </x:row>
    <x:row r="1041">
      <x:c r="B1041" s="2"/>
      <x:c r="C1041" s="2"/>
      <x:c r="D1041" s="2"/>
      <x:c r="E1041" s="2"/>
      <x:c r="F1041" s="2"/>
      <x:c r="G1041" s="2"/>
      <x:c r="H1041" s="2"/>
      <x:c r="I1041" s="2"/>
      <x:c r="J1041" s="2"/>
      <x:c r="K1041" s="2"/>
      <x:c r="L1041" s="2"/>
      <x:c r="M1041" s="2"/>
      <x:c r="N1041" s="2"/>
      <x:c r="O1041" s="2"/>
      <x:c r="P1041" s="2"/>
      <x:c r="Q1041" s="2"/>
      <x:c r="R1041" s="2"/>
      <x:c r="S1041" s="2"/>
      <x:c r="T1041" s="2"/>
      <x:c r="U1041" s="2"/>
      <x:c r="V1041" s="2"/>
      <x:c r="W1041" s="2"/>
      <x:c r="X1041" s="2"/>
      <x:c r="Y1041" s="2"/>
      <x:c r="Z1041" s="2"/>
      <x:c r="AA1041" s="2"/>
      <x:c r="AB1041" s="2"/>
      <x:c r="AC1041" s="2"/>
      <x:c r="AD1041" s="2"/>
      <x:c r="AE1041" s="2"/>
      <x:c r="AF1041" s="2"/>
      <x:c r="AG1041" s="2"/>
      <x:c r="AH1041" s="2"/>
      <x:c r="AI1041" s="2"/>
      <x:c r="AJ1041" s="2"/>
      <x:c r="AK1041" s="2"/>
      <x:c r="AL1041" s="2"/>
      <x:c r="AM1041" s="2"/>
      <x:c r="AN1041" s="2"/>
      <x:c r="AO1041" s="2"/>
      <x:c r="AP1041" s="2"/>
      <x:c r="AQ1041" s="2"/>
      <x:c r="AR1041" s="2"/>
      <x:c r="AS1041" s="2"/>
    </x:row>
    <x:row r="1042">
      <x:c r="B1042" s="2"/>
      <x:c r="C1042" s="2"/>
      <x:c r="D1042" s="2"/>
      <x:c r="E1042" s="2"/>
      <x:c r="F1042" s="2"/>
      <x:c r="G1042" s="2"/>
      <x:c r="H1042" s="2"/>
      <x:c r="I1042" s="2"/>
      <x:c r="J1042" s="2"/>
      <x:c r="K1042" s="2"/>
      <x:c r="L1042" s="2"/>
      <x:c r="M1042" s="2"/>
      <x:c r="N1042" s="2"/>
      <x:c r="O1042" s="2"/>
      <x:c r="P1042" s="2"/>
      <x:c r="Q1042" s="2"/>
      <x:c r="R1042" s="2"/>
      <x:c r="S1042" s="2"/>
      <x:c r="T1042" s="2"/>
      <x:c r="U1042" s="2"/>
      <x:c r="V1042" s="2"/>
      <x:c r="W1042" s="2"/>
      <x:c r="X1042" s="2"/>
      <x:c r="Y1042" s="2"/>
      <x:c r="Z1042" s="2"/>
      <x:c r="AA1042" s="2"/>
      <x:c r="AB1042" s="2"/>
      <x:c r="AC1042" s="2"/>
      <x:c r="AD1042" s="2"/>
      <x:c r="AE1042" s="2"/>
      <x:c r="AF1042" s="2"/>
      <x:c r="AG1042" s="2"/>
      <x:c r="AH1042" s="2"/>
      <x:c r="AI1042" s="2"/>
      <x:c r="AJ1042" s="2"/>
      <x:c r="AK1042" s="2"/>
      <x:c r="AL1042" s="2"/>
      <x:c r="AM1042" s="2"/>
      <x:c r="AN1042" s="2"/>
      <x:c r="AO1042" s="2"/>
      <x:c r="AP1042" s="2"/>
      <x:c r="AQ1042" s="2"/>
      <x:c r="AR1042" s="2"/>
      <x:c r="AS1042" s="2"/>
    </x:row>
    <x:row r="1043">
      <x:c r="B1043" s="2"/>
      <x:c r="C1043" s="2"/>
      <x:c r="D1043" s="2"/>
      <x:c r="E1043" s="2"/>
      <x:c r="F1043" s="2"/>
      <x:c r="G1043" s="2"/>
      <x:c r="H1043" s="2"/>
      <x:c r="I1043" s="2"/>
      <x:c r="J1043" s="2"/>
      <x:c r="K1043" s="2"/>
      <x:c r="L1043" s="2"/>
      <x:c r="M1043" s="2"/>
      <x:c r="N1043" s="2"/>
      <x:c r="O1043" s="2"/>
      <x:c r="P1043" s="2"/>
      <x:c r="Q1043" s="2"/>
      <x:c r="R1043" s="2"/>
      <x:c r="S1043" s="2"/>
      <x:c r="T1043" s="2"/>
      <x:c r="U1043" s="2"/>
      <x:c r="V1043" s="2"/>
      <x:c r="W1043" s="2"/>
      <x:c r="X1043" s="2"/>
      <x:c r="Y1043" s="2"/>
      <x:c r="Z1043" s="2"/>
      <x:c r="AA1043" s="2"/>
      <x:c r="AB1043" s="2"/>
      <x:c r="AC1043" s="2"/>
      <x:c r="AD1043" s="2"/>
      <x:c r="AE1043" s="2"/>
      <x:c r="AF1043" s="2"/>
      <x:c r="AG1043" s="2"/>
      <x:c r="AH1043" s="2"/>
      <x:c r="AI1043" s="2"/>
      <x:c r="AJ1043" s="2"/>
      <x:c r="AK1043" s="2"/>
      <x:c r="AL1043" s="2"/>
      <x:c r="AM1043" s="2"/>
      <x:c r="AN1043" s="2"/>
      <x:c r="AO1043" s="2"/>
      <x:c r="AP1043" s="2"/>
      <x:c r="AQ1043" s="2"/>
      <x:c r="AR1043" s="2"/>
      <x:c r="AS1043" s="2"/>
    </x:row>
    <x:row r="1044">
      <x:c r="B1044" s="2"/>
      <x:c r="C1044" s="2"/>
      <x:c r="D1044" s="2"/>
      <x:c r="E1044" s="2"/>
      <x:c r="F1044" s="2"/>
      <x:c r="G1044" s="2"/>
      <x:c r="H1044" s="2"/>
      <x:c r="I1044" s="2"/>
      <x:c r="J1044" s="2"/>
      <x:c r="K1044" s="2"/>
      <x:c r="L1044" s="2"/>
      <x:c r="M1044" s="2"/>
      <x:c r="N1044" s="2"/>
      <x:c r="O1044" s="2"/>
      <x:c r="P1044" s="2"/>
      <x:c r="Q1044" s="2"/>
      <x:c r="R1044" s="2"/>
      <x:c r="S1044" s="2"/>
      <x:c r="T1044" s="2"/>
      <x:c r="U1044" s="2"/>
      <x:c r="V1044" s="2"/>
      <x:c r="W1044" s="2"/>
      <x:c r="X1044" s="2"/>
      <x:c r="Y1044" s="2"/>
      <x:c r="Z1044" s="2"/>
      <x:c r="AA1044" s="2"/>
      <x:c r="AB1044" s="2"/>
      <x:c r="AC1044" s="2"/>
      <x:c r="AD1044" s="2"/>
      <x:c r="AE1044" s="2"/>
      <x:c r="AF1044" s="2"/>
      <x:c r="AG1044" s="2"/>
      <x:c r="AH1044" s="2"/>
      <x:c r="AI1044" s="2"/>
      <x:c r="AJ1044" s="2"/>
      <x:c r="AK1044" s="2"/>
      <x:c r="AL1044" s="2"/>
      <x:c r="AM1044" s="2"/>
      <x:c r="AN1044" s="2"/>
      <x:c r="AO1044" s="2"/>
      <x:c r="AP1044" s="2"/>
      <x:c r="AQ1044" s="2"/>
      <x:c r="AR1044" s="2"/>
      <x:c r="AS1044" s="2"/>
    </x:row>
    <x:row r="1045">
      <x:c r="B1045" s="2"/>
      <x:c r="C1045" s="2"/>
      <x:c r="D1045" s="2"/>
      <x:c r="E1045" s="2"/>
      <x:c r="F1045" s="2"/>
      <x:c r="G1045" s="2"/>
      <x:c r="H1045" s="2"/>
      <x:c r="I1045" s="2"/>
      <x:c r="J1045" s="2"/>
      <x:c r="K1045" s="2"/>
      <x:c r="L1045" s="2"/>
      <x:c r="M1045" s="2"/>
      <x:c r="N1045" s="2"/>
      <x:c r="O1045" s="2"/>
      <x:c r="P1045" s="2"/>
      <x:c r="Q1045" s="2"/>
      <x:c r="R1045" s="2"/>
      <x:c r="S1045" s="2"/>
      <x:c r="T1045" s="2"/>
      <x:c r="U1045" s="2"/>
      <x:c r="V1045" s="2"/>
      <x:c r="W1045" s="2"/>
      <x:c r="X1045" s="2"/>
      <x:c r="Y1045" s="2"/>
      <x:c r="Z1045" s="2"/>
      <x:c r="AA1045" s="2"/>
      <x:c r="AB1045" s="2"/>
      <x:c r="AC1045" s="2"/>
      <x:c r="AD1045" s="2"/>
      <x:c r="AE1045" s="2"/>
      <x:c r="AF1045" s="2"/>
      <x:c r="AG1045" s="2"/>
      <x:c r="AH1045" s="2"/>
      <x:c r="AI1045" s="2"/>
      <x:c r="AJ1045" s="2"/>
      <x:c r="AK1045" s="2"/>
      <x:c r="AL1045" s="2"/>
      <x:c r="AM1045" s="2"/>
      <x:c r="AN1045" s="2"/>
      <x:c r="AO1045" s="2"/>
      <x:c r="AP1045" s="2"/>
      <x:c r="AQ1045" s="2"/>
      <x:c r="AR1045" s="2"/>
      <x:c r="AS1045" s="2"/>
    </x:row>
    <x:row r="1046">
      <x:c r="B1046" s="2"/>
      <x:c r="C1046" s="2"/>
      <x:c r="D1046" s="2"/>
      <x:c r="E1046" s="2"/>
      <x:c r="F1046" s="2"/>
      <x:c r="G1046" s="2"/>
      <x:c r="H1046" s="2"/>
      <x:c r="I1046" s="2"/>
      <x:c r="J1046" s="2"/>
      <x:c r="K1046" s="2"/>
      <x:c r="L1046" s="2"/>
      <x:c r="M1046" s="2"/>
      <x:c r="N1046" s="2"/>
      <x:c r="O1046" s="2"/>
      <x:c r="P1046" s="2"/>
      <x:c r="Q1046" s="2"/>
      <x:c r="R1046" s="2"/>
      <x:c r="S1046" s="2"/>
      <x:c r="T1046" s="2"/>
      <x:c r="U1046" s="2"/>
      <x:c r="V1046" s="2"/>
      <x:c r="W1046" s="2"/>
      <x:c r="X1046" s="2"/>
      <x:c r="Y1046" s="2"/>
      <x:c r="Z1046" s="2"/>
      <x:c r="AA1046" s="2"/>
      <x:c r="AB1046" s="2"/>
      <x:c r="AC1046" s="2"/>
      <x:c r="AD1046" s="2"/>
      <x:c r="AE1046" s="2"/>
      <x:c r="AF1046" s="2"/>
      <x:c r="AG1046" s="2"/>
      <x:c r="AH1046" s="2"/>
      <x:c r="AI1046" s="2"/>
      <x:c r="AJ1046" s="2"/>
      <x:c r="AK1046" s="2"/>
      <x:c r="AL1046" s="2"/>
      <x:c r="AM1046" s="2"/>
      <x:c r="AN1046" s="2"/>
      <x:c r="AO1046" s="2"/>
      <x:c r="AP1046" s="2"/>
      <x:c r="AQ1046" s="2"/>
      <x:c r="AR1046" s="2"/>
      <x:c r="AS1046" s="2"/>
    </x:row>
    <x:row r="1047">
      <x:c r="B1047" s="2"/>
      <x:c r="C1047" s="2"/>
      <x:c r="D1047" s="2"/>
      <x:c r="E1047" s="2"/>
      <x:c r="F1047" s="2"/>
      <x:c r="G1047" s="2"/>
      <x:c r="H1047" s="2"/>
      <x:c r="I1047" s="2"/>
      <x:c r="J1047" s="2"/>
      <x:c r="K1047" s="2"/>
      <x:c r="L1047" s="2"/>
      <x:c r="M1047" s="2"/>
      <x:c r="N1047" s="2"/>
      <x:c r="O1047" s="2"/>
      <x:c r="P1047" s="2"/>
      <x:c r="Q1047" s="2"/>
      <x:c r="R1047" s="2"/>
      <x:c r="S1047" s="2"/>
      <x:c r="T1047" s="2"/>
      <x:c r="U1047" s="2"/>
      <x:c r="V1047" s="2"/>
      <x:c r="W1047" s="2"/>
      <x:c r="X1047" s="2"/>
      <x:c r="Y1047" s="2"/>
      <x:c r="Z1047" s="2"/>
      <x:c r="AA1047" s="2"/>
      <x:c r="AB1047" s="2"/>
      <x:c r="AC1047" s="2"/>
      <x:c r="AD1047" s="2"/>
      <x:c r="AE1047" s="2"/>
      <x:c r="AF1047" s="2"/>
      <x:c r="AG1047" s="2"/>
      <x:c r="AH1047" s="2"/>
      <x:c r="AI1047" s="2"/>
      <x:c r="AJ1047" s="2"/>
      <x:c r="AK1047" s="2"/>
      <x:c r="AL1047" s="2"/>
      <x:c r="AM1047" s="2"/>
      <x:c r="AN1047" s="2"/>
      <x:c r="AO1047" s="2"/>
      <x:c r="AP1047" s="2"/>
      <x:c r="AQ1047" s="2"/>
      <x:c r="AR1047" s="2"/>
      <x:c r="AS1047" s="2"/>
    </x:row>
    <x:row r="1048">
      <x:c r="B1048" s="2"/>
      <x:c r="C1048" s="2"/>
      <x:c r="D1048" s="2"/>
      <x:c r="E1048" s="2"/>
      <x:c r="F1048" s="2"/>
      <x:c r="G1048" s="2"/>
      <x:c r="H1048" s="2"/>
      <x:c r="I1048" s="2"/>
      <x:c r="J1048" s="2"/>
      <x:c r="K1048" s="2"/>
      <x:c r="L1048" s="2"/>
      <x:c r="M1048" s="2"/>
      <x:c r="N1048" s="2"/>
      <x:c r="O1048" s="2"/>
      <x:c r="P1048" s="2"/>
      <x:c r="Q1048" s="2"/>
      <x:c r="R1048" s="2"/>
      <x:c r="S1048" s="2"/>
      <x:c r="T1048" s="2"/>
      <x:c r="U1048" s="2"/>
      <x:c r="V1048" s="2"/>
      <x:c r="W1048" s="2"/>
      <x:c r="X1048" s="2"/>
      <x:c r="Y1048" s="2"/>
      <x:c r="Z1048" s="2"/>
      <x:c r="AA1048" s="2"/>
      <x:c r="AB1048" s="2"/>
      <x:c r="AC1048" s="2"/>
      <x:c r="AD1048" s="2"/>
      <x:c r="AE1048" s="2"/>
      <x:c r="AF1048" s="2"/>
      <x:c r="AG1048" s="2"/>
      <x:c r="AH1048" s="2"/>
      <x:c r="AI1048" s="2"/>
      <x:c r="AJ1048" s="2"/>
      <x:c r="AK1048" s="2"/>
      <x:c r="AL1048" s="2"/>
      <x:c r="AM1048" s="2"/>
      <x:c r="AN1048" s="2"/>
      <x:c r="AO1048" s="2"/>
      <x:c r="AP1048" s="2"/>
      <x:c r="AQ1048" s="2"/>
      <x:c r="AR1048" s="2"/>
      <x:c r="AS1048" s="2"/>
    </x:row>
    <x:row r="1049">
      <x:c r="B1049" s="2"/>
      <x:c r="C1049" s="2"/>
      <x:c r="D1049" s="2"/>
      <x:c r="E1049" s="2"/>
      <x:c r="F1049" s="2"/>
      <x:c r="G1049" s="2"/>
      <x:c r="H1049" s="2"/>
      <x:c r="I1049" s="2"/>
      <x:c r="J1049" s="2"/>
      <x:c r="K1049" s="2"/>
      <x:c r="L1049" s="2"/>
      <x:c r="M1049" s="2"/>
      <x:c r="N1049" s="2"/>
      <x:c r="O1049" s="2"/>
      <x:c r="P1049" s="2"/>
      <x:c r="Q1049" s="2"/>
      <x:c r="R1049" s="2"/>
      <x:c r="S1049" s="2"/>
      <x:c r="T1049" s="2"/>
      <x:c r="U1049" s="2"/>
      <x:c r="V1049" s="2"/>
      <x:c r="W1049" s="2"/>
      <x:c r="X1049" s="2"/>
      <x:c r="Y1049" s="2"/>
      <x:c r="Z1049" s="2"/>
      <x:c r="AA1049" s="2"/>
      <x:c r="AB1049" s="2"/>
      <x:c r="AC1049" s="2"/>
      <x:c r="AD1049" s="2"/>
      <x:c r="AE1049" s="2"/>
      <x:c r="AF1049" s="2"/>
      <x:c r="AG1049" s="2"/>
      <x:c r="AH1049" s="2"/>
      <x:c r="AI1049" s="2"/>
      <x:c r="AJ1049" s="2"/>
      <x:c r="AK1049" s="2"/>
      <x:c r="AL1049" s="2"/>
      <x:c r="AM1049" s="2"/>
      <x:c r="AN1049" s="2"/>
      <x:c r="AO1049" s="2"/>
      <x:c r="AP1049" s="2"/>
      <x:c r="AQ1049" s="2"/>
      <x:c r="AR1049" s="2"/>
      <x:c r="AS1049" s="2"/>
    </x:row>
    <x:row r="1050">
      <x:c r="B1050" s="2"/>
      <x:c r="C1050" s="2"/>
      <x:c r="D1050" s="2"/>
      <x:c r="E1050" s="2"/>
      <x:c r="F1050" s="2"/>
      <x:c r="G1050" s="2"/>
      <x:c r="H1050" s="2"/>
      <x:c r="I1050" s="2"/>
      <x:c r="J1050" s="2"/>
      <x:c r="K1050" s="2"/>
      <x:c r="L1050" s="2"/>
      <x:c r="M1050" s="2"/>
      <x:c r="N1050" s="2"/>
      <x:c r="O1050" s="2"/>
      <x:c r="P1050" s="2"/>
      <x:c r="Q1050" s="2"/>
      <x:c r="R1050" s="2"/>
      <x:c r="S1050" s="2"/>
      <x:c r="T1050" s="2"/>
      <x:c r="U1050" s="2"/>
      <x:c r="V1050" s="2"/>
      <x:c r="W1050" s="2"/>
      <x:c r="X1050" s="2"/>
      <x:c r="Y1050" s="2"/>
      <x:c r="Z1050" s="2"/>
      <x:c r="AA1050" s="2"/>
      <x:c r="AB1050" s="2"/>
      <x:c r="AC1050" s="2"/>
      <x:c r="AD1050" s="2"/>
      <x:c r="AE1050" s="2"/>
      <x:c r="AF1050" s="2"/>
      <x:c r="AG1050" s="2"/>
      <x:c r="AH1050" s="2"/>
      <x:c r="AI1050" s="2"/>
      <x:c r="AJ1050" s="2"/>
      <x:c r="AK1050" s="2"/>
      <x:c r="AL1050" s="2"/>
      <x:c r="AM1050" s="2"/>
      <x:c r="AN1050" s="2"/>
      <x:c r="AO1050" s="2"/>
      <x:c r="AP1050" s="2"/>
      <x:c r="AQ1050" s="2"/>
      <x:c r="AR1050" s="2"/>
      <x:c r="AS1050" s="2"/>
    </x:row>
    <x:row r="1051">
      <x:c r="B1051" s="2"/>
      <x:c r="C1051" s="2"/>
      <x:c r="D1051" s="2"/>
      <x:c r="E1051" s="2"/>
      <x:c r="F1051" s="2"/>
      <x:c r="G1051" s="2"/>
      <x:c r="H1051" s="2"/>
      <x:c r="I1051" s="2"/>
      <x:c r="J1051" s="2"/>
      <x:c r="K1051" s="2"/>
      <x:c r="L1051" s="2"/>
      <x:c r="M1051" s="2"/>
      <x:c r="N1051" s="2"/>
      <x:c r="O1051" s="2"/>
      <x:c r="P1051" s="2"/>
      <x:c r="Q1051" s="2"/>
      <x:c r="R1051" s="2"/>
      <x:c r="S1051" s="2"/>
      <x:c r="T1051" s="2"/>
      <x:c r="U1051" s="2"/>
      <x:c r="V1051" s="2"/>
      <x:c r="W1051" s="2"/>
      <x:c r="X1051" s="2"/>
      <x:c r="Y1051" s="2"/>
      <x:c r="Z1051" s="2"/>
      <x:c r="AA1051" s="2"/>
      <x:c r="AB1051" s="2"/>
      <x:c r="AC1051" s="2"/>
      <x:c r="AD1051" s="2"/>
      <x:c r="AE1051" s="2"/>
      <x:c r="AF1051" s="2"/>
      <x:c r="AG1051" s="2"/>
      <x:c r="AH1051" s="2"/>
      <x:c r="AI1051" s="2"/>
      <x:c r="AJ1051" s="2"/>
      <x:c r="AK1051" s="2"/>
      <x:c r="AL1051" s="2"/>
      <x:c r="AM1051" s="2"/>
      <x:c r="AN1051" s="2"/>
      <x:c r="AO1051" s="2"/>
      <x:c r="AP1051" s="2"/>
      <x:c r="AQ1051" s="2"/>
      <x:c r="AR1051" s="2"/>
      <x:c r="AS1051" s="2"/>
    </x:row>
    <x:row r="1052">
      <x:c r="B1052" s="2"/>
      <x:c r="C1052" s="2"/>
      <x:c r="D1052" s="2"/>
      <x:c r="E1052" s="2"/>
      <x:c r="F1052" s="2"/>
      <x:c r="G1052" s="2"/>
      <x:c r="H1052" s="2"/>
      <x:c r="I1052" s="2"/>
      <x:c r="J1052" s="2"/>
      <x:c r="K1052" s="2"/>
      <x:c r="L1052" s="2"/>
      <x:c r="M1052" s="2"/>
      <x:c r="N1052" s="2"/>
      <x:c r="O1052" s="2"/>
      <x:c r="P1052" s="2"/>
      <x:c r="Q1052" s="2"/>
      <x:c r="R1052" s="2"/>
      <x:c r="S1052" s="2"/>
      <x:c r="T1052" s="2"/>
      <x:c r="U1052" s="2"/>
      <x:c r="V1052" s="2"/>
      <x:c r="W1052" s="2"/>
      <x:c r="X1052" s="2"/>
      <x:c r="Y1052" s="2"/>
      <x:c r="Z1052" s="2"/>
      <x:c r="AA1052" s="2"/>
      <x:c r="AB1052" s="2"/>
      <x:c r="AC1052" s="2"/>
      <x:c r="AD1052" s="2"/>
      <x:c r="AE1052" s="2"/>
      <x:c r="AF1052" s="2"/>
      <x:c r="AG1052" s="2"/>
      <x:c r="AH1052" s="2"/>
      <x:c r="AI1052" s="2"/>
      <x:c r="AJ1052" s="2"/>
      <x:c r="AK1052" s="2"/>
      <x:c r="AL1052" s="2"/>
      <x:c r="AM1052" s="2"/>
      <x:c r="AN1052" s="2"/>
      <x:c r="AO1052" s="2"/>
      <x:c r="AP1052" s="2"/>
      <x:c r="AQ1052" s="2"/>
      <x:c r="AR1052" s="2"/>
      <x:c r="AS1052" s="2"/>
    </x:row>
    <x:row r="1053">
      <x:c r="B1053" s="2"/>
      <x:c r="C1053" s="2"/>
      <x:c r="D1053" s="2"/>
      <x:c r="E1053" s="2"/>
      <x:c r="F1053" s="2"/>
      <x:c r="G1053" s="2"/>
      <x:c r="H1053" s="2"/>
      <x:c r="I1053" s="2"/>
      <x:c r="J1053" s="2"/>
      <x:c r="K1053" s="2"/>
      <x:c r="L1053" s="2"/>
      <x:c r="M1053" s="2"/>
      <x:c r="N1053" s="2"/>
      <x:c r="O1053" s="2"/>
      <x:c r="P1053" s="2"/>
      <x:c r="Q1053" s="2"/>
      <x:c r="R1053" s="2"/>
      <x:c r="S1053" s="2"/>
      <x:c r="T1053" s="2"/>
      <x:c r="U1053" s="2"/>
      <x:c r="V1053" s="2"/>
      <x:c r="W1053" s="2"/>
      <x:c r="X1053" s="2"/>
      <x:c r="Y1053" s="2"/>
      <x:c r="Z1053" s="2"/>
      <x:c r="AA1053" s="2"/>
      <x:c r="AB1053" s="2"/>
      <x:c r="AC1053" s="2"/>
      <x:c r="AD1053" s="2"/>
      <x:c r="AE1053" s="2"/>
      <x:c r="AF1053" s="2"/>
      <x:c r="AG1053" s="2"/>
      <x:c r="AH1053" s="2"/>
      <x:c r="AI1053" s="2"/>
      <x:c r="AJ1053" s="2"/>
      <x:c r="AK1053" s="2"/>
      <x:c r="AL1053" s="2"/>
      <x:c r="AM1053" s="2"/>
      <x:c r="AN1053" s="2"/>
      <x:c r="AO1053" s="2"/>
      <x:c r="AP1053" s="2"/>
      <x:c r="AQ1053" s="2"/>
      <x:c r="AR1053" s="2"/>
      <x:c r="AS1053" s="2"/>
    </x:row>
    <x:row r="1054">
      <x:c r="B1054" s="2"/>
      <x:c r="C1054" s="2"/>
      <x:c r="D1054" s="2"/>
      <x:c r="E1054" s="2"/>
      <x:c r="F1054" s="2"/>
      <x:c r="G1054" s="2"/>
      <x:c r="H1054" s="2"/>
      <x:c r="I1054" s="2"/>
      <x:c r="J1054" s="2"/>
      <x:c r="K1054" s="2"/>
      <x:c r="L1054" s="2"/>
      <x:c r="M1054" s="2"/>
      <x:c r="N1054" s="2"/>
      <x:c r="O1054" s="2"/>
      <x:c r="P1054" s="2"/>
      <x:c r="Q1054" s="2"/>
      <x:c r="R1054" s="2"/>
      <x:c r="S1054" s="2"/>
      <x:c r="T1054" s="2"/>
      <x:c r="U1054" s="2"/>
      <x:c r="V1054" s="2"/>
      <x:c r="W1054" s="2"/>
      <x:c r="X1054" s="2"/>
      <x:c r="Y1054" s="2"/>
      <x:c r="Z1054" s="2"/>
      <x:c r="AA1054" s="2"/>
      <x:c r="AB1054" s="2"/>
      <x:c r="AC1054" s="2"/>
      <x:c r="AD1054" s="2"/>
      <x:c r="AE1054" s="2"/>
      <x:c r="AF1054" s="2"/>
      <x:c r="AG1054" s="2"/>
      <x:c r="AH1054" s="2"/>
      <x:c r="AI1054" s="2"/>
      <x:c r="AJ1054" s="2"/>
      <x:c r="AK1054" s="2"/>
      <x:c r="AL1054" s="2"/>
      <x:c r="AM1054" s="2"/>
      <x:c r="AN1054" s="2"/>
      <x:c r="AO1054" s="2"/>
      <x:c r="AP1054" s="2"/>
      <x:c r="AQ1054" s="2"/>
      <x:c r="AR1054" s="2"/>
      <x:c r="AS1054" s="2"/>
    </x:row>
    <x:row r="1055">
      <x:c r="B1055" s="2"/>
      <x:c r="C1055" s="2"/>
      <x:c r="D1055" s="2"/>
      <x:c r="E1055" s="2"/>
      <x:c r="F1055" s="2"/>
      <x:c r="G1055" s="2"/>
      <x:c r="H1055" s="2"/>
      <x:c r="I1055" s="2"/>
      <x:c r="J1055" s="2"/>
      <x:c r="K1055" s="2"/>
      <x:c r="L1055" s="2"/>
      <x:c r="M1055" s="2"/>
      <x:c r="N1055" s="2"/>
      <x:c r="O1055" s="2"/>
      <x:c r="P1055" s="2"/>
      <x:c r="Q1055" s="2"/>
      <x:c r="R1055" s="2"/>
      <x:c r="S1055" s="2"/>
      <x:c r="T1055" s="2"/>
      <x:c r="U1055" s="2"/>
      <x:c r="V1055" s="2"/>
      <x:c r="W1055" s="2"/>
      <x:c r="X1055" s="2"/>
      <x:c r="Y1055" s="2"/>
      <x:c r="Z1055" s="2"/>
      <x:c r="AA1055" s="2"/>
      <x:c r="AB1055" s="2"/>
      <x:c r="AC1055" s="2"/>
      <x:c r="AD1055" s="2"/>
      <x:c r="AE1055" s="2"/>
      <x:c r="AF1055" s="2"/>
      <x:c r="AG1055" s="2"/>
      <x:c r="AH1055" s="2"/>
      <x:c r="AI1055" s="2"/>
      <x:c r="AJ1055" s="2"/>
      <x:c r="AK1055" s="2"/>
      <x:c r="AL1055" s="2"/>
      <x:c r="AM1055" s="2"/>
      <x:c r="AN1055" s="2"/>
      <x:c r="AO1055" s="2"/>
      <x:c r="AP1055" s="2"/>
      <x:c r="AQ1055" s="2"/>
      <x:c r="AR1055" s="2"/>
      <x:c r="AS1055" s="2"/>
    </x:row>
    <x:row r="1056">
      <x:c r="B1056" s="2"/>
      <x:c r="C1056" s="2"/>
      <x:c r="D1056" s="2"/>
      <x:c r="E1056" s="2"/>
      <x:c r="F1056" s="2"/>
      <x:c r="G1056" s="2"/>
      <x:c r="H1056" s="2"/>
      <x:c r="I1056" s="2"/>
      <x:c r="J1056" s="2"/>
      <x:c r="K1056" s="2"/>
      <x:c r="L1056" s="2"/>
      <x:c r="M1056" s="2"/>
      <x:c r="N1056" s="2"/>
      <x:c r="O1056" s="2"/>
      <x:c r="P1056" s="2"/>
      <x:c r="Q1056" s="2"/>
      <x:c r="R1056" s="2"/>
      <x:c r="S1056" s="2"/>
      <x:c r="T1056" s="2"/>
      <x:c r="U1056" s="2"/>
      <x:c r="V1056" s="2"/>
      <x:c r="W1056" s="2"/>
      <x:c r="X1056" s="2"/>
      <x:c r="Y1056" s="2"/>
      <x:c r="Z1056" s="2"/>
      <x:c r="AA1056" s="2"/>
      <x:c r="AB1056" s="2"/>
      <x:c r="AC1056" s="2"/>
      <x:c r="AD1056" s="2"/>
      <x:c r="AE1056" s="2"/>
      <x:c r="AF1056" s="2"/>
      <x:c r="AG1056" s="2"/>
      <x:c r="AH1056" s="2"/>
      <x:c r="AI1056" s="2"/>
      <x:c r="AJ1056" s="2"/>
      <x:c r="AK1056" s="2"/>
      <x:c r="AL1056" s="2"/>
      <x:c r="AM1056" s="2"/>
      <x:c r="AN1056" s="2"/>
      <x:c r="AO1056" s="2"/>
      <x:c r="AP1056" s="2"/>
      <x:c r="AQ1056" s="2"/>
      <x:c r="AR1056" s="2"/>
      <x:c r="AS1056" s="2"/>
    </x:row>
    <x:row r="1057">
      <x:c r="B1057" s="2"/>
      <x:c r="C1057" s="2"/>
      <x:c r="D1057" s="2"/>
      <x:c r="E1057" s="2"/>
      <x:c r="F1057" s="2"/>
      <x:c r="G1057" s="2"/>
      <x:c r="H1057" s="2"/>
      <x:c r="I1057" s="2"/>
      <x:c r="J1057" s="2"/>
      <x:c r="K1057" s="2"/>
      <x:c r="L1057" s="2"/>
      <x:c r="M1057" s="2"/>
      <x:c r="N1057" s="2"/>
      <x:c r="O1057" s="2"/>
      <x:c r="P1057" s="2"/>
      <x:c r="Q1057" s="2"/>
      <x:c r="R1057" s="2"/>
      <x:c r="S1057" s="2"/>
      <x:c r="T1057" s="2"/>
      <x:c r="U1057" s="2"/>
      <x:c r="V1057" s="2"/>
      <x:c r="W1057" s="2"/>
      <x:c r="X1057" s="2"/>
      <x:c r="Y1057" s="2"/>
      <x:c r="Z1057" s="2"/>
      <x:c r="AA1057" s="2"/>
      <x:c r="AB1057" s="2"/>
      <x:c r="AC1057" s="2"/>
      <x:c r="AD1057" s="2"/>
      <x:c r="AE1057" s="2"/>
      <x:c r="AF1057" s="2"/>
      <x:c r="AG1057" s="2"/>
      <x:c r="AH1057" s="2"/>
      <x:c r="AI1057" s="2"/>
      <x:c r="AJ1057" s="2"/>
      <x:c r="AK1057" s="2"/>
      <x:c r="AL1057" s="2"/>
      <x:c r="AM1057" s="2"/>
      <x:c r="AN1057" s="2"/>
      <x:c r="AO1057" s="2"/>
      <x:c r="AP1057" s="2"/>
      <x:c r="AQ1057" s="2"/>
      <x:c r="AR1057" s="2"/>
      <x:c r="AS1057" s="2"/>
    </x:row>
    <x:row r="1058">
      <x:c r="B1058" s="2"/>
      <x:c r="C1058" s="2"/>
      <x:c r="D1058" s="2"/>
      <x:c r="E1058" s="2"/>
      <x:c r="F1058" s="2"/>
      <x:c r="G1058" s="2"/>
      <x:c r="H1058" s="2"/>
      <x:c r="I1058" s="2"/>
      <x:c r="J1058" s="2"/>
      <x:c r="K1058" s="2"/>
      <x:c r="L1058" s="2"/>
      <x:c r="M1058" s="2"/>
      <x:c r="N1058" s="2"/>
      <x:c r="O1058" s="2"/>
      <x:c r="P1058" s="2"/>
      <x:c r="Q1058" s="2"/>
      <x:c r="R1058" s="2"/>
      <x:c r="S1058" s="2"/>
      <x:c r="T1058" s="2"/>
      <x:c r="U1058" s="2"/>
      <x:c r="V1058" s="2"/>
      <x:c r="W1058" s="2"/>
      <x:c r="X1058" s="2"/>
      <x:c r="Y1058" s="2"/>
      <x:c r="Z1058" s="2"/>
      <x:c r="AA1058" s="2"/>
      <x:c r="AB1058" s="2"/>
      <x:c r="AC1058" s="2"/>
      <x:c r="AD1058" s="2"/>
      <x:c r="AE1058" s="2"/>
      <x:c r="AF1058" s="2"/>
      <x:c r="AG1058" s="2"/>
      <x:c r="AH1058" s="2"/>
      <x:c r="AI1058" s="2"/>
      <x:c r="AJ1058" s="2"/>
      <x:c r="AK1058" s="2"/>
      <x:c r="AL1058" s="2"/>
      <x:c r="AM1058" s="2"/>
      <x:c r="AN1058" s="2"/>
      <x:c r="AO1058" s="2"/>
      <x:c r="AP1058" s="2"/>
      <x:c r="AQ1058" s="2"/>
      <x:c r="AR1058" s="2"/>
      <x:c r="AS1058" s="2"/>
    </x:row>
    <x:row r="1059">
      <x:c r="B1059" s="2"/>
      <x:c r="C1059" s="2"/>
      <x:c r="D1059" s="2"/>
      <x:c r="E1059" s="2"/>
      <x:c r="F1059" s="2"/>
      <x:c r="G1059" s="2"/>
      <x:c r="H1059" s="2"/>
      <x:c r="I1059" s="2"/>
      <x:c r="J1059" s="2"/>
      <x:c r="K1059" s="2"/>
      <x:c r="L1059" s="2"/>
      <x:c r="M1059" s="2"/>
      <x:c r="N1059" s="2"/>
      <x:c r="O1059" s="2"/>
      <x:c r="P1059" s="2"/>
      <x:c r="Q1059" s="2"/>
      <x:c r="R1059" s="2"/>
      <x:c r="S1059" s="2"/>
      <x:c r="T1059" s="2"/>
      <x:c r="U1059" s="2"/>
      <x:c r="V1059" s="2"/>
      <x:c r="W1059" s="2"/>
      <x:c r="X1059" s="2"/>
      <x:c r="Y1059" s="2"/>
      <x:c r="Z1059" s="2"/>
      <x:c r="AA1059" s="2"/>
      <x:c r="AB1059" s="2"/>
      <x:c r="AC1059" s="2"/>
      <x:c r="AD1059" s="2"/>
      <x:c r="AE1059" s="2"/>
      <x:c r="AF1059" s="2"/>
      <x:c r="AG1059" s="2"/>
      <x:c r="AH1059" s="2"/>
      <x:c r="AI1059" s="2"/>
      <x:c r="AJ1059" s="2"/>
      <x:c r="AK1059" s="2"/>
      <x:c r="AL1059" s="2"/>
      <x:c r="AM1059" s="2"/>
      <x:c r="AN1059" s="2"/>
      <x:c r="AO1059" s="2"/>
      <x:c r="AP1059" s="2"/>
      <x:c r="AQ1059" s="2"/>
      <x:c r="AR1059" s="2"/>
      <x:c r="AS1059" s="2"/>
    </x:row>
    <x:row r="1060">
      <x:c r="B1060" s="2"/>
      <x:c r="C1060" s="2"/>
      <x:c r="D1060" s="2"/>
      <x:c r="E1060" s="2"/>
      <x:c r="F1060" s="2"/>
      <x:c r="G1060" s="2"/>
      <x:c r="H1060" s="2"/>
      <x:c r="I1060" s="2"/>
      <x:c r="J1060" s="2"/>
      <x:c r="K1060" s="2"/>
      <x:c r="L1060" s="2"/>
      <x:c r="M1060" s="2"/>
      <x:c r="N1060" s="2"/>
      <x:c r="O1060" s="2"/>
      <x:c r="P1060" s="2"/>
      <x:c r="Q1060" s="2"/>
      <x:c r="R1060" s="2"/>
      <x:c r="S1060" s="2"/>
      <x:c r="T1060" s="2"/>
      <x:c r="U1060" s="2"/>
      <x:c r="V1060" s="2"/>
      <x:c r="W1060" s="2"/>
      <x:c r="X1060" s="2"/>
      <x:c r="Y1060" s="2"/>
      <x:c r="Z1060" s="2"/>
      <x:c r="AA1060" s="2"/>
      <x:c r="AB1060" s="2"/>
      <x:c r="AC1060" s="2"/>
      <x:c r="AD1060" s="2"/>
      <x:c r="AE1060" s="2"/>
      <x:c r="AF1060" s="2"/>
      <x:c r="AG1060" s="2"/>
      <x:c r="AH1060" s="2"/>
      <x:c r="AI1060" s="2"/>
      <x:c r="AJ1060" s="2"/>
      <x:c r="AK1060" s="2"/>
      <x:c r="AL1060" s="2"/>
      <x:c r="AM1060" s="2"/>
      <x:c r="AN1060" s="2"/>
      <x:c r="AO1060" s="2"/>
      <x:c r="AP1060" s="2"/>
      <x:c r="AQ1060" s="2"/>
      <x:c r="AR1060" s="2"/>
      <x:c r="AS1060" s="2"/>
    </x:row>
    <x:row r="1061">
      <x:c r="B1061" s="2"/>
      <x:c r="C1061" s="2"/>
      <x:c r="D1061" s="2"/>
      <x:c r="E1061" s="2"/>
      <x:c r="F1061" s="2"/>
      <x:c r="G1061" s="2"/>
      <x:c r="H1061" s="2"/>
      <x:c r="I1061" s="2"/>
      <x:c r="J1061" s="2"/>
      <x:c r="K1061" s="2"/>
      <x:c r="L1061" s="2"/>
      <x:c r="M1061" s="2"/>
      <x:c r="N1061" s="2"/>
      <x:c r="O1061" s="2"/>
      <x:c r="P1061" s="2"/>
      <x:c r="Q1061" s="2"/>
      <x:c r="R1061" s="2"/>
      <x:c r="S1061" s="2"/>
      <x:c r="T1061" s="2"/>
      <x:c r="U1061" s="2"/>
      <x:c r="V1061" s="2"/>
      <x:c r="W1061" s="2"/>
      <x:c r="X1061" s="2"/>
      <x:c r="Y1061" s="2"/>
      <x:c r="Z1061" s="2"/>
      <x:c r="AA1061" s="2"/>
      <x:c r="AB1061" s="2"/>
      <x:c r="AC1061" s="2"/>
      <x:c r="AD1061" s="2"/>
      <x:c r="AE1061" s="2"/>
      <x:c r="AF1061" s="2"/>
      <x:c r="AG1061" s="2"/>
      <x:c r="AH1061" s="2"/>
      <x:c r="AI1061" s="2"/>
      <x:c r="AJ1061" s="2"/>
      <x:c r="AK1061" s="2"/>
      <x:c r="AL1061" s="2"/>
      <x:c r="AM1061" s="2"/>
      <x:c r="AN1061" s="2"/>
      <x:c r="AO1061" s="2"/>
      <x:c r="AP1061" s="2"/>
      <x:c r="AQ1061" s="2"/>
      <x:c r="AR1061" s="2"/>
      <x:c r="AS1061" s="2"/>
    </x:row>
    <x:row r="1062">
      <x:c r="B1062" s="2"/>
      <x:c r="C1062" s="2"/>
      <x:c r="D1062" s="2"/>
      <x:c r="E1062" s="2"/>
      <x:c r="F1062" s="2"/>
      <x:c r="G1062" s="2"/>
      <x:c r="H1062" s="2"/>
      <x:c r="I1062" s="2"/>
      <x:c r="J1062" s="2"/>
      <x:c r="K1062" s="2"/>
      <x:c r="L1062" s="2"/>
      <x:c r="M1062" s="2"/>
      <x:c r="N1062" s="2"/>
      <x:c r="O1062" s="2"/>
      <x:c r="P1062" s="2"/>
      <x:c r="Q1062" s="2"/>
      <x:c r="R1062" s="2"/>
      <x:c r="S1062" s="2"/>
      <x:c r="T1062" s="2"/>
      <x:c r="U1062" s="2"/>
      <x:c r="V1062" s="2"/>
      <x:c r="W1062" s="2"/>
      <x:c r="X1062" s="2"/>
      <x:c r="Y1062" s="2"/>
      <x:c r="Z1062" s="2"/>
      <x:c r="AA1062" s="2"/>
      <x:c r="AB1062" s="2"/>
      <x:c r="AC1062" s="2"/>
      <x:c r="AD1062" s="2"/>
      <x:c r="AE1062" s="2"/>
      <x:c r="AF1062" s="2"/>
      <x:c r="AG1062" s="2"/>
      <x:c r="AH1062" s="2"/>
      <x:c r="AI1062" s="2"/>
      <x:c r="AJ1062" s="2"/>
      <x:c r="AK1062" s="2"/>
      <x:c r="AL1062" s="2"/>
      <x:c r="AM1062" s="2"/>
      <x:c r="AN1062" s="2"/>
      <x:c r="AO1062" s="2"/>
      <x:c r="AP1062" s="2"/>
      <x:c r="AQ1062" s="2"/>
      <x:c r="AR1062" s="2"/>
      <x:c r="AS1062" s="2"/>
    </x:row>
    <x:row r="1063">
      <x:c r="B1063" s="2"/>
      <x:c r="C1063" s="2"/>
      <x:c r="D1063" s="2"/>
      <x:c r="E1063" s="2"/>
      <x:c r="F1063" s="2"/>
      <x:c r="G1063" s="2"/>
      <x:c r="H1063" s="2"/>
      <x:c r="I1063" s="2"/>
      <x:c r="J1063" s="2"/>
      <x:c r="K1063" s="2"/>
      <x:c r="L1063" s="2"/>
      <x:c r="M1063" s="2"/>
      <x:c r="N1063" s="2"/>
      <x:c r="O1063" s="2"/>
      <x:c r="P1063" s="2"/>
      <x:c r="Q1063" s="2"/>
      <x:c r="R1063" s="2"/>
      <x:c r="S1063" s="2"/>
      <x:c r="T1063" s="2"/>
      <x:c r="U1063" s="2"/>
      <x:c r="V1063" s="2"/>
      <x:c r="W1063" s="2"/>
      <x:c r="X1063" s="2"/>
      <x:c r="Y1063" s="2"/>
      <x:c r="Z1063" s="2"/>
      <x:c r="AA1063" s="2"/>
      <x:c r="AB1063" s="2"/>
      <x:c r="AC1063" s="2"/>
      <x:c r="AD1063" s="2"/>
      <x:c r="AE1063" s="2"/>
      <x:c r="AF1063" s="2"/>
      <x:c r="AG1063" s="2"/>
      <x:c r="AH1063" s="2"/>
      <x:c r="AI1063" s="2"/>
      <x:c r="AJ1063" s="2"/>
      <x:c r="AK1063" s="2"/>
      <x:c r="AL1063" s="2"/>
      <x:c r="AM1063" s="2"/>
      <x:c r="AN1063" s="2"/>
      <x:c r="AO1063" s="2"/>
      <x:c r="AP1063" s="2"/>
      <x:c r="AQ1063" s="2"/>
      <x:c r="AR1063" s="2"/>
      <x:c r="AS1063" s="2"/>
    </x:row>
    <x:row r="1064">
      <x:c r="B1064" s="2"/>
      <x:c r="C1064" s="2"/>
      <x:c r="D1064" s="2"/>
      <x:c r="E1064" s="2"/>
      <x:c r="F1064" s="2"/>
      <x:c r="G1064" s="2"/>
      <x:c r="H1064" s="2"/>
      <x:c r="I1064" s="2"/>
      <x:c r="J1064" s="2"/>
      <x:c r="K1064" s="2"/>
      <x:c r="L1064" s="2"/>
      <x:c r="M1064" s="2"/>
      <x:c r="N1064" s="2"/>
      <x:c r="O1064" s="2"/>
      <x:c r="P1064" s="2"/>
      <x:c r="Q1064" s="2"/>
      <x:c r="R1064" s="2"/>
      <x:c r="S1064" s="2"/>
      <x:c r="T1064" s="2"/>
      <x:c r="U1064" s="2"/>
      <x:c r="V1064" s="2"/>
      <x:c r="W1064" s="2"/>
      <x:c r="X1064" s="2"/>
      <x:c r="Y1064" s="2"/>
      <x:c r="Z1064" s="2"/>
      <x:c r="AA1064" s="2"/>
      <x:c r="AB1064" s="2"/>
      <x:c r="AC1064" s="2"/>
      <x:c r="AD1064" s="2"/>
      <x:c r="AE1064" s="2"/>
      <x:c r="AF1064" s="2"/>
      <x:c r="AG1064" s="2"/>
      <x:c r="AH1064" s="2"/>
      <x:c r="AI1064" s="2"/>
      <x:c r="AJ1064" s="2"/>
      <x:c r="AK1064" s="2"/>
      <x:c r="AL1064" s="2"/>
      <x:c r="AM1064" s="2"/>
      <x:c r="AN1064" s="2"/>
      <x:c r="AO1064" s="2"/>
      <x:c r="AP1064" s="2"/>
      <x:c r="AQ1064" s="2"/>
      <x:c r="AR1064" s="2"/>
      <x:c r="AS1064" s="2"/>
    </x:row>
    <x:row r="1065">
      <x:c r="B1065" s="2"/>
      <x:c r="C1065" s="2"/>
      <x:c r="D1065" s="2"/>
      <x:c r="E1065" s="2"/>
      <x:c r="F1065" s="2"/>
      <x:c r="G1065" s="2"/>
      <x:c r="H1065" s="2"/>
      <x:c r="I1065" s="2"/>
      <x:c r="J1065" s="2"/>
      <x:c r="K1065" s="2"/>
      <x:c r="L1065" s="2"/>
      <x:c r="M1065" s="2"/>
      <x:c r="N1065" s="2"/>
      <x:c r="O1065" s="2"/>
      <x:c r="P1065" s="2"/>
      <x:c r="Q1065" s="2"/>
      <x:c r="R1065" s="2"/>
      <x:c r="S1065" s="2"/>
      <x:c r="T1065" s="2"/>
      <x:c r="U1065" s="2"/>
      <x:c r="V1065" s="2"/>
      <x:c r="W1065" s="2"/>
      <x:c r="X1065" s="2"/>
      <x:c r="Y1065" s="2"/>
      <x:c r="Z1065" s="2"/>
      <x:c r="AA1065" s="2"/>
      <x:c r="AB1065" s="2"/>
      <x:c r="AC1065" s="2"/>
      <x:c r="AD1065" s="2"/>
      <x:c r="AE1065" s="2"/>
      <x:c r="AF1065" s="2"/>
      <x:c r="AG1065" s="2"/>
      <x:c r="AH1065" s="2"/>
      <x:c r="AI1065" s="2"/>
      <x:c r="AJ1065" s="2"/>
      <x:c r="AK1065" s="2"/>
      <x:c r="AL1065" s="2"/>
      <x:c r="AM1065" s="2"/>
      <x:c r="AN1065" s="2"/>
      <x:c r="AO1065" s="2"/>
      <x:c r="AP1065" s="2"/>
      <x:c r="AQ1065" s="2"/>
      <x:c r="AR1065" s="2"/>
      <x:c r="AS1065" s="2"/>
    </x:row>
    <x:row r="1066">
      <x:c r="B1066" s="2"/>
      <x:c r="C1066" s="2"/>
      <x:c r="D1066" s="2"/>
      <x:c r="E1066" s="2"/>
      <x:c r="F1066" s="2"/>
      <x:c r="G1066" s="2"/>
      <x:c r="H1066" s="2"/>
      <x:c r="I1066" s="2"/>
      <x:c r="J1066" s="2"/>
      <x:c r="K1066" s="2"/>
      <x:c r="L1066" s="2"/>
      <x:c r="M1066" s="2"/>
      <x:c r="N1066" s="2"/>
      <x:c r="O1066" s="2"/>
      <x:c r="P1066" s="2"/>
      <x:c r="Q1066" s="2"/>
      <x:c r="R1066" s="2"/>
      <x:c r="S1066" s="2"/>
      <x:c r="T1066" s="2"/>
      <x:c r="U1066" s="2"/>
      <x:c r="V1066" s="2"/>
      <x:c r="W1066" s="2"/>
      <x:c r="X1066" s="2"/>
      <x:c r="Y1066" s="2"/>
      <x:c r="Z1066" s="2"/>
      <x:c r="AA1066" s="2"/>
      <x:c r="AB1066" s="2"/>
      <x:c r="AC1066" s="2"/>
      <x:c r="AD1066" s="2"/>
      <x:c r="AE1066" s="2"/>
      <x:c r="AF1066" s="2"/>
      <x:c r="AG1066" s="2"/>
      <x:c r="AH1066" s="2"/>
      <x:c r="AI1066" s="2"/>
      <x:c r="AJ1066" s="2"/>
      <x:c r="AK1066" s="2"/>
      <x:c r="AL1066" s="2"/>
      <x:c r="AM1066" s="2"/>
      <x:c r="AN1066" s="2"/>
      <x:c r="AO1066" s="2"/>
      <x:c r="AP1066" s="2"/>
      <x:c r="AQ1066" s="2"/>
      <x:c r="AR1066" s="2"/>
      <x:c r="AS1066" s="2"/>
    </x:row>
    <x:row r="1067">
      <x:c r="B1067" s="2"/>
      <x:c r="C1067" s="2"/>
      <x:c r="D1067" s="2"/>
      <x:c r="E1067" s="2"/>
      <x:c r="F1067" s="2"/>
      <x:c r="G1067" s="2"/>
      <x:c r="H1067" s="2"/>
      <x:c r="I1067" s="2"/>
      <x:c r="J1067" s="2"/>
      <x:c r="K1067" s="2"/>
      <x:c r="L1067" s="2"/>
      <x:c r="M1067" s="2"/>
      <x:c r="N1067" s="2"/>
      <x:c r="O1067" s="2"/>
      <x:c r="P1067" s="2"/>
      <x:c r="Q1067" s="2"/>
      <x:c r="R1067" s="2"/>
      <x:c r="S1067" s="2"/>
      <x:c r="T1067" s="2"/>
      <x:c r="U1067" s="2"/>
      <x:c r="V1067" s="2"/>
      <x:c r="W1067" s="2"/>
      <x:c r="X1067" s="2"/>
      <x:c r="Y1067" s="2"/>
      <x:c r="Z1067" s="2"/>
      <x:c r="AA1067" s="2"/>
      <x:c r="AB1067" s="2"/>
      <x:c r="AC1067" s="2"/>
      <x:c r="AD1067" s="2"/>
      <x:c r="AE1067" s="2"/>
      <x:c r="AF1067" s="2"/>
      <x:c r="AG1067" s="2"/>
      <x:c r="AH1067" s="2"/>
      <x:c r="AI1067" s="2"/>
      <x:c r="AJ1067" s="2"/>
      <x:c r="AK1067" s="2"/>
      <x:c r="AL1067" s="2"/>
      <x:c r="AM1067" s="2"/>
      <x:c r="AN1067" s="2"/>
      <x:c r="AO1067" s="2"/>
      <x:c r="AP1067" s="2"/>
      <x:c r="AQ1067" s="2"/>
      <x:c r="AR1067" s="2"/>
      <x:c r="AS1067" s="2"/>
    </x:row>
    <x:row r="1068">
      <x:c r="B1068" s="2"/>
      <x:c r="C1068" s="2"/>
      <x:c r="D1068" s="2"/>
      <x:c r="E1068" s="2"/>
      <x:c r="F1068" s="2"/>
      <x:c r="G1068" s="2"/>
      <x:c r="H1068" s="2"/>
      <x:c r="I1068" s="2"/>
      <x:c r="J1068" s="2"/>
      <x:c r="K1068" s="2"/>
      <x:c r="L1068" s="2"/>
      <x:c r="M1068" s="2"/>
      <x:c r="N1068" s="2"/>
      <x:c r="O1068" s="2"/>
      <x:c r="P1068" s="2"/>
      <x:c r="Q1068" s="2"/>
      <x:c r="R1068" s="2"/>
      <x:c r="S1068" s="2"/>
      <x:c r="T1068" s="2"/>
      <x:c r="U1068" s="2"/>
      <x:c r="V1068" s="2"/>
      <x:c r="W1068" s="2"/>
      <x:c r="X1068" s="2"/>
      <x:c r="Y1068" s="2"/>
      <x:c r="Z1068" s="2"/>
      <x:c r="AA1068" s="2"/>
      <x:c r="AB1068" s="2"/>
      <x:c r="AC1068" s="2"/>
      <x:c r="AD1068" s="2"/>
      <x:c r="AE1068" s="2"/>
      <x:c r="AF1068" s="2"/>
      <x:c r="AG1068" s="2"/>
      <x:c r="AH1068" s="2"/>
      <x:c r="AI1068" s="2"/>
      <x:c r="AJ1068" s="2"/>
      <x:c r="AK1068" s="2"/>
      <x:c r="AL1068" s="2"/>
      <x:c r="AM1068" s="2"/>
      <x:c r="AN1068" s="2"/>
      <x:c r="AO1068" s="2"/>
      <x:c r="AP1068" s="2"/>
      <x:c r="AQ1068" s="2"/>
      <x:c r="AR1068" s="2"/>
      <x:c r="AS1068" s="2"/>
    </x:row>
    <x:row r="1069">
      <x:c r="B1069" s="2"/>
      <x:c r="C1069" s="2"/>
      <x:c r="D1069" s="2"/>
      <x:c r="E1069" s="2"/>
      <x:c r="F1069" s="2"/>
      <x:c r="G1069" s="2"/>
      <x:c r="H1069" s="2"/>
      <x:c r="I1069" s="2"/>
      <x:c r="J1069" s="2"/>
      <x:c r="K1069" s="2"/>
      <x:c r="L1069" s="2"/>
      <x:c r="M1069" s="2"/>
      <x:c r="N1069" s="2"/>
      <x:c r="O1069" s="2"/>
      <x:c r="P1069" s="2"/>
      <x:c r="Q1069" s="2"/>
      <x:c r="R1069" s="2"/>
      <x:c r="S1069" s="2"/>
      <x:c r="T1069" s="2"/>
      <x:c r="U1069" s="2"/>
      <x:c r="V1069" s="2"/>
      <x:c r="W1069" s="2"/>
      <x:c r="X1069" s="2"/>
      <x:c r="Y1069" s="2"/>
      <x:c r="Z1069" s="2"/>
      <x:c r="AA1069" s="2"/>
      <x:c r="AB1069" s="2"/>
      <x:c r="AC1069" s="2"/>
      <x:c r="AD1069" s="2"/>
      <x:c r="AE1069" s="2"/>
      <x:c r="AF1069" s="2"/>
      <x:c r="AG1069" s="2"/>
      <x:c r="AH1069" s="2"/>
      <x:c r="AI1069" s="2"/>
      <x:c r="AJ1069" s="2"/>
      <x:c r="AK1069" s="2"/>
      <x:c r="AL1069" s="2"/>
      <x:c r="AM1069" s="2"/>
      <x:c r="AN1069" s="2"/>
      <x:c r="AO1069" s="2"/>
      <x:c r="AP1069" s="2"/>
      <x:c r="AQ1069" s="2"/>
      <x:c r="AR1069" s="2"/>
      <x:c r="AS1069" s="2"/>
    </x:row>
    <x:row r="1070">
      <x:c r="B1070" s="2"/>
      <x:c r="C1070" s="2"/>
      <x:c r="D1070" s="2"/>
      <x:c r="E1070" s="2"/>
      <x:c r="F1070" s="2"/>
      <x:c r="G1070" s="2"/>
      <x:c r="H1070" s="2"/>
      <x:c r="I1070" s="2"/>
      <x:c r="J1070" s="2"/>
      <x:c r="K1070" s="2"/>
      <x:c r="L1070" s="2"/>
      <x:c r="M1070" s="2"/>
      <x:c r="N1070" s="2"/>
      <x:c r="O1070" s="2"/>
      <x:c r="P1070" s="2"/>
      <x:c r="Q1070" s="2"/>
      <x:c r="R1070" s="2"/>
      <x:c r="S1070" s="2"/>
      <x:c r="T1070" s="2"/>
      <x:c r="U1070" s="2"/>
      <x:c r="V1070" s="2"/>
      <x:c r="W1070" s="2"/>
      <x:c r="X1070" s="2"/>
      <x:c r="Y1070" s="2"/>
      <x:c r="Z1070" s="2"/>
      <x:c r="AA1070" s="2"/>
      <x:c r="AB1070" s="2"/>
      <x:c r="AC1070" s="2"/>
      <x:c r="AD1070" s="2"/>
      <x:c r="AE1070" s="2"/>
      <x:c r="AF1070" s="2"/>
      <x:c r="AG1070" s="2"/>
      <x:c r="AH1070" s="2"/>
      <x:c r="AI1070" s="2"/>
      <x:c r="AJ1070" s="2"/>
      <x:c r="AK1070" s="2"/>
      <x:c r="AL1070" s="2"/>
      <x:c r="AM1070" s="2"/>
      <x:c r="AN1070" s="2"/>
      <x:c r="AO1070" s="2"/>
      <x:c r="AP1070" s="2"/>
      <x:c r="AQ1070" s="2"/>
      <x:c r="AR1070" s="2"/>
      <x:c r="AS1070" s="2"/>
    </x:row>
    <x:row r="1071">
      <x:c r="B1071" s="2"/>
      <x:c r="C1071" s="2"/>
      <x:c r="D1071" s="2"/>
      <x:c r="E1071" s="2"/>
      <x:c r="F1071" s="2"/>
      <x:c r="G1071" s="2"/>
      <x:c r="H1071" s="2"/>
      <x:c r="I1071" s="2"/>
      <x:c r="J1071" s="2"/>
      <x:c r="K1071" s="2"/>
      <x:c r="L1071" s="2"/>
      <x:c r="M1071" s="2"/>
      <x:c r="N1071" s="2"/>
      <x:c r="O1071" s="2"/>
      <x:c r="P1071" s="2"/>
      <x:c r="Q1071" s="2"/>
      <x:c r="R1071" s="2"/>
      <x:c r="S1071" s="2"/>
      <x:c r="T1071" s="2"/>
      <x:c r="U1071" s="2"/>
      <x:c r="V1071" s="2"/>
      <x:c r="W1071" s="2"/>
      <x:c r="X1071" s="2"/>
      <x:c r="Y1071" s="2"/>
      <x:c r="Z1071" s="2"/>
      <x:c r="AA1071" s="2"/>
      <x:c r="AB1071" s="2"/>
      <x:c r="AC1071" s="2"/>
      <x:c r="AD1071" s="2"/>
      <x:c r="AE1071" s="2"/>
      <x:c r="AF1071" s="2"/>
      <x:c r="AG1071" s="2"/>
      <x:c r="AH1071" s="2"/>
      <x:c r="AI1071" s="2"/>
      <x:c r="AJ1071" s="2"/>
      <x:c r="AK1071" s="2"/>
      <x:c r="AL1071" s="2"/>
      <x:c r="AM1071" s="2"/>
      <x:c r="AN1071" s="2"/>
      <x:c r="AO1071" s="2"/>
      <x:c r="AP1071" s="2"/>
      <x:c r="AQ1071" s="2"/>
      <x:c r="AR1071" s="2"/>
      <x:c r="AS1071" s="2"/>
    </x:row>
    <x:row r="1072">
      <x:c r="B1072" s="2"/>
      <x:c r="C1072" s="2"/>
      <x:c r="D1072" s="2"/>
      <x:c r="E1072" s="2"/>
      <x:c r="F1072" s="2"/>
      <x:c r="G1072" s="2"/>
      <x:c r="H1072" s="2"/>
      <x:c r="I1072" s="2"/>
      <x:c r="J1072" s="2"/>
      <x:c r="K1072" s="2"/>
      <x:c r="L1072" s="2"/>
      <x:c r="M1072" s="2"/>
      <x:c r="N1072" s="2"/>
      <x:c r="O1072" s="2"/>
      <x:c r="P1072" s="2"/>
      <x:c r="Q1072" s="2"/>
      <x:c r="R1072" s="2"/>
      <x:c r="S1072" s="2"/>
      <x:c r="T1072" s="2"/>
      <x:c r="U1072" s="2"/>
      <x:c r="V1072" s="2"/>
      <x:c r="W1072" s="2"/>
      <x:c r="X1072" s="2"/>
      <x:c r="Y1072" s="2"/>
      <x:c r="Z1072" s="2"/>
      <x:c r="AA1072" s="2"/>
      <x:c r="AB1072" s="2"/>
      <x:c r="AC1072" s="2"/>
      <x:c r="AD1072" s="2"/>
      <x:c r="AE1072" s="2"/>
      <x:c r="AF1072" s="2"/>
      <x:c r="AG1072" s="2"/>
      <x:c r="AH1072" s="2"/>
      <x:c r="AI1072" s="2"/>
      <x:c r="AJ1072" s="2"/>
      <x:c r="AK1072" s="2"/>
      <x:c r="AL1072" s="2"/>
      <x:c r="AM1072" s="2"/>
      <x:c r="AN1072" s="2"/>
      <x:c r="AO1072" s="2"/>
      <x:c r="AP1072" s="2"/>
      <x:c r="AQ1072" s="2"/>
      <x:c r="AR1072" s="2"/>
      <x:c r="AS1072" s="2"/>
    </x:row>
    <x:row r="1073">
      <x:c r="B1073" s="2"/>
      <x:c r="C1073" s="2"/>
      <x:c r="D1073" s="2"/>
      <x:c r="E1073" s="2"/>
      <x:c r="F1073" s="2"/>
      <x:c r="G1073" s="2"/>
      <x:c r="H1073" s="2"/>
      <x:c r="I1073" s="2"/>
      <x:c r="J1073" s="2"/>
      <x:c r="K1073" s="2"/>
      <x:c r="L1073" s="2"/>
      <x:c r="M1073" s="2"/>
      <x:c r="N1073" s="2"/>
      <x:c r="O1073" s="2"/>
      <x:c r="P1073" s="2"/>
      <x:c r="Q1073" s="2"/>
      <x:c r="R1073" s="2"/>
      <x:c r="S1073" s="2"/>
      <x:c r="T1073" s="2"/>
      <x:c r="U1073" s="2"/>
      <x:c r="V1073" s="2"/>
      <x:c r="W1073" s="2"/>
      <x:c r="X1073" s="2"/>
      <x:c r="Y1073" s="2"/>
      <x:c r="Z1073" s="2"/>
      <x:c r="AA1073" s="2"/>
      <x:c r="AB1073" s="2"/>
      <x:c r="AC1073" s="2"/>
      <x:c r="AD1073" s="2"/>
      <x:c r="AE1073" s="2"/>
      <x:c r="AF1073" s="2"/>
      <x:c r="AG1073" s="2"/>
      <x:c r="AH1073" s="2"/>
      <x:c r="AI1073" s="2"/>
      <x:c r="AJ1073" s="2"/>
      <x:c r="AK1073" s="2"/>
      <x:c r="AL1073" s="2"/>
      <x:c r="AM1073" s="2"/>
      <x:c r="AN1073" s="2"/>
      <x:c r="AO1073" s="2"/>
      <x:c r="AP1073" s="2"/>
      <x:c r="AQ1073" s="2"/>
      <x:c r="AR1073" s="2"/>
      <x:c r="AS1073" s="2"/>
    </x:row>
    <x:row r="1074">
      <x:c r="B1074" s="2"/>
      <x:c r="C1074" s="2"/>
      <x:c r="D1074" s="2"/>
      <x:c r="E1074" s="2"/>
      <x:c r="F1074" s="2"/>
      <x:c r="G1074" s="2"/>
      <x:c r="H1074" s="2"/>
      <x:c r="I1074" s="2"/>
      <x:c r="J1074" s="2"/>
      <x:c r="K1074" s="2"/>
      <x:c r="L1074" s="2"/>
      <x:c r="M1074" s="2"/>
      <x:c r="N1074" s="2"/>
      <x:c r="O1074" s="2"/>
      <x:c r="P1074" s="2"/>
      <x:c r="Q1074" s="2"/>
      <x:c r="R1074" s="2"/>
      <x:c r="S1074" s="2"/>
      <x:c r="T1074" s="2"/>
      <x:c r="U1074" s="2"/>
      <x:c r="V1074" s="2"/>
      <x:c r="W1074" s="2"/>
      <x:c r="X1074" s="2"/>
      <x:c r="Y1074" s="2"/>
      <x:c r="Z1074" s="2"/>
      <x:c r="AA1074" s="2"/>
      <x:c r="AB1074" s="2"/>
      <x:c r="AC1074" s="2"/>
      <x:c r="AD1074" s="2"/>
      <x:c r="AE1074" s="2"/>
      <x:c r="AF1074" s="2"/>
      <x:c r="AG1074" s="2"/>
      <x:c r="AH1074" s="2"/>
      <x:c r="AI1074" s="2"/>
      <x:c r="AJ1074" s="2"/>
      <x:c r="AK1074" s="2"/>
      <x:c r="AL1074" s="2"/>
      <x:c r="AM1074" s="2"/>
      <x:c r="AN1074" s="2"/>
      <x:c r="AO1074" s="2"/>
      <x:c r="AP1074" s="2"/>
      <x:c r="AQ1074" s="2"/>
      <x:c r="AR1074" s="2"/>
      <x:c r="AS1074" s="2"/>
    </x:row>
    <x:row r="1075">
      <x:c r="B1075" s="2"/>
      <x:c r="C1075" s="2"/>
      <x:c r="D1075" s="2"/>
      <x:c r="E1075" s="2"/>
      <x:c r="F1075" s="2"/>
      <x:c r="G1075" s="2"/>
      <x:c r="H1075" s="2"/>
      <x:c r="I1075" s="2"/>
      <x:c r="J1075" s="2"/>
      <x:c r="K1075" s="2"/>
      <x:c r="L1075" s="2"/>
      <x:c r="M1075" s="2"/>
      <x:c r="N1075" s="2"/>
      <x:c r="O1075" s="2"/>
      <x:c r="P1075" s="2"/>
      <x:c r="Q1075" s="2"/>
      <x:c r="R1075" s="2"/>
      <x:c r="S1075" s="2"/>
      <x:c r="T1075" s="2"/>
      <x:c r="U1075" s="2"/>
      <x:c r="V1075" s="2"/>
      <x:c r="W1075" s="2"/>
      <x:c r="X1075" s="2"/>
      <x:c r="Y1075" s="2"/>
      <x:c r="Z1075" s="2"/>
      <x:c r="AA1075" s="2"/>
      <x:c r="AB1075" s="2"/>
      <x:c r="AC1075" s="2"/>
      <x:c r="AD1075" s="2"/>
      <x:c r="AE1075" s="2"/>
      <x:c r="AF1075" s="2"/>
      <x:c r="AG1075" s="2"/>
      <x:c r="AH1075" s="2"/>
      <x:c r="AI1075" s="2"/>
      <x:c r="AJ1075" s="2"/>
      <x:c r="AK1075" s="2"/>
      <x:c r="AL1075" s="2"/>
      <x:c r="AM1075" s="2"/>
      <x:c r="AN1075" s="2"/>
      <x:c r="AO1075" s="2"/>
      <x:c r="AP1075" s="2"/>
      <x:c r="AQ1075" s="2"/>
      <x:c r="AR1075" s="2"/>
      <x:c r="AS1075" s="2"/>
    </x:row>
    <x:row r="1076">
      <x:c r="B1076" s="2"/>
      <x:c r="C1076" s="2"/>
      <x:c r="D1076" s="2"/>
      <x:c r="E1076" s="2"/>
      <x:c r="F1076" s="2"/>
      <x:c r="G1076" s="2"/>
      <x:c r="H1076" s="2"/>
      <x:c r="I1076" s="2"/>
      <x:c r="J1076" s="2"/>
      <x:c r="K1076" s="2"/>
      <x:c r="L1076" s="2"/>
      <x:c r="M1076" s="2"/>
      <x:c r="N1076" s="2"/>
      <x:c r="O1076" s="2"/>
      <x:c r="P1076" s="2"/>
      <x:c r="Q1076" s="2"/>
      <x:c r="R1076" s="2"/>
      <x:c r="S1076" s="2"/>
      <x:c r="T1076" s="2"/>
      <x:c r="U1076" s="2"/>
      <x:c r="V1076" s="2"/>
      <x:c r="W1076" s="2"/>
      <x:c r="X1076" s="2"/>
      <x:c r="Y1076" s="2"/>
      <x:c r="Z1076" s="2"/>
      <x:c r="AA1076" s="2"/>
      <x:c r="AB1076" s="2"/>
      <x:c r="AC1076" s="2"/>
      <x:c r="AD1076" s="2"/>
      <x:c r="AE1076" s="2"/>
      <x:c r="AF1076" s="2"/>
      <x:c r="AG1076" s="2"/>
      <x:c r="AH1076" s="2"/>
      <x:c r="AI1076" s="2"/>
      <x:c r="AJ1076" s="2"/>
      <x:c r="AK1076" s="2"/>
      <x:c r="AL1076" s="2"/>
      <x:c r="AM1076" s="2"/>
      <x:c r="AN1076" s="2"/>
      <x:c r="AO1076" s="2"/>
      <x:c r="AP1076" s="2"/>
      <x:c r="AQ1076" s="2"/>
      <x:c r="AR1076" s="2"/>
      <x:c r="AS1076" s="2"/>
    </x:row>
    <x:row r="1077">
      <x:c r="B1077" s="2"/>
      <x:c r="C1077" s="2"/>
      <x:c r="D1077" s="2"/>
      <x:c r="E1077" s="2"/>
      <x:c r="F1077" s="2"/>
      <x:c r="G1077" s="2"/>
      <x:c r="H1077" s="2"/>
      <x:c r="I1077" s="2"/>
      <x:c r="J1077" s="2"/>
      <x:c r="K1077" s="2"/>
      <x:c r="L1077" s="2"/>
      <x:c r="M1077" s="2"/>
      <x:c r="N1077" s="2"/>
      <x:c r="O1077" s="2"/>
      <x:c r="P1077" s="2"/>
      <x:c r="Q1077" s="2"/>
      <x:c r="R1077" s="2"/>
      <x:c r="S1077" s="2"/>
      <x:c r="T1077" s="2"/>
      <x:c r="U1077" s="2"/>
      <x:c r="V1077" s="2"/>
      <x:c r="W1077" s="2"/>
      <x:c r="X1077" s="2"/>
      <x:c r="Y1077" s="2"/>
      <x:c r="Z1077" s="2"/>
      <x:c r="AA1077" s="2"/>
      <x:c r="AB1077" s="2"/>
      <x:c r="AC1077" s="2"/>
      <x:c r="AD1077" s="2"/>
      <x:c r="AE1077" s="2"/>
      <x:c r="AF1077" s="2"/>
      <x:c r="AG1077" s="2"/>
      <x:c r="AH1077" s="2"/>
      <x:c r="AI1077" s="2"/>
      <x:c r="AJ1077" s="2"/>
      <x:c r="AK1077" s="2"/>
      <x:c r="AL1077" s="2"/>
      <x:c r="AM1077" s="2"/>
      <x:c r="AN1077" s="2"/>
      <x:c r="AO1077" s="2"/>
      <x:c r="AP1077" s="2"/>
      <x:c r="AQ1077" s="2"/>
      <x:c r="AR1077" s="2"/>
      <x:c r="AS1077" s="2"/>
    </x:row>
    <x:row r="1078">
      <x:c r="B1078" s="2"/>
      <x:c r="C1078" s="2"/>
      <x:c r="D1078" s="2"/>
      <x:c r="E1078" s="2"/>
      <x:c r="F1078" s="2"/>
      <x:c r="G1078" s="2"/>
      <x:c r="H1078" s="2"/>
      <x:c r="I1078" s="2"/>
      <x:c r="J1078" s="2"/>
      <x:c r="K1078" s="2"/>
      <x:c r="L1078" s="2"/>
      <x:c r="M1078" s="2"/>
      <x:c r="N1078" s="2"/>
      <x:c r="O1078" s="2"/>
      <x:c r="P1078" s="2"/>
      <x:c r="Q1078" s="2"/>
      <x:c r="R1078" s="2"/>
      <x:c r="S1078" s="2"/>
      <x:c r="T1078" s="2"/>
      <x:c r="U1078" s="2"/>
      <x:c r="V1078" s="2"/>
      <x:c r="W1078" s="2"/>
      <x:c r="X1078" s="2"/>
      <x:c r="Y1078" s="2"/>
      <x:c r="Z1078" s="2"/>
      <x:c r="AA1078" s="2"/>
      <x:c r="AB1078" s="2"/>
      <x:c r="AC1078" s="2"/>
      <x:c r="AD1078" s="2"/>
      <x:c r="AE1078" s="2"/>
      <x:c r="AF1078" s="2"/>
      <x:c r="AG1078" s="2"/>
      <x:c r="AH1078" s="2"/>
      <x:c r="AI1078" s="2"/>
      <x:c r="AJ1078" s="2"/>
      <x:c r="AK1078" s="2"/>
      <x:c r="AL1078" s="2"/>
      <x:c r="AM1078" s="2"/>
      <x:c r="AN1078" s="2"/>
      <x:c r="AO1078" s="2"/>
      <x:c r="AP1078" s="2"/>
      <x:c r="AQ1078" s="2"/>
      <x:c r="AR1078" s="2"/>
      <x:c r="AS1078" s="2"/>
    </x:row>
    <x:row r="1079">
      <x:c r="B1079" s="2"/>
      <x:c r="C1079" s="2"/>
      <x:c r="D1079" s="2"/>
      <x:c r="E1079" s="2"/>
      <x:c r="F1079" s="2"/>
      <x:c r="G1079" s="2"/>
      <x:c r="H1079" s="2"/>
      <x:c r="I1079" s="2"/>
      <x:c r="J1079" s="2"/>
      <x:c r="K1079" s="2"/>
      <x:c r="L1079" s="2"/>
      <x:c r="M1079" s="2"/>
      <x:c r="N1079" s="2"/>
      <x:c r="O1079" s="2"/>
      <x:c r="P1079" s="2"/>
      <x:c r="Q1079" s="2"/>
      <x:c r="R1079" s="2"/>
      <x:c r="S1079" s="2"/>
      <x:c r="T1079" s="2"/>
      <x:c r="U1079" s="2"/>
      <x:c r="V1079" s="2"/>
      <x:c r="W1079" s="2"/>
      <x:c r="X1079" s="2"/>
      <x:c r="Y1079" s="2"/>
      <x:c r="Z1079" s="2"/>
      <x:c r="AA1079" s="2"/>
      <x:c r="AB1079" s="2"/>
      <x:c r="AC1079" s="2"/>
      <x:c r="AD1079" s="2"/>
      <x:c r="AE1079" s="2"/>
      <x:c r="AF1079" s="2"/>
      <x:c r="AG1079" s="2"/>
      <x:c r="AH1079" s="2"/>
      <x:c r="AI1079" s="2"/>
      <x:c r="AJ1079" s="2"/>
      <x:c r="AK1079" s="2"/>
      <x:c r="AL1079" s="2"/>
      <x:c r="AM1079" s="2"/>
      <x:c r="AN1079" s="2"/>
      <x:c r="AO1079" s="2"/>
      <x:c r="AP1079" s="2"/>
      <x:c r="AQ1079" s="2"/>
      <x:c r="AR1079" s="2"/>
      <x:c r="AS1079" s="2"/>
    </x:row>
    <x:row r="1080">
      <x:c r="B1080" s="2"/>
      <x:c r="C1080" s="2"/>
      <x:c r="D1080" s="2"/>
      <x:c r="E1080" s="2"/>
      <x:c r="F1080" s="2"/>
      <x:c r="G1080" s="2"/>
      <x:c r="H1080" s="2"/>
      <x:c r="I1080" s="2"/>
      <x:c r="J1080" s="2"/>
      <x:c r="K1080" s="2"/>
      <x:c r="L1080" s="2"/>
      <x:c r="M1080" s="2"/>
      <x:c r="N1080" s="2"/>
      <x:c r="O1080" s="2"/>
      <x:c r="P1080" s="2"/>
      <x:c r="Q1080" s="2"/>
      <x:c r="R1080" s="2"/>
      <x:c r="S1080" s="2"/>
      <x:c r="T1080" s="2"/>
      <x:c r="U1080" s="2"/>
      <x:c r="V1080" s="2"/>
      <x:c r="W1080" s="2"/>
      <x:c r="X1080" s="2"/>
      <x:c r="Y1080" s="2"/>
      <x:c r="Z1080" s="2"/>
      <x:c r="AA1080" s="2"/>
      <x:c r="AB1080" s="2"/>
      <x:c r="AC1080" s="2"/>
      <x:c r="AD1080" s="2"/>
      <x:c r="AE1080" s="2"/>
      <x:c r="AF1080" s="2"/>
      <x:c r="AG1080" s="2"/>
      <x:c r="AH1080" s="2"/>
      <x:c r="AI1080" s="2"/>
      <x:c r="AJ1080" s="2"/>
      <x:c r="AK1080" s="2"/>
      <x:c r="AL1080" s="2"/>
      <x:c r="AM1080" s="2"/>
      <x:c r="AN1080" s="2"/>
      <x:c r="AO1080" s="2"/>
      <x:c r="AP1080" s="2"/>
      <x:c r="AQ1080" s="2"/>
      <x:c r="AR1080" s="2"/>
      <x:c r="AS1080" s="2"/>
    </x:row>
    <x:row r="1081">
      <x:c r="B1081" s="2"/>
      <x:c r="C1081" s="2"/>
      <x:c r="D1081" s="2"/>
      <x:c r="E1081" s="2"/>
      <x:c r="F1081" s="2"/>
      <x:c r="G1081" s="2"/>
      <x:c r="H1081" s="2"/>
      <x:c r="I1081" s="2"/>
      <x:c r="J1081" s="2"/>
      <x:c r="K1081" s="2"/>
      <x:c r="L1081" s="2"/>
      <x:c r="M1081" s="2"/>
      <x:c r="N1081" s="2"/>
      <x:c r="O1081" s="2"/>
      <x:c r="P1081" s="2"/>
      <x:c r="Q1081" s="2"/>
      <x:c r="R1081" s="2"/>
      <x:c r="S1081" s="2"/>
      <x:c r="T1081" s="2"/>
      <x:c r="U1081" s="2"/>
      <x:c r="V1081" s="2"/>
      <x:c r="W1081" s="2"/>
      <x:c r="X1081" s="2"/>
      <x:c r="Y1081" s="2"/>
      <x:c r="Z1081" s="2"/>
      <x:c r="AA1081" s="2"/>
      <x:c r="AB1081" s="2"/>
      <x:c r="AC1081" s="2"/>
      <x:c r="AD1081" s="2"/>
      <x:c r="AE1081" s="2"/>
      <x:c r="AF1081" s="2"/>
      <x:c r="AG1081" s="2"/>
      <x:c r="AH1081" s="2"/>
      <x:c r="AI1081" s="2"/>
      <x:c r="AJ1081" s="2"/>
      <x:c r="AK1081" s="2"/>
      <x:c r="AL1081" s="2"/>
      <x:c r="AM1081" s="2"/>
      <x:c r="AN1081" s="2"/>
      <x:c r="AO1081" s="2"/>
      <x:c r="AP1081" s="2"/>
      <x:c r="AQ1081" s="2"/>
      <x:c r="AR1081" s="2"/>
      <x:c r="AS1081" s="2"/>
    </x:row>
    <x:row r="1082">
      <x:c r="B1082" s="2"/>
      <x:c r="C1082" s="2"/>
      <x:c r="D1082" s="2"/>
      <x:c r="E1082" s="2"/>
      <x:c r="F1082" s="2"/>
      <x:c r="G1082" s="2"/>
      <x:c r="H1082" s="2"/>
      <x:c r="I1082" s="2"/>
      <x:c r="J1082" s="2"/>
      <x:c r="K1082" s="2"/>
      <x:c r="L1082" s="2"/>
      <x:c r="M1082" s="2"/>
      <x:c r="N1082" s="2"/>
      <x:c r="O1082" s="2"/>
      <x:c r="P1082" s="2"/>
      <x:c r="Q1082" s="2"/>
      <x:c r="R1082" s="2"/>
      <x:c r="S1082" s="2"/>
      <x:c r="T1082" s="2"/>
      <x:c r="U1082" s="2"/>
      <x:c r="V1082" s="2"/>
      <x:c r="W1082" s="2"/>
      <x:c r="X1082" s="2"/>
      <x:c r="Y1082" s="2"/>
      <x:c r="Z1082" s="2"/>
      <x:c r="AA1082" s="2"/>
      <x:c r="AB1082" s="2"/>
      <x:c r="AC1082" s="2"/>
      <x:c r="AD1082" s="2"/>
      <x:c r="AE1082" s="2"/>
      <x:c r="AF1082" s="2"/>
      <x:c r="AG1082" s="2"/>
      <x:c r="AH1082" s="2"/>
      <x:c r="AI1082" s="2"/>
      <x:c r="AJ1082" s="2"/>
      <x:c r="AK1082" s="2"/>
      <x:c r="AL1082" s="2"/>
      <x:c r="AM1082" s="2"/>
      <x:c r="AN1082" s="2"/>
      <x:c r="AO1082" s="2"/>
      <x:c r="AP1082" s="2"/>
      <x:c r="AQ1082" s="2"/>
      <x:c r="AR1082" s="2"/>
      <x:c r="AS1082" s="2"/>
    </x:row>
    <x:row r="1083">
      <x:c r="B1083" s="2"/>
      <x:c r="C1083" s="2"/>
      <x:c r="D1083" s="2"/>
      <x:c r="E1083" s="2"/>
      <x:c r="F1083" s="2"/>
      <x:c r="G1083" s="2"/>
      <x:c r="H1083" s="2"/>
      <x:c r="I1083" s="2"/>
      <x:c r="J1083" s="2"/>
      <x:c r="K1083" s="2"/>
      <x:c r="L1083" s="2"/>
      <x:c r="M1083" s="2"/>
      <x:c r="N1083" s="2"/>
      <x:c r="O1083" s="2"/>
      <x:c r="P1083" s="2"/>
      <x:c r="Q1083" s="2"/>
      <x:c r="R1083" s="2"/>
      <x:c r="S1083" s="2"/>
      <x:c r="T1083" s="2"/>
      <x:c r="U1083" s="2"/>
      <x:c r="V1083" s="2"/>
      <x:c r="W1083" s="2"/>
      <x:c r="X1083" s="2"/>
      <x:c r="Y1083" s="2"/>
      <x:c r="Z1083" s="2"/>
      <x:c r="AA1083" s="2"/>
      <x:c r="AB1083" s="2"/>
      <x:c r="AC1083" s="2"/>
      <x:c r="AD1083" s="2"/>
      <x:c r="AE1083" s="2"/>
      <x:c r="AF1083" s="2"/>
      <x:c r="AG1083" s="2"/>
      <x:c r="AH1083" s="2"/>
      <x:c r="AI1083" s="2"/>
      <x:c r="AJ1083" s="2"/>
      <x:c r="AK1083" s="2"/>
      <x:c r="AL1083" s="2"/>
      <x:c r="AM1083" s="2"/>
      <x:c r="AN1083" s="2"/>
      <x:c r="AO1083" s="2"/>
      <x:c r="AP1083" s="2"/>
      <x:c r="AQ1083" s="2"/>
      <x:c r="AR1083" s="2"/>
      <x:c r="AS1083" s="2"/>
    </x:row>
    <x:row r="1084">
      <x:c r="B1084" s="2"/>
      <x:c r="C1084" s="2"/>
      <x:c r="D1084" s="2"/>
      <x:c r="E1084" s="2"/>
      <x:c r="F1084" s="2"/>
      <x:c r="G1084" s="2"/>
      <x:c r="H1084" s="2"/>
      <x:c r="I1084" s="2"/>
      <x:c r="J1084" s="2"/>
      <x:c r="K1084" s="2"/>
      <x:c r="L1084" s="2"/>
      <x:c r="M1084" s="2"/>
      <x:c r="N1084" s="2"/>
      <x:c r="O1084" s="2"/>
      <x:c r="P1084" s="2"/>
      <x:c r="Q1084" s="2"/>
      <x:c r="R1084" s="2"/>
      <x:c r="S1084" s="2"/>
      <x:c r="T1084" s="2"/>
      <x:c r="U1084" s="2"/>
      <x:c r="V1084" s="2"/>
      <x:c r="W1084" s="2"/>
      <x:c r="X1084" s="2"/>
      <x:c r="Y1084" s="2"/>
      <x:c r="Z1084" s="2"/>
      <x:c r="AA1084" s="2"/>
      <x:c r="AB1084" s="2"/>
      <x:c r="AC1084" s="2"/>
      <x:c r="AD1084" s="2"/>
      <x:c r="AE1084" s="2"/>
      <x:c r="AF1084" s="2"/>
      <x:c r="AG1084" s="2"/>
      <x:c r="AH1084" s="2"/>
      <x:c r="AI1084" s="2"/>
      <x:c r="AJ1084" s="2"/>
      <x:c r="AK1084" s="2"/>
      <x:c r="AL1084" s="2"/>
      <x:c r="AM1084" s="2"/>
      <x:c r="AN1084" s="2"/>
      <x:c r="AO1084" s="2"/>
      <x:c r="AP1084" s="2"/>
      <x:c r="AQ1084" s="2"/>
      <x:c r="AR1084" s="2"/>
      <x:c r="AS1084" s="2"/>
    </x:row>
    <x:row r="1085">
      <x:c r="B1085" s="2"/>
      <x:c r="C1085" s="2"/>
      <x:c r="D1085" s="2"/>
      <x:c r="E1085" s="2"/>
      <x:c r="F1085" s="2"/>
      <x:c r="G1085" s="2"/>
      <x:c r="H1085" s="2"/>
      <x:c r="I1085" s="2"/>
      <x:c r="J1085" s="2"/>
      <x:c r="K1085" s="2"/>
      <x:c r="L1085" s="2"/>
      <x:c r="M1085" s="2"/>
      <x:c r="N1085" s="2"/>
      <x:c r="O1085" s="2"/>
      <x:c r="P1085" s="2"/>
      <x:c r="Q1085" s="2"/>
      <x:c r="R1085" s="2"/>
      <x:c r="S1085" s="2"/>
      <x:c r="T1085" s="2"/>
      <x:c r="U1085" s="2"/>
      <x:c r="V1085" s="2"/>
      <x:c r="W1085" s="2"/>
      <x:c r="X1085" s="2"/>
      <x:c r="Y1085" s="2"/>
      <x:c r="Z1085" s="2"/>
      <x:c r="AA1085" s="2"/>
      <x:c r="AB1085" s="2"/>
      <x:c r="AC1085" s="2"/>
      <x:c r="AD1085" s="2"/>
      <x:c r="AE1085" s="2"/>
      <x:c r="AF1085" s="2"/>
      <x:c r="AG1085" s="2"/>
      <x:c r="AH1085" s="2"/>
      <x:c r="AI1085" s="2"/>
      <x:c r="AJ1085" s="2"/>
      <x:c r="AK1085" s="2"/>
      <x:c r="AL1085" s="2"/>
      <x:c r="AM1085" s="2"/>
      <x:c r="AN1085" s="2"/>
      <x:c r="AO1085" s="2"/>
      <x:c r="AP1085" s="2"/>
      <x:c r="AQ1085" s="2"/>
      <x:c r="AR1085" s="2"/>
      <x:c r="AS1085" s="2"/>
    </x:row>
    <x:row r="1086">
      <x:c r="B1086" s="2"/>
      <x:c r="C1086" s="2"/>
      <x:c r="D1086" s="2"/>
      <x:c r="E1086" s="2"/>
      <x:c r="F1086" s="2"/>
      <x:c r="G1086" s="2"/>
      <x:c r="H1086" s="2"/>
      <x:c r="I1086" s="2"/>
      <x:c r="J1086" s="2"/>
      <x:c r="K1086" s="2"/>
      <x:c r="L1086" s="2"/>
      <x:c r="M1086" s="2"/>
      <x:c r="N1086" s="2"/>
      <x:c r="O1086" s="2"/>
      <x:c r="P1086" s="2"/>
      <x:c r="Q1086" s="2"/>
      <x:c r="R1086" s="2"/>
      <x:c r="S1086" s="2"/>
      <x:c r="T1086" s="2"/>
      <x:c r="U1086" s="2"/>
      <x:c r="V1086" s="2"/>
      <x:c r="W1086" s="2"/>
      <x:c r="X1086" s="2"/>
      <x:c r="Y1086" s="2"/>
      <x:c r="Z1086" s="2"/>
      <x:c r="AA1086" s="2"/>
      <x:c r="AB1086" s="2"/>
      <x:c r="AC1086" s="2"/>
      <x:c r="AD1086" s="2"/>
      <x:c r="AE1086" s="2"/>
      <x:c r="AF1086" s="2"/>
      <x:c r="AG1086" s="2"/>
      <x:c r="AH1086" s="2"/>
      <x:c r="AI1086" s="2"/>
      <x:c r="AJ1086" s="2"/>
      <x:c r="AK1086" s="2"/>
      <x:c r="AL1086" s="2"/>
      <x:c r="AM1086" s="2"/>
      <x:c r="AN1086" s="2"/>
      <x:c r="AO1086" s="2"/>
      <x:c r="AP1086" s="2"/>
      <x:c r="AQ1086" s="2"/>
      <x:c r="AR1086" s="2"/>
      <x:c r="AS1086" s="2"/>
    </x:row>
    <x:row r="1087">
      <x:c r="B1087" s="2"/>
      <x:c r="C1087" s="2"/>
      <x:c r="D1087" s="2"/>
      <x:c r="E1087" s="2"/>
      <x:c r="F1087" s="2"/>
      <x:c r="G1087" s="2"/>
      <x:c r="H1087" s="2"/>
      <x:c r="I1087" s="2"/>
      <x:c r="J1087" s="2"/>
      <x:c r="K1087" s="2"/>
      <x:c r="L1087" s="2"/>
      <x:c r="M1087" s="2"/>
      <x:c r="N1087" s="2"/>
      <x:c r="O1087" s="2"/>
      <x:c r="P1087" s="2"/>
      <x:c r="Q1087" s="2"/>
      <x:c r="R1087" s="2"/>
      <x:c r="S1087" s="2"/>
      <x:c r="T1087" s="2"/>
      <x:c r="U1087" s="2"/>
      <x:c r="V1087" s="2"/>
      <x:c r="W1087" s="2"/>
      <x:c r="X1087" s="2"/>
      <x:c r="Y1087" s="2"/>
      <x:c r="Z1087" s="2"/>
      <x:c r="AA1087" s="2"/>
      <x:c r="AB1087" s="2"/>
      <x:c r="AC1087" s="2"/>
      <x:c r="AD1087" s="2"/>
      <x:c r="AE1087" s="2"/>
      <x:c r="AF1087" s="2"/>
      <x:c r="AG1087" s="2"/>
      <x:c r="AH1087" s="2"/>
      <x:c r="AI1087" s="2"/>
      <x:c r="AJ1087" s="2"/>
      <x:c r="AK1087" s="2"/>
      <x:c r="AL1087" s="2"/>
      <x:c r="AM1087" s="2"/>
      <x:c r="AN1087" s="2"/>
      <x:c r="AO1087" s="2"/>
      <x:c r="AP1087" s="2"/>
      <x:c r="AQ1087" s="2"/>
      <x:c r="AR1087" s="2"/>
      <x:c r="AS1087" s="2"/>
    </x:row>
    <x:row r="1088">
      <x:c r="B1088" s="2"/>
      <x:c r="C1088" s="2"/>
      <x:c r="D1088" s="2"/>
      <x:c r="E1088" s="2"/>
      <x:c r="F1088" s="2"/>
      <x:c r="G1088" s="2"/>
      <x:c r="H1088" s="2"/>
      <x:c r="I1088" s="2"/>
      <x:c r="J1088" s="2"/>
      <x:c r="K1088" s="2"/>
      <x:c r="L1088" s="2"/>
      <x:c r="M1088" s="2"/>
      <x:c r="N1088" s="2"/>
      <x:c r="O1088" s="2"/>
      <x:c r="P1088" s="2"/>
      <x:c r="Q1088" s="2"/>
      <x:c r="R1088" s="2"/>
      <x:c r="S1088" s="2"/>
      <x:c r="T1088" s="2"/>
      <x:c r="U1088" s="2"/>
      <x:c r="V1088" s="2"/>
      <x:c r="W1088" s="2"/>
      <x:c r="X1088" s="2"/>
      <x:c r="Y1088" s="2"/>
      <x:c r="Z1088" s="2"/>
      <x:c r="AA1088" s="2"/>
      <x:c r="AB1088" s="2"/>
      <x:c r="AC1088" s="2"/>
      <x:c r="AD1088" s="2"/>
      <x:c r="AE1088" s="2"/>
      <x:c r="AF1088" s="2"/>
      <x:c r="AG1088" s="2"/>
      <x:c r="AH1088" s="2"/>
      <x:c r="AI1088" s="2"/>
      <x:c r="AJ1088" s="2"/>
      <x:c r="AK1088" s="2"/>
      <x:c r="AL1088" s="2"/>
      <x:c r="AM1088" s="2"/>
      <x:c r="AN1088" s="2"/>
      <x:c r="AO1088" s="2"/>
      <x:c r="AP1088" s="2"/>
      <x:c r="AQ1088" s="2"/>
      <x:c r="AR1088" s="2"/>
      <x:c r="AS1088" s="2"/>
    </x:row>
    <x:row r="1089">
      <x:c r="B1089" s="2"/>
      <x:c r="C1089" s="2"/>
      <x:c r="D1089" s="2"/>
      <x:c r="E1089" s="2"/>
      <x:c r="F1089" s="2"/>
      <x:c r="G1089" s="2"/>
      <x:c r="H1089" s="2"/>
      <x:c r="I1089" s="2"/>
      <x:c r="J1089" s="2"/>
      <x:c r="K1089" s="2"/>
      <x:c r="L1089" s="2"/>
      <x:c r="M1089" s="2"/>
      <x:c r="N1089" s="2"/>
      <x:c r="O1089" s="2"/>
      <x:c r="P1089" s="2"/>
      <x:c r="Q1089" s="2"/>
      <x:c r="R1089" s="2"/>
      <x:c r="S1089" s="2"/>
      <x:c r="T1089" s="2"/>
      <x:c r="U1089" s="2"/>
      <x:c r="V1089" s="2"/>
      <x:c r="W1089" s="2"/>
      <x:c r="X1089" s="2"/>
      <x:c r="Y1089" s="2"/>
      <x:c r="Z1089" s="2"/>
      <x:c r="AA1089" s="2"/>
      <x:c r="AB1089" s="2"/>
      <x:c r="AC1089" s="2"/>
      <x:c r="AD1089" s="2"/>
      <x:c r="AE1089" s="2"/>
      <x:c r="AF1089" s="2"/>
      <x:c r="AG1089" s="2"/>
      <x:c r="AH1089" s="2"/>
      <x:c r="AI1089" s="2"/>
      <x:c r="AJ1089" s="2"/>
      <x:c r="AK1089" s="2"/>
      <x:c r="AL1089" s="2"/>
      <x:c r="AM1089" s="2"/>
      <x:c r="AN1089" s="2"/>
      <x:c r="AO1089" s="2"/>
      <x:c r="AP1089" s="2"/>
      <x:c r="AQ1089" s="2"/>
      <x:c r="AR1089" s="2"/>
      <x:c r="AS1089" s="2"/>
    </x:row>
    <x:row r="1090">
      <x:c r="B1090" s="2"/>
      <x:c r="C1090" s="2"/>
      <x:c r="D1090" s="2"/>
      <x:c r="E1090" s="2"/>
      <x:c r="F1090" s="2"/>
      <x:c r="G1090" s="2"/>
      <x:c r="H1090" s="2"/>
      <x:c r="I1090" s="2"/>
      <x:c r="J1090" s="2"/>
      <x:c r="K1090" s="2"/>
      <x:c r="L1090" s="2"/>
      <x:c r="M1090" s="2"/>
      <x:c r="N1090" s="2"/>
      <x:c r="O1090" s="2"/>
      <x:c r="P1090" s="2"/>
      <x:c r="Q1090" s="2"/>
      <x:c r="R1090" s="2"/>
      <x:c r="S1090" s="2"/>
      <x:c r="T1090" s="2"/>
      <x:c r="U1090" s="2"/>
      <x:c r="V1090" s="2"/>
      <x:c r="W1090" s="2"/>
      <x:c r="X1090" s="2"/>
      <x:c r="Y1090" s="2"/>
      <x:c r="Z1090" s="2"/>
      <x:c r="AA1090" s="2"/>
      <x:c r="AB1090" s="2"/>
      <x:c r="AC1090" s="2"/>
      <x:c r="AD1090" s="2"/>
      <x:c r="AE1090" s="2"/>
      <x:c r="AF1090" s="2"/>
      <x:c r="AG1090" s="2"/>
      <x:c r="AH1090" s="2"/>
      <x:c r="AI1090" s="2"/>
      <x:c r="AJ1090" s="2"/>
      <x:c r="AK1090" s="2"/>
      <x:c r="AL1090" s="2"/>
      <x:c r="AM1090" s="2"/>
      <x:c r="AN1090" s="2"/>
      <x:c r="AO1090" s="2"/>
      <x:c r="AP1090" s="2"/>
      <x:c r="AQ1090" s="2"/>
      <x:c r="AR1090" s="2"/>
      <x:c r="AS1090" s="2"/>
    </x:row>
    <x:row r="1091">
      <x:c r="B1091" s="2"/>
      <x:c r="C1091" s="2"/>
      <x:c r="D1091" s="2"/>
      <x:c r="E1091" s="2"/>
      <x:c r="F1091" s="2"/>
      <x:c r="G1091" s="2"/>
      <x:c r="H1091" s="2"/>
      <x:c r="I1091" s="2"/>
      <x:c r="J1091" s="2"/>
      <x:c r="K1091" s="2"/>
      <x:c r="L1091" s="2"/>
      <x:c r="M1091" s="2"/>
      <x:c r="N1091" s="2"/>
      <x:c r="O1091" s="2"/>
      <x:c r="P1091" s="2"/>
      <x:c r="Q1091" s="2"/>
      <x:c r="R1091" s="2"/>
      <x:c r="S1091" s="2"/>
      <x:c r="T1091" s="2"/>
      <x:c r="U1091" s="2"/>
      <x:c r="V1091" s="2"/>
      <x:c r="W1091" s="2"/>
      <x:c r="X1091" s="2"/>
      <x:c r="Y1091" s="2"/>
      <x:c r="Z1091" s="2"/>
      <x:c r="AA1091" s="2"/>
      <x:c r="AB1091" s="2"/>
      <x:c r="AC1091" s="2"/>
      <x:c r="AD1091" s="2"/>
      <x:c r="AE1091" s="2"/>
      <x:c r="AF1091" s="2"/>
      <x:c r="AG1091" s="2"/>
      <x:c r="AH1091" s="2"/>
      <x:c r="AI1091" s="2"/>
      <x:c r="AJ1091" s="2"/>
      <x:c r="AK1091" s="2"/>
      <x:c r="AL1091" s="2"/>
      <x:c r="AM1091" s="2"/>
      <x:c r="AN1091" s="2"/>
      <x:c r="AO1091" s="2"/>
      <x:c r="AP1091" s="2"/>
      <x:c r="AQ1091" s="2"/>
      <x:c r="AR1091" s="2"/>
      <x:c r="AS1091" s="2"/>
    </x:row>
    <x:row r="1092">
      <x:c r="B1092" s="2"/>
      <x:c r="C1092" s="2"/>
      <x:c r="D1092" s="2"/>
      <x:c r="E1092" s="2"/>
      <x:c r="F1092" s="2"/>
      <x:c r="G1092" s="2"/>
      <x:c r="H1092" s="2"/>
      <x:c r="I1092" s="2"/>
      <x:c r="J1092" s="2"/>
      <x:c r="K1092" s="2"/>
      <x:c r="L1092" s="2"/>
      <x:c r="M1092" s="2"/>
      <x:c r="N1092" s="2"/>
      <x:c r="O1092" s="2"/>
      <x:c r="P1092" s="2"/>
      <x:c r="Q1092" s="2"/>
      <x:c r="R1092" s="2"/>
      <x:c r="S1092" s="2"/>
      <x:c r="T1092" s="2"/>
      <x:c r="U1092" s="2"/>
      <x:c r="V1092" s="2"/>
      <x:c r="W1092" s="2"/>
      <x:c r="X1092" s="2"/>
      <x:c r="Y1092" s="2"/>
      <x:c r="Z1092" s="2"/>
      <x:c r="AA1092" s="2"/>
      <x:c r="AB1092" s="2"/>
      <x:c r="AC1092" s="2"/>
      <x:c r="AD1092" s="2"/>
      <x:c r="AE1092" s="2"/>
      <x:c r="AF1092" s="2"/>
      <x:c r="AG1092" s="2"/>
      <x:c r="AH1092" s="2"/>
      <x:c r="AI1092" s="2"/>
      <x:c r="AJ1092" s="2"/>
      <x:c r="AK1092" s="2"/>
      <x:c r="AL1092" s="2"/>
      <x:c r="AM1092" s="2"/>
      <x:c r="AN1092" s="2"/>
      <x:c r="AO1092" s="2"/>
      <x:c r="AP1092" s="2"/>
      <x:c r="AQ1092" s="2"/>
      <x:c r="AR1092" s="2"/>
      <x:c r="AS1092" s="2"/>
    </x:row>
    <x:row r="1093">
      <x:c r="B1093" s="2"/>
      <x:c r="C1093" s="2"/>
      <x:c r="D1093" s="2"/>
      <x:c r="E1093" s="2"/>
      <x:c r="F1093" s="2"/>
      <x:c r="G1093" s="2"/>
      <x:c r="H1093" s="2"/>
      <x:c r="I1093" s="2"/>
      <x:c r="J1093" s="2"/>
      <x:c r="K1093" s="2"/>
      <x:c r="L1093" s="2"/>
      <x:c r="M1093" s="2"/>
      <x:c r="N1093" s="2"/>
      <x:c r="O1093" s="2"/>
      <x:c r="P1093" s="2"/>
      <x:c r="Q1093" s="2"/>
      <x:c r="R1093" s="2"/>
      <x:c r="S1093" s="2"/>
      <x:c r="T1093" s="2"/>
      <x:c r="U1093" s="2"/>
      <x:c r="V1093" s="2"/>
      <x:c r="W1093" s="2"/>
      <x:c r="X1093" s="2"/>
      <x:c r="Y1093" s="2"/>
      <x:c r="Z1093" s="2"/>
      <x:c r="AA1093" s="2"/>
      <x:c r="AB1093" s="2"/>
      <x:c r="AC1093" s="2"/>
      <x:c r="AD1093" s="2"/>
      <x:c r="AE1093" s="2"/>
      <x:c r="AF1093" s="2"/>
      <x:c r="AG1093" s="2"/>
      <x:c r="AH1093" s="2"/>
      <x:c r="AI1093" s="2"/>
      <x:c r="AJ1093" s="2"/>
      <x:c r="AK1093" s="2"/>
      <x:c r="AL1093" s="2"/>
      <x:c r="AM1093" s="2"/>
      <x:c r="AN1093" s="2"/>
      <x:c r="AO1093" s="2"/>
      <x:c r="AP1093" s="2"/>
      <x:c r="AQ1093" s="2"/>
      <x:c r="AR1093" s="2"/>
      <x:c r="AS1093" s="2"/>
    </x:row>
    <x:row r="1094">
      <x:c r="B1094" s="2"/>
      <x:c r="C1094" s="2"/>
      <x:c r="D1094" s="2"/>
      <x:c r="E1094" s="2"/>
      <x:c r="F1094" s="2"/>
      <x:c r="G1094" s="2"/>
      <x:c r="H1094" s="2"/>
      <x:c r="I1094" s="2"/>
      <x:c r="J1094" s="2"/>
      <x:c r="K1094" s="2"/>
      <x:c r="L1094" s="2"/>
      <x:c r="M1094" s="2"/>
      <x:c r="N1094" s="2"/>
      <x:c r="O1094" s="2"/>
      <x:c r="P1094" s="2"/>
      <x:c r="Q1094" s="2"/>
      <x:c r="R1094" s="2"/>
      <x:c r="S1094" s="2"/>
      <x:c r="T1094" s="2"/>
      <x:c r="U1094" s="2"/>
      <x:c r="V1094" s="2"/>
      <x:c r="W1094" s="2"/>
      <x:c r="X1094" s="2"/>
      <x:c r="Y1094" s="2"/>
      <x:c r="Z1094" s="2"/>
      <x:c r="AA1094" s="2"/>
      <x:c r="AB1094" s="2"/>
      <x:c r="AC1094" s="2"/>
      <x:c r="AD1094" s="2"/>
      <x:c r="AE1094" s="2"/>
      <x:c r="AF1094" s="2"/>
      <x:c r="AG1094" s="2"/>
      <x:c r="AH1094" s="2"/>
      <x:c r="AI1094" s="2"/>
      <x:c r="AJ1094" s="2"/>
      <x:c r="AK1094" s="2"/>
      <x:c r="AL1094" s="2"/>
      <x:c r="AM1094" s="2"/>
      <x:c r="AN1094" s="2"/>
      <x:c r="AO1094" s="2"/>
      <x:c r="AP1094" s="2"/>
      <x:c r="AQ1094" s="2"/>
      <x:c r="AR1094" s="2"/>
      <x:c r="AS1094" s="2"/>
    </x:row>
    <x:row r="1095">
      <x:c r="B1095" s="2"/>
      <x:c r="C1095" s="2"/>
      <x:c r="D1095" s="2"/>
      <x:c r="E1095" s="2"/>
      <x:c r="F1095" s="2"/>
      <x:c r="G1095" s="2"/>
      <x:c r="H1095" s="2"/>
      <x:c r="I1095" s="2"/>
      <x:c r="J1095" s="2"/>
      <x:c r="K1095" s="2"/>
      <x:c r="L1095" s="2"/>
      <x:c r="M1095" s="2"/>
      <x:c r="N1095" s="2"/>
      <x:c r="O1095" s="2"/>
      <x:c r="P1095" s="2"/>
      <x:c r="Q1095" s="2"/>
      <x:c r="R1095" s="2"/>
      <x:c r="S1095" s="2"/>
      <x:c r="T1095" s="2"/>
      <x:c r="U1095" s="2"/>
      <x:c r="V1095" s="2"/>
      <x:c r="W1095" s="2"/>
      <x:c r="X1095" s="2"/>
      <x:c r="Y1095" s="2"/>
      <x:c r="Z1095" s="2"/>
      <x:c r="AA1095" s="2"/>
      <x:c r="AB1095" s="2"/>
      <x:c r="AC1095" s="2"/>
      <x:c r="AD1095" s="2"/>
      <x:c r="AE1095" s="2"/>
      <x:c r="AF1095" s="2"/>
      <x:c r="AG1095" s="2"/>
      <x:c r="AH1095" s="2"/>
      <x:c r="AI1095" s="2"/>
      <x:c r="AJ1095" s="2"/>
      <x:c r="AK1095" s="2"/>
      <x:c r="AL1095" s="2"/>
      <x:c r="AM1095" s="2"/>
      <x:c r="AN1095" s="2"/>
      <x:c r="AO1095" s="2"/>
      <x:c r="AP1095" s="2"/>
      <x:c r="AQ1095" s="2"/>
      <x:c r="AR1095" s="2"/>
      <x:c r="AS1095" s="2"/>
    </x:row>
    <x:row r="1096">
      <x:c r="B1096" s="2"/>
      <x:c r="C1096" s="2"/>
      <x:c r="D1096" s="2"/>
      <x:c r="E1096" s="2"/>
      <x:c r="F1096" s="2"/>
      <x:c r="G1096" s="2"/>
      <x:c r="H1096" s="2"/>
      <x:c r="I1096" s="2"/>
      <x:c r="J1096" s="2"/>
      <x:c r="K1096" s="2"/>
      <x:c r="L1096" s="2"/>
      <x:c r="M1096" s="2"/>
      <x:c r="N1096" s="2"/>
      <x:c r="O1096" s="2"/>
      <x:c r="P1096" s="2"/>
      <x:c r="Q1096" s="2"/>
      <x:c r="R1096" s="2"/>
      <x:c r="S1096" s="2"/>
      <x:c r="T1096" s="2"/>
      <x:c r="U1096" s="2"/>
      <x:c r="V1096" s="2"/>
      <x:c r="W1096" s="2"/>
      <x:c r="X1096" s="2"/>
      <x:c r="Y1096" s="2"/>
      <x:c r="Z1096" s="2"/>
      <x:c r="AA1096" s="2"/>
      <x:c r="AB1096" s="2"/>
      <x:c r="AC1096" s="2"/>
      <x:c r="AD1096" s="2"/>
      <x:c r="AE1096" s="2"/>
      <x:c r="AF1096" s="2"/>
      <x:c r="AG1096" s="2"/>
      <x:c r="AH1096" s="2"/>
      <x:c r="AI1096" s="2"/>
      <x:c r="AJ1096" s="2"/>
      <x:c r="AK1096" s="2"/>
      <x:c r="AL1096" s="2"/>
      <x:c r="AM1096" s="2"/>
      <x:c r="AN1096" s="2"/>
      <x:c r="AO1096" s="2"/>
      <x:c r="AP1096" s="2"/>
      <x:c r="AQ1096" s="2"/>
      <x:c r="AR1096" s="2"/>
      <x:c r="AS1096" s="2"/>
    </x:row>
    <x:row r="1097">
      <x:c r="B1097" s="2"/>
      <x:c r="C1097" s="2"/>
      <x:c r="D1097" s="2"/>
      <x:c r="E1097" s="2"/>
      <x:c r="F1097" s="2"/>
      <x:c r="G1097" s="2"/>
      <x:c r="H1097" s="2"/>
      <x:c r="I1097" s="2"/>
      <x:c r="J1097" s="2"/>
      <x:c r="K1097" s="2"/>
      <x:c r="L1097" s="2"/>
      <x:c r="M1097" s="2"/>
      <x:c r="N1097" s="2"/>
      <x:c r="O1097" s="2"/>
      <x:c r="P1097" s="2"/>
      <x:c r="Q1097" s="2"/>
      <x:c r="R1097" s="2"/>
      <x:c r="S1097" s="2"/>
      <x:c r="T1097" s="2"/>
      <x:c r="U1097" s="2"/>
      <x:c r="V1097" s="2"/>
      <x:c r="W1097" s="2"/>
      <x:c r="X1097" s="2"/>
      <x:c r="Y1097" s="2"/>
      <x:c r="Z1097" s="2"/>
      <x:c r="AA1097" s="2"/>
      <x:c r="AB1097" s="2"/>
      <x:c r="AC1097" s="2"/>
      <x:c r="AD1097" s="2"/>
      <x:c r="AE1097" s="2"/>
      <x:c r="AF1097" s="2"/>
      <x:c r="AG1097" s="2"/>
      <x:c r="AH1097" s="2"/>
      <x:c r="AI1097" s="2"/>
      <x:c r="AJ1097" s="2"/>
      <x:c r="AK1097" s="2"/>
      <x:c r="AL1097" s="2"/>
      <x:c r="AM1097" s="2"/>
      <x:c r="AN1097" s="2"/>
      <x:c r="AO1097" s="2"/>
      <x:c r="AP1097" s="2"/>
      <x:c r="AQ1097" s="2"/>
      <x:c r="AR1097" s="2"/>
      <x:c r="AS1097" s="2"/>
    </x:row>
    <x:row r="1098">
      <x:c r="B1098" s="2"/>
      <x:c r="C1098" s="2"/>
      <x:c r="D1098" s="2"/>
      <x:c r="E1098" s="2"/>
      <x:c r="F1098" s="2"/>
      <x:c r="G1098" s="2"/>
      <x:c r="H1098" s="2"/>
      <x:c r="I1098" s="2"/>
      <x:c r="J1098" s="2"/>
      <x:c r="K1098" s="2"/>
      <x:c r="L1098" s="2"/>
      <x:c r="M1098" s="2"/>
      <x:c r="N1098" s="2"/>
      <x:c r="O1098" s="2"/>
      <x:c r="P1098" s="2"/>
      <x:c r="Q1098" s="2"/>
      <x:c r="R1098" s="2"/>
      <x:c r="S1098" s="2"/>
      <x:c r="T1098" s="2"/>
      <x:c r="U1098" s="2"/>
      <x:c r="V1098" s="2"/>
      <x:c r="W1098" s="2"/>
      <x:c r="X1098" s="2"/>
      <x:c r="Y1098" s="2"/>
      <x:c r="Z1098" s="2"/>
      <x:c r="AA1098" s="2"/>
      <x:c r="AB1098" s="2"/>
      <x:c r="AC1098" s="2"/>
      <x:c r="AD1098" s="2"/>
      <x:c r="AE1098" s="2"/>
      <x:c r="AF1098" s="2"/>
      <x:c r="AG1098" s="2"/>
      <x:c r="AH1098" s="2"/>
      <x:c r="AI1098" s="2"/>
      <x:c r="AJ1098" s="2"/>
      <x:c r="AK1098" s="2"/>
      <x:c r="AL1098" s="2"/>
      <x:c r="AM1098" s="2"/>
      <x:c r="AN1098" s="2"/>
      <x:c r="AO1098" s="2"/>
      <x:c r="AP1098" s="2"/>
      <x:c r="AQ1098" s="2"/>
      <x:c r="AR1098" s="2"/>
      <x:c r="AS1098" s="2"/>
    </x:row>
    <x:row r="1099">
      <x:c r="B1099" s="2"/>
      <x:c r="C1099" s="2"/>
      <x:c r="D1099" s="2"/>
      <x:c r="E1099" s="2"/>
      <x:c r="F1099" s="2"/>
      <x:c r="G1099" s="2"/>
      <x:c r="H1099" s="2"/>
      <x:c r="I1099" s="2"/>
      <x:c r="J1099" s="2"/>
      <x:c r="K1099" s="2"/>
      <x:c r="L1099" s="2"/>
      <x:c r="M1099" s="2"/>
      <x:c r="N1099" s="2"/>
      <x:c r="O1099" s="2"/>
      <x:c r="P1099" s="2"/>
      <x:c r="Q1099" s="2"/>
      <x:c r="R1099" s="2"/>
      <x:c r="S1099" s="2"/>
      <x:c r="T1099" s="2"/>
      <x:c r="U1099" s="2"/>
      <x:c r="V1099" s="2"/>
      <x:c r="W1099" s="2"/>
      <x:c r="X1099" s="2"/>
      <x:c r="Y1099" s="2"/>
      <x:c r="Z1099" s="2"/>
      <x:c r="AA1099" s="2"/>
      <x:c r="AB1099" s="2"/>
      <x:c r="AC1099" s="2"/>
      <x:c r="AD1099" s="2"/>
      <x:c r="AE1099" s="2"/>
      <x:c r="AF1099" s="2"/>
      <x:c r="AG1099" s="2"/>
      <x:c r="AH1099" s="2"/>
      <x:c r="AI1099" s="2"/>
      <x:c r="AJ1099" s="2"/>
      <x:c r="AK1099" s="2"/>
      <x:c r="AL1099" s="2"/>
      <x:c r="AM1099" s="2"/>
      <x:c r="AN1099" s="2"/>
      <x:c r="AO1099" s="2"/>
      <x:c r="AP1099" s="2"/>
      <x:c r="AQ1099" s="2"/>
      <x:c r="AR1099" s="2"/>
      <x:c r="AS1099" s="2"/>
    </x:row>
    <x:row r="1100">
      <x:c r="B1100" s="2"/>
      <x:c r="C1100" s="2"/>
      <x:c r="D1100" s="2"/>
      <x:c r="E1100" s="2"/>
      <x:c r="F1100" s="2"/>
      <x:c r="G1100" s="2"/>
      <x:c r="H1100" s="2"/>
      <x:c r="I1100" s="2"/>
      <x:c r="J1100" s="2"/>
      <x:c r="K1100" s="2"/>
      <x:c r="L1100" s="2"/>
      <x:c r="M1100" s="2"/>
      <x:c r="N1100" s="2"/>
      <x:c r="O1100" s="2"/>
      <x:c r="P1100" s="2"/>
      <x:c r="Q1100" s="2"/>
      <x:c r="R1100" s="2"/>
      <x:c r="S1100" s="2"/>
      <x:c r="T1100" s="2"/>
      <x:c r="U1100" s="2"/>
      <x:c r="V1100" s="2"/>
      <x:c r="W1100" s="2"/>
      <x:c r="X1100" s="2"/>
      <x:c r="Y1100" s="2"/>
      <x:c r="Z1100" s="2"/>
      <x:c r="AA1100" s="2"/>
      <x:c r="AB1100" s="2"/>
      <x:c r="AC1100" s="2"/>
      <x:c r="AD1100" s="2"/>
      <x:c r="AE1100" s="2"/>
      <x:c r="AF1100" s="2"/>
      <x:c r="AG1100" s="2"/>
      <x:c r="AH1100" s="2"/>
      <x:c r="AI1100" s="2"/>
      <x:c r="AJ1100" s="2"/>
      <x:c r="AK1100" s="2"/>
      <x:c r="AL1100" s="2"/>
      <x:c r="AM1100" s="2"/>
      <x:c r="AN1100" s="2"/>
      <x:c r="AO1100" s="2"/>
      <x:c r="AP1100" s="2"/>
      <x:c r="AQ1100" s="2"/>
      <x:c r="AR1100" s="2"/>
      <x:c r="AS1100" s="2"/>
    </x:row>
  </x:sheetData>
  <x:mergeCells>
    <x:mergeCell ref="B6:E6"/>
    <x:mergeCell ref="B30:E30"/>
    <x:mergeCell ref="G6:J6"/>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2" max="2" width="9" hidden="0" customWidth="1"/>
    <x:col min="3" max="3" width="30" hidden="0" customWidth="1"/>
    <x:col min="4" max="4" width="52" hidden="0" customWidth="1"/>
    <x:col min="5" max="5" width="12" hidden="0" customWidth="1"/>
    <x:col min="6" max="6" width="13" hidden="0" customWidth="1"/>
    <x:col min="7" max="7" width="13" hidden="0" customWidth="1"/>
    <x:col min="8" max="8" width="13" hidden="0" customWidth="1"/>
    <x:col min="9" max="9" width="14" hidden="0" customWidth="1"/>
    <x:col min="10" max="10" width="13" hidden="0" customWidth="1"/>
    <x:col min="11" max="11" width="11" hidden="0" customWidth="1"/>
    <x:col min="12" max="12" width="15" hidden="0" customWidth="1"/>
    <x:col min="13" max="13" width="15"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2" hidden="0" customWidth="1"/>
    <x:col min="22" max="22" width="13" hidden="0" customWidth="1"/>
    <x:col min="23" max="23" width="13" hidden="0" customWidth="1"/>
    <x:col min="24" max="24" width="16" hidden="0" customWidth="1"/>
    <x:col min="25" max="25" width="14" hidden="0" customWidth="1"/>
    <x:col min="26" max="26" width="12" hidden="0" customWidth="1"/>
    <x:col min="27" max="27" width="12" hidden="0" customWidth="1"/>
    <x:col min="28" max="28" width="12" hidden="0" customWidth="1"/>
    <x:col min="29" max="29" width="12" hidden="0" customWidth="1"/>
    <x:col min="30" max="30" width="16" hidden="0" customWidth="1"/>
    <x:col min="31" max="31" width="10" hidden="0" customWidth="1"/>
    <x:col min="32" max="32" width="16" hidden="0" customWidth="1"/>
    <x:col min="33" max="33" width="15" hidden="0" customWidth="1"/>
    <x:col min="34" max="34" width="14" hidden="0" customWidth="1"/>
    <x:col min="35" max="35" width="13" hidden="0" customWidth="1"/>
    <x:col min="36" max="36" width="14" hidden="0" customWidth="1"/>
    <x:col min="37" max="37" width="16" hidden="0" customWidth="1"/>
    <x:col min="38" max="38" width="16" hidden="0" customWidth="1"/>
    <x:col min="39" max="39" width="16" hidden="0" customWidth="1"/>
  </x:cols>
  <x:sheetData>
    <x:row r="2">
      <x:c r="B2" s="3" t="str">
        <x:v>Energy lineage inputs</x:v>
      </x:c>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x:c r="B3" s="4" t="str">
        <x:v>Pass 73 source logic re-expressed as governed volume, position, heat, workforce and cost inputs</x:v>
      </x:c>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2"/>
      <x:c r="AO3" s="2"/>
      <x:c r="AP3" s="2"/>
      <x:c r="AQ3" s="2"/>
      <x:c r="AR3" s="2"/>
      <x:c r="AS3" s="2"/>
    </x:row>
    <x:row r="4">
      <x:c r="B4" s="5"/>
      <x:c r="C4" s="5"/>
      <x:c r="D4" s="5"/>
      <x:c r="E4" s="5"/>
      <x:c r="F4" s="5"/>
      <x:c r="G4" s="5"/>
      <x:c r="H4" s="5"/>
      <x:c r="I4" s="5"/>
      <x:c r="J4" s="5"/>
      <x:c r="K4" s="5"/>
      <x:c r="L4" s="5"/>
      <x:c r="M4" s="5"/>
      <x:c r="N4" s="5"/>
      <x:c r="O4" s="5"/>
      <x:c r="P4" s="5"/>
      <x:c r="Q4" s="5"/>
      <x:c r="R4" s="5"/>
      <x:c r="S4" s="5"/>
      <x:c r="T4" s="5"/>
      <x:c r="U4" s="5"/>
      <x:c r="V4" s="5"/>
      <x:c r="W4" s="5"/>
      <x:c r="X4" s="5"/>
      <x:c r="Y4" s="5"/>
      <x:c r="Z4" s="5"/>
      <x:c r="AA4" s="5"/>
      <x:c r="AB4" s="5"/>
      <x:c r="AC4" s="5"/>
      <x:c r="AD4" s="5"/>
      <x:c r="AE4" s="5"/>
      <x:c r="AF4" s="5"/>
      <x:c r="AG4" s="5"/>
      <x:c r="AH4" s="5"/>
      <x:c r="AI4" s="5"/>
      <x:c r="AJ4" s="5"/>
      <x:c r="AK4" s="5"/>
      <x:c r="AL4" s="5"/>
      <x:c r="AM4" s="5"/>
      <x:c r="AN4" s="2"/>
      <x:c r="AO4" s="2"/>
      <x:c r="AP4" s="2"/>
      <x:c r="AQ4" s="2"/>
      <x:c r="AR4" s="2"/>
      <x:c r="AS4" s="2"/>
    </x:row>
    <x:row r="5">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row>
    <x:row r="6">
      <x:c r="B6" s="8" t="str">
        <x:v>Source and heat-rejection lineages</x:v>
      </x:c>
      <x:c r="C6" s="9" t="str">
        <x:v>Source and heat-rejection lineages</x:v>
      </x:c>
      <x:c r="D6" s="9" t="str">
        <x:v>Source and heat-rejection lineages</x:v>
      </x:c>
      <x:c r="E6" s="9" t="str">
        <x:v>Source and heat-rejection lineages</x:v>
      </x:c>
      <x:c r="F6" s="9" t="str">
        <x:v>Source and heat-rejection lineages</x:v>
      </x:c>
      <x:c r="G6" s="9" t="str">
        <x:v>Source and heat-rejection lineages</x:v>
      </x:c>
      <x:c r="H6" s="9" t="str">
        <x:v>Source and heat-rejection lineages</x:v>
      </x:c>
      <x:c r="I6" s="9" t="str">
        <x:v>Source and heat-rejection lineages</x:v>
      </x:c>
      <x:c r="J6" s="9" t="str">
        <x:v>Source and heat-rejection lineages</x:v>
      </x:c>
      <x:c r="K6" s="9" t="str">
        <x:v>Source and heat-rejection lineages</x:v>
      </x:c>
      <x:c r="L6" s="9" t="str">
        <x:v>Source and heat-rejection lineages</x:v>
      </x:c>
      <x:c r="M6" s="9" t="str">
        <x:v>Source and heat-rejection lineages</x:v>
      </x:c>
      <x:c r="N6" s="9" t="str">
        <x:v>Source and heat-rejection lineages</x:v>
      </x:c>
      <x:c r="O6" s="9" t="str">
        <x:v>Source and heat-rejection lineages</x:v>
      </x:c>
      <x:c r="P6" s="9" t="str">
        <x:v>Source and heat-rejection lineages</x:v>
      </x:c>
      <x:c r="Q6" s="9" t="str">
        <x:v>Source and heat-rejection lineages</x:v>
      </x:c>
      <x:c r="R6" s="9" t="str">
        <x:v>Source and heat-rejection lineages</x:v>
      </x:c>
      <x:c r="S6" s="9" t="str">
        <x:v>Source and heat-rejection lineages</x:v>
      </x:c>
      <x:c r="T6" s="9" t="str">
        <x:v>Source and heat-rejection lineages</x:v>
      </x:c>
      <x:c r="U6" s="9" t="str">
        <x:v>Source and heat-rejection lineages</x:v>
      </x:c>
      <x:c r="V6" s="9" t="str">
        <x:v>Source and heat-rejection lineages</x:v>
      </x:c>
      <x:c r="W6" s="9" t="str">
        <x:v>Source and heat-rejection lineages</x:v>
      </x:c>
      <x:c r="X6" s="9" t="str">
        <x:v>Source and heat-rejection lineages</x:v>
      </x:c>
      <x:c r="Y6" s="9" t="str">
        <x:v>Source and heat-rejection lineages</x:v>
      </x:c>
      <x:c r="Z6" s="9" t="str">
        <x:v>Source and heat-rejection lineages</x:v>
      </x:c>
      <x:c r="AA6" s="9" t="str">
        <x:v>Source and heat-rejection lineages</x:v>
      </x:c>
      <x:c r="AB6" s="9" t="str">
        <x:v>Source and heat-rejection lineages</x:v>
      </x:c>
      <x:c r="AC6" s="9" t="str">
        <x:v>Source and heat-rejection lineages</x:v>
      </x:c>
      <x:c r="AD6" s="9" t="str">
        <x:v>Source and heat-rejection lineages</x:v>
      </x:c>
      <x:c r="AE6" s="9" t="str">
        <x:v>Source and heat-rejection lineages</x:v>
      </x:c>
      <x:c r="AF6" s="9" t="str">
        <x:v>Source and heat-rejection lineages</x:v>
      </x:c>
      <x:c r="AG6" s="9" t="str">
        <x:v>Source and heat-rejection lineages</x:v>
      </x:c>
      <x:c r="AH6" s="9" t="str">
        <x:v>Source and heat-rejection lineages</x:v>
      </x:c>
      <x:c r="AI6" s="9" t="str">
        <x:v>Source and heat-rejection lineages</x:v>
      </x:c>
      <x:c r="AJ6" s="9" t="str">
        <x:v>Source and heat-rejection lineages</x:v>
      </x:c>
      <x:c r="AK6" s="9" t="str">
        <x:v>Source and heat-rejection lineages</x:v>
      </x:c>
      <x:c r="AL6" s="9" t="str">
        <x:v>Source and heat-rejection lineages</x:v>
      </x:c>
      <x:c r="AM6" s="10" t="str">
        <x:v>Source and heat-rejection lineages</x:v>
      </x:c>
      <x:c r="AN6" s="2"/>
      <x:c r="AO6" s="2"/>
      <x:c r="AP6" s="2"/>
      <x:c r="AQ6" s="2"/>
      <x:c r="AR6" s="2"/>
      <x:c r="AS6" s="2"/>
    </x:row>
    <x:row r="7">
      <x:c r="B7" s="26" t="str">
        <x:v>Code</x:v>
      </x:c>
      <x:c r="C7" s="27" t="str">
        <x:v>Lineage</x:v>
      </x:c>
      <x:c r="D7" s="27" t="str">
        <x:v>Source logic</x:v>
      </x:c>
      <x:c r="E7" s="27" t="str">
        <x:v>Setup h</x:v>
      </x:c>
      <x:c r="F7" s="27" t="str">
        <x:v>Common dry t</x:v>
      </x:c>
      <x:c r="G7" s="27" t="str">
        <x:v>Energy dry t</x:v>
      </x:c>
      <x:c r="H7" s="27" t="str">
        <x:v>Storage dry t</x:v>
      </x:c>
      <x:c r="I7" s="27" t="str">
        <x:v>Rejection dry t</x:v>
      </x:c>
      <x:c r="J7" s="27" t="str">
        <x:v>Total dry t</x:v>
      </x:c>
      <x:c r="K7" s="27" t="str">
        <x:v>Wet t</x:v>
      </x:c>
      <x:c r="L7" s="27" t="str">
        <x:v>Energy cube m³/t</x:v>
      </x:c>
      <x:c r="M7" s="27" t="str">
        <x:v>Base cube m³</x:v>
      </x:c>
      <x:c r="N7" s="27" t="str">
        <x:v>Min energy positions</x:v>
      </x:c>
      <x:c r="O7" s="27" t="str">
        <x:v>Min storage positions</x:v>
      </x:c>
      <x:c r="P7" s="27" t="str">
        <x:v>Min rejection positions</x:v>
      </x:c>
      <x:c r="Q7" s="27" t="str">
        <x:v>Common positions</x:v>
      </x:c>
      <x:c r="R7" s="27" t="str">
        <x:v>Energy positions</x:v>
      </x:c>
      <x:c r="S7" s="27" t="str">
        <x:v>Storage positions</x:v>
      </x:c>
      <x:c r="T7" s="27" t="str">
        <x:v>Rejection positions</x:v>
      </x:c>
      <x:c r="U7" s="27" t="str">
        <x:v>Wet positions</x:v>
      </x:c>
      <x:c r="V7" s="27" t="str">
        <x:v>Total positions</x:v>
      </x:c>
      <x:c r="W7" s="27" t="str">
        <x:v>Base site m²</x:v>
      </x:c>
      <x:c r="X7" s="27" t="str">
        <x:v>Installed rejection MWth</x:v>
      </x:c>
      <x:c r="Y7" s="27" t="str">
        <x:v>Heat duty MWth</x:v>
      </x:c>
      <x:c r="Z7" s="27" t="str">
        <x:v>50°C factor</x:v>
      </x:c>
      <x:c r="AA7" s="27" t="str">
        <x:v>Smoke factor</x:v>
      </x:c>
      <x:c r="AB7" s="27" t="str">
        <x:v>Train-loss factor</x:v>
      </x:c>
      <x:c r="AC7" s="27" t="str">
        <x:v>No-water factor</x:v>
      </x:c>
      <x:c r="AD7" s="27" t="str">
        <x:v>Noise adjustment dBA</x:v>
      </x:c>
      <x:c r="AE7" s="27" t="str">
        <x:v>Combustion exhaust</x:v>
      </x:c>
      <x:c r="AF7" s="27" t="str">
        <x:v>Crew</x:v>
      </x:c>
      <x:c r="AG7" s="27" t="str">
        <x:v>Direct equipment $M</x:v>
      </x:c>
      <x:c r="AH7" s="27" t="str">
        <x:v>Annual O&amp;S $M</x:v>
      </x:c>
      <x:c r="AI7" s="27" t="str">
        <x:v>Fixed works $M</x:v>
      </x:c>
      <x:c r="AJ7" s="27" t="str">
        <x:v>Offline factor</x:v>
      </x:c>
      <x:c r="AK7" s="27" t="str">
        <x:v>Governing hold factor</x:v>
      </x:c>
      <x:c r="AL7" s="27" t="str">
        <x:v>Prepared dependent</x:v>
      </x:c>
      <x:c r="AM7" s="27" t="str">
        <x:v>Research status</x:v>
      </x:c>
      <x:c r="AN7" s="2"/>
      <x:c r="AO7" s="2"/>
      <x:c r="AP7" s="2"/>
      <x:c r="AQ7" s="2"/>
      <x:c r="AR7" s="2"/>
      <x:c r="AS7" s="2"/>
    </x:row>
    <x:row r="8">
      <x:c r="B8" s="47" t="str">
        <x:v>L1</x:v>
      </x:c>
      <x:c r="C8" s="47" t="str">
        <x:v>Organic multi-liquid bridge</x:v>
      </x:c>
      <x:c r="D8" s="53" t="str">
        <x:v>two liquid engine islands and seven-day segregated inventory</x:v>
      </x:c>
      <x:c r="E8" s="55" t="n">
        <x:v>30</x:v>
      </x:c>
      <x:c r="F8" s="55" t="n">
        <x:v>190</x:v>
      </x:c>
      <x:c r="G8" s="55" t="n">
        <x:v>170</x:v>
      </x:c>
      <x:c r="H8" s="55" t="n">
        <x:v>70</x:v>
      </x:c>
      <x:c r="I8" s="55" t="n">
        <x:v>150</x:v>
      </x:c>
      <x:c r="J8" s="56" t="n">
        <x:f>SUM(F8:I8)</x:f>
        <x:v>580</x:v>
      </x:c>
      <x:c r="K8" s="55" t="n">
        <x:v>54.7900837520938</x:v>
      </x:c>
      <x:c r="L8" s="59" t="n">
        <x:v>4</x:v>
      </x:c>
      <x:c r="M8" s="61" t="n">
        <x:f>F8*Assumptions!$C$32+G8*L8+H8*Assumptions!$C$33+I8*Assumptions!$C$34+K8*Assumptions!$C$35</x:f>
        <x:v>2630</x:v>
      </x:c>
      <x:c r="N8" s="63" t="n">
        <x:v>8</x:v>
      </x:c>
      <x:c r="O8" s="63" t="n">
        <x:v>4</x:v>
      </x:c>
      <x:c r="P8" s="63" t="n">
        <x:v>8</x:v>
      </x:c>
      <x:c r="Q8" s="63" t="n">
        <x:v>10</x:v>
      </x:c>
      <x:c r="R8" s="64" t="n">
        <x:f>MAX(N8,ROUNDUP(G8/Assumptions!$C$36,0))</x:f>
        <x:v>8</x:v>
      </x:c>
      <x:c r="S8" s="64" t="n">
        <x:f>MAX(O8,ROUNDUP(H8/Assumptions!$C$36,0))</x:f>
        <x:v>4</x:v>
      </x:c>
      <x:c r="T8" s="64" t="n">
        <x:f>MAX(P8,ROUNDUP(I8/Assumptions!$C$36,0))</x:f>
        <x:v>8</x:v>
      </x:c>
      <x:c r="U8" s="64" t="n">
        <x:f>ROUNDUP(K8/Assumptions!$C$37,0)</x:f>
        <x:v>2</x:v>
      </x:c>
      <x:c r="V8" s="64" t="n">
        <x:f>SUM(Q8:U8)</x:f>
        <x:v>32</x:v>
      </x:c>
      <x:c r="W8" s="63" t="n">
        <x:v>3500</x:v>
      </x:c>
      <x:c r="X8" s="67" t="n">
        <x:v>7</x:v>
      </x:c>
      <x:c r="Y8" s="67" t="n">
        <x:v>4.765105238095238</x:v>
      </x:c>
      <x:c r="Z8" s="67" t="n">
        <x:v>0.82</x:v>
      </x:c>
      <x:c r="AA8" s="59" t="n">
        <x:v>0.75</x:v>
      </x:c>
      <x:c r="AB8" s="59" t="n">
        <x:v>0.8</x:v>
      </x:c>
      <x:c r="AC8" s="47" t="n">
        <x:v>0.9</x:v>
      </x:c>
      <x:c r="AD8" s="47" t="n">
        <x:v>0</x:v>
      </x:c>
      <x:c r="AE8" s="47" t="str">
        <x:v>YES</x:v>
      </x:c>
      <x:c r="AF8" s="69" t="n">
        <x:v>68</x:v>
      </x:c>
      <x:c r="AG8" s="69" t="n">
        <x:v>520</x:v>
      </x:c>
      <x:c r="AH8" s="47" t="n">
        <x:v>45</x:v>
      </x:c>
      <x:c r="AI8" s="67" t="n">
        <x:v>0</x:v>
      </x:c>
      <x:c r="AJ8" s="67" t="n">
        <x:v>1</x:v>
      </x:c>
      <x:c r="AK8" s="47" t="n">
        <x:v>0</x:v>
      </x:c>
      <x:c r="AL8" s="47" t="str">
        <x:v>NO</x:v>
      </x:c>
      <x:c r="AM8" s="49" t="str">
        <x:v>COMPETE</x:v>
      </x:c>
      <x:c r="AN8" s="2"/>
      <x:c r="AO8" s="2"/>
      <x:c r="AP8" s="2"/>
      <x:c r="AQ8" s="2"/>
      <x:c r="AR8" s="2"/>
      <x:c r="AS8" s="2"/>
    </x:row>
    <x:row r="9">
      <x:c r="B9" s="47" t="str">
        <x:v>L2</x:v>
      </x:c>
      <x:c r="C9" s="47" t="str">
        <x:v>Conditioned gas with liquid bridge</x:v>
      </x:c>
      <x:c r="D9" s="53" t="str">
        <x:v>conditioned local gas and a thirty-six-hour liquid fallback</x:v>
      </x:c>
      <x:c r="E9" s="55" t="n">
        <x:v>36</x:v>
      </x:c>
      <x:c r="F9" s="55" t="n">
        <x:v>190</x:v>
      </x:c>
      <x:c r="G9" s="55" t="n">
        <x:v>210</x:v>
      </x:c>
      <x:c r="H9" s="55" t="n">
        <x:v>90</x:v>
      </x:c>
      <x:c r="I9" s="55" t="n">
        <x:v>150</x:v>
      </x:c>
      <x:c r="J9" s="56" t="n">
        <x:f>SUM(F9:I9)</x:f>
        <x:v>640</x:v>
      </x:c>
      <x:c r="K9" s="55" t="n">
        <x:v>6.638029377657519</x:v>
      </x:c>
      <x:c r="L9" s="59" t="n">
        <x:v>4.5</x:v>
      </x:c>
      <x:c r="M9" s="61" t="n">
        <x:f>F9*Assumptions!$C$32+G9*L9+H9*Assumptions!$C$33+I9*Assumptions!$C$34+K9*Assumptions!$C$35</x:f>
        <x:v>2913.480769230769</x:v>
      </x:c>
      <x:c r="N9" s="63" t="n">
        <x:v>10</x:v>
      </x:c>
      <x:c r="O9" s="63" t="n">
        <x:v>4</x:v>
      </x:c>
      <x:c r="P9" s="63" t="n">
        <x:v>8</x:v>
      </x:c>
      <x:c r="Q9" s="63" t="n">
        <x:v>10</x:v>
      </x:c>
      <x:c r="R9" s="64" t="n">
        <x:f>MAX(N9,ROUNDUP(G9/Assumptions!$C$36,0))</x:f>
        <x:v>10</x:v>
      </x:c>
      <x:c r="S9" s="64" t="n">
        <x:f>MAX(O9,ROUNDUP(H9/Assumptions!$C$36,0))</x:f>
        <x:v>4</x:v>
      </x:c>
      <x:c r="T9" s="64" t="n">
        <x:f>MAX(P9,ROUNDUP(I9/Assumptions!$C$36,0))</x:f>
        <x:v>8</x:v>
      </x:c>
      <x:c r="U9" s="64" t="n">
        <x:f>ROUNDUP(K9/Assumptions!$C$37,0)</x:f>
        <x:v>1</x:v>
      </x:c>
      <x:c r="V9" s="64" t="n">
        <x:f>SUM(Q9:U9)</x:f>
        <x:v>33</x:v>
      </x:c>
      <x:c r="W9" s="63" t="n">
        <x:v>3200</x:v>
      </x:c>
      <x:c r="X9" s="67" t="n">
        <x:v>6</x:v>
      </x:c>
      <x:c r="Y9" s="67" t="n">
        <x:v>4.113933076923077</x:v>
      </x:c>
      <x:c r="Z9" s="67" t="n">
        <x:v>0.85</x:v>
      </x:c>
      <x:c r="AA9" s="59" t="n">
        <x:v>0.7</x:v>
      </x:c>
      <x:c r="AB9" s="59" t="n">
        <x:v>0.8</x:v>
      </x:c>
      <x:c r="AC9" s="47" t="n">
        <x:v>0.85</x:v>
      </x:c>
      <x:c r="AD9" s="47" t="n">
        <x:v>-2</x:v>
      </x:c>
      <x:c r="AE9" s="47" t="str">
        <x:v>YES</x:v>
      </x:c>
      <x:c r="AF9" s="69" t="n">
        <x:v>70</x:v>
      </x:c>
      <x:c r="AG9" s="69" t="n">
        <x:v>650</x:v>
      </x:c>
      <x:c r="AH9" s="47" t="n">
        <x:v>50</x:v>
      </x:c>
      <x:c r="AI9" s="67" t="n">
        <x:v>0</x:v>
      </x:c>
      <x:c r="AJ9" s="67" t="n">
        <x:v>1</x:v>
      </x:c>
      <x:c r="AK9" s="47" t="n">
        <x:v>0.5062721494065365</x:v>
      </x:c>
      <x:c r="AL9" s="47" t="str">
        <x:v>NO</x:v>
      </x:c>
      <x:c r="AM9" s="49" t="str">
        <x:v>COMPETE</x:v>
      </x:c>
      <x:c r="AN9" s="2"/>
      <x:c r="AO9" s="2"/>
      <x:c r="AP9" s="2"/>
      <x:c r="AQ9" s="2"/>
      <x:c r="AR9" s="2"/>
      <x:c r="AS9" s="2"/>
    </x:row>
    <x:row r="10">
      <x:c r="B10" s="47" t="str">
        <x:v>L3</x:v>
      </x:c>
      <x:c r="C10" s="47" t="str">
        <x:v>Transported storage-only</x:v>
      </x:c>
      <x:c r="D10" s="53" t="str">
        <x:v>charged electrical inventory with no combustion source</x:v>
      </x:c>
      <x:c r="E10" s="55" t="n">
        <x:v>30</x:v>
      </x:c>
      <x:c r="F10" s="55" t="n">
        <x:v>190</x:v>
      </x:c>
      <x:c r="G10" s="55" t="n">
        <x:v>80</x:v>
      </x:c>
      <x:c r="H10" s="55" t="n">
        <x:v>2334</x:v>
      </x:c>
      <x:c r="I10" s="55" t="n">
        <x:v>180</x:v>
      </x:c>
      <x:c r="J10" s="56" t="n">
        <x:f>SUM(F10:I10)</x:f>
        <x:v>2784</x:v>
      </x:c>
      <x:c r="K10" s="55" t="n">
        <x:v>0</x:v>
      </x:c>
      <x:c r="L10" s="59" t="n">
        <x:v>4</x:v>
      </x:c>
      <x:c r="M10" s="61" t="n">
        <x:f>F10*Assumptions!$C$32+G10*L10+H10*Assumptions!$C$33+I10*Assumptions!$C$34+K10*Assumptions!$C$35</x:f>
        <x:v>11384</x:v>
      </x:c>
      <x:c r="N10" s="63" t="n">
        <x:v>4</x:v>
      </x:c>
      <x:c r="O10" s="63" t="n">
        <x:v>4</x:v>
      </x:c>
      <x:c r="P10" s="63" t="n">
        <x:v>8</x:v>
      </x:c>
      <x:c r="Q10" s="63" t="n">
        <x:v>10</x:v>
      </x:c>
      <x:c r="R10" s="64" t="n">
        <x:f>MAX(N10,ROUNDUP(G10/Assumptions!$C$36,0))</x:f>
        <x:v>4</x:v>
      </x:c>
      <x:c r="S10" s="64" t="n">
        <x:f>MAX(O10,ROUNDUP(H10/Assumptions!$C$36,0))</x:f>
        <x:v>94</x:v>
      </x:c>
      <x:c r="T10" s="64" t="n">
        <x:f>MAX(P10,ROUNDUP(I10/Assumptions!$C$36,0))</x:f>
        <x:v>8</x:v>
      </x:c>
      <x:c r="U10" s="64" t="n">
        <x:f>ROUNDUP(K10/Assumptions!$C$37,0)</x:f>
        <x:v>0</x:v>
      </x:c>
      <x:c r="V10" s="64" t="n">
        <x:f>SUM(Q10:U10)</x:f>
        <x:v>116</x:v>
      </x:c>
      <x:c r="W10" s="63" t="n">
        <x:v>4200</x:v>
      </x:c>
      <x:c r="X10" s="67" t="n">
        <x:v>3.8</x:v>
      </x:c>
      <x:c r="Y10" s="67" t="n">
        <x:v>2.9591877777777778</x:v>
      </x:c>
      <x:c r="Z10" s="67" t="n">
        <x:v>0.9</x:v>
      </x:c>
      <x:c r="AA10" s="59" t="n">
        <x:v>0.85</x:v>
      </x:c>
      <x:c r="AB10" s="59" t="n">
        <x:v>0.8</x:v>
      </x:c>
      <x:c r="AC10" s="47" t="n">
        <x:v>1</x:v>
      </x:c>
      <x:c r="AD10" s="47" t="n">
        <x:v>-8</x:v>
      </x:c>
      <x:c r="AE10" s="47" t="str">
        <x:v>NO</x:v>
      </x:c>
      <x:c r="AF10" s="69" t="n">
        <x:v>58</x:v>
      </x:c>
      <x:c r="AG10" s="69" t="n">
        <x:v>1700</x:v>
      </x:c>
      <x:c r="AH10" s="47" t="n">
        <x:v>35</x:v>
      </x:c>
      <x:c r="AI10" s="67" t="n">
        <x:v>0</x:v>
      </x:c>
      <x:c r="AJ10" s="67" t="n">
        <x:v>1</x:v>
      </x:c>
      <x:c r="AK10" s="47" t="n">
        <x:v>1</x:v>
      </x:c>
      <x:c r="AL10" s="47" t="str">
        <x:v>NO</x:v>
      </x:c>
      <x:c r="AM10" s="49" t="str">
        <x:v>COMPETE</x:v>
      </x:c>
      <x:c r="AN10" s="2"/>
      <x:c r="AO10" s="2"/>
      <x:c r="AP10" s="2"/>
      <x:c r="AQ10" s="2"/>
      <x:c r="AR10" s="2"/>
      <x:c r="AS10" s="2"/>
    </x:row>
    <x:row r="11">
      <x:c r="B11" s="47" t="str">
        <x:v>L4</x:v>
      </x:c>
      <x:c r="C11" s="47" t="str">
        <x:v>Local-resource hybrid</x:v>
      </x:c>
      <x:c r="D11" s="53" t="str">
        <x:v>local electricity or conditioned resource with forty-percent liquid share</x:v>
      </x:c>
      <x:c r="E11" s="55" t="n">
        <x:v>60</x:v>
      </x:c>
      <x:c r="F11" s="55" t="n">
        <x:v>190</x:v>
      </x:c>
      <x:c r="G11" s="55" t="n">
        <x:v>320</x:v>
      </x:c>
      <x:c r="H11" s="55" t="n">
        <x:v>180</x:v>
      </x:c>
      <x:c r="I11" s="55" t="n">
        <x:v>170</x:v>
      </x:c>
      <x:c r="J11" s="56" t="n">
        <x:f>SUM(F11:I11)</x:f>
        <x:v>860</x:v>
      </x:c>
      <x:c r="K11" s="55" t="n">
        <x:v>21.91603350083752</x:v>
      </x:c>
      <x:c r="L11" s="59" t="n">
        <x:v>4.5</x:v>
      </x:c>
      <x:c r="M11" s="61" t="n">
        <x:f>F11*Assumptions!$C$32+G11*L11+H11*Assumptions!$C$33+I11*Assumptions!$C$34+K11*Assumptions!$C$35</x:f>
        <x:v>3873.3333333333335</x:v>
      </x:c>
      <x:c r="N11" s="63" t="n">
        <x:v>16</x:v>
      </x:c>
      <x:c r="O11" s="63" t="n">
        <x:v>8</x:v>
      </x:c>
      <x:c r="P11" s="63" t="n">
        <x:v>8</x:v>
      </x:c>
      <x:c r="Q11" s="63" t="n">
        <x:v>10</x:v>
      </x:c>
      <x:c r="R11" s="64" t="n">
        <x:f>MAX(N11,ROUNDUP(G11/Assumptions!$C$36,0))</x:f>
        <x:v>16</x:v>
      </x:c>
      <x:c r="S11" s="64" t="n">
        <x:f>MAX(O11,ROUNDUP(H11/Assumptions!$C$36,0))</x:f>
        <x:v>8</x:v>
      </x:c>
      <x:c r="T11" s="64" t="n">
        <x:f>MAX(P11,ROUNDUP(I11/Assumptions!$C$36,0))</x:f>
        <x:v>8</x:v>
      </x:c>
      <x:c r="U11" s="64" t="n">
        <x:f>ROUNDUP(K11/Assumptions!$C$37,0)</x:f>
        <x:v>1</x:v>
      </x:c>
      <x:c r="V11" s="64" t="n">
        <x:f>SUM(Q11:U11)</x:f>
        <x:v>43</x:v>
      </x:c>
      <x:c r="W11" s="63" t="n">
        <x:v>6500</x:v>
      </x:c>
      <x:c r="X11" s="67" t="n">
        <x:v>5.5</x:v>
      </x:c>
      <x:c r="Y11" s="67" t="n">
        <x:v>3.586744095238095</x:v>
      </x:c>
      <x:c r="Z11" s="67" t="n">
        <x:v>0.8</x:v>
      </x:c>
      <x:c r="AA11" s="59" t="n">
        <x:v>0.65</x:v>
      </x:c>
      <x:c r="AB11" s="59" t="n">
        <x:v>0.75</x:v>
      </x:c>
      <x:c r="AC11" s="47" t="n">
        <x:v>0.8</x:v>
      </x:c>
      <x:c r="AD11" s="47" t="n">
        <x:v>-1</x:v>
      </x:c>
      <x:c r="AE11" s="47" t="str">
        <x:v>YES</x:v>
      </x:c>
      <x:c r="AF11" s="69" t="n">
        <x:v>72</x:v>
      </x:c>
      <x:c r="AG11" s="69" t="n">
        <x:v>800</x:v>
      </x:c>
      <x:c r="AH11" s="47" t="n">
        <x:v>55</x:v>
      </x:c>
      <x:c r="AI11" s="67" t="n">
        <x:v>0</x:v>
      </x:c>
      <x:c r="AJ11" s="67" t="n">
        <x:v>1</x:v>
      </x:c>
      <x:c r="AK11" s="47" t="n">
        <x:v>0.6750295325420487</x:v>
      </x:c>
      <x:c r="AL11" s="47" t="str">
        <x:v>NO</x:v>
      </x:c>
      <x:c r="AM11" s="49" t="str">
        <x:v>COMPETE</x:v>
      </x:c>
      <x:c r="AN11" s="2"/>
      <x:c r="AO11" s="2"/>
      <x:c r="AP11" s="2"/>
      <x:c r="AQ11" s="2"/>
      <x:c r="AR11" s="2"/>
      <x:c r="AS11" s="2"/>
    </x:row>
    <x:row r="12">
      <x:c r="B12" s="47" t="str">
        <x:v>L5</x:v>
      </x:c>
      <x:c r="C12" s="47" t="str">
        <x:v>Prepared metropolitan anchor</x:v>
      </x:c>
      <x:c r="D12" s="53" t="str">
        <x:v>prepared grid or district-energy anchor with twenty-percent mobile bridge</x:v>
      </x:c>
      <x:c r="E12" s="55" t="n">
        <x:v>18</x:v>
      </x:c>
      <x:c r="F12" s="55" t="n">
        <x:v>190</x:v>
      </x:c>
      <x:c r="G12" s="55" t="n">
        <x:v>110</x:v>
      </x:c>
      <x:c r="H12" s="55" t="n">
        <x:v>150</x:v>
      </x:c>
      <x:c r="I12" s="55" t="n">
        <x:v>100</x:v>
      </x:c>
      <x:c r="J12" s="56" t="n">
        <x:f>SUM(F12:I12)</x:f>
        <x:v>550</x:v>
      </x:c>
      <x:c r="K12" s="55" t="n">
        <x:v>10.958016750418759</x:v>
      </x:c>
      <x:c r="L12" s="59" t="n">
        <x:v>4</x:v>
      </x:c>
      <x:c r="M12" s="61" t="n">
        <x:f>F12*Assumptions!$C$32+G12*L12+H12*Assumptions!$C$33+I12*Assumptions!$C$34+K12*Assumptions!$C$35</x:f>
        <x:v>2440.6666666666665</x:v>
      </x:c>
      <x:c r="N12" s="63" t="n">
        <x:v>6</x:v>
      </x:c>
      <x:c r="O12" s="63" t="n">
        <x:v>6</x:v>
      </x:c>
      <x:c r="P12" s="63" t="n">
        <x:v>6</x:v>
      </x:c>
      <x:c r="Q12" s="63" t="n">
        <x:v>10</x:v>
      </x:c>
      <x:c r="R12" s="64" t="n">
        <x:f>MAX(N12,ROUNDUP(G12/Assumptions!$C$36,0))</x:f>
        <x:v>6</x:v>
      </x:c>
      <x:c r="S12" s="64" t="n">
        <x:f>MAX(O12,ROUNDUP(H12/Assumptions!$C$36,0))</x:f>
        <x:v>6</x:v>
      </x:c>
      <x:c r="T12" s="64" t="n">
        <x:f>MAX(P12,ROUNDUP(I12/Assumptions!$C$36,0))</x:f>
        <x:v>6</x:v>
      </x:c>
      <x:c r="U12" s="64" t="n">
        <x:f>ROUNDUP(K12/Assumptions!$C$37,0)</x:f>
        <x:v>1</x:v>
      </x:c>
      <x:c r="V12" s="64" t="n">
        <x:f>SUM(Q12:U12)</x:f>
        <x:v>29</x:v>
      </x:c>
      <x:c r="W12" s="63" t="n">
        <x:v>2200</x:v>
      </x:c>
      <x:c r="X12" s="67" t="n">
        <x:v>4.5</x:v>
      </x:c>
      <x:c r="Y12" s="67" t="n">
        <x:v>3.1939570476190475</x:v>
      </x:c>
      <x:c r="Z12" s="67" t="n">
        <x:v>0.88</x:v>
      </x:c>
      <x:c r="AA12" s="59" t="n">
        <x:v>0.75</x:v>
      </x:c>
      <x:c r="AB12" s="59" t="n">
        <x:v>0.72</x:v>
      </x:c>
      <x:c r="AC12" s="47" t="n">
        <x:v>0.65</x:v>
      </x:c>
      <x:c r="AD12" s="47" t="n">
        <x:v>-3</x:v>
      </x:c>
      <x:c r="AE12" s="47" t="str">
        <x:v>YES</x:v>
      </x:c>
      <x:c r="AF12" s="69" t="n">
        <x:v>60</x:v>
      </x:c>
      <x:c r="AG12" s="69" t="n">
        <x:v>550</x:v>
      </x:c>
      <x:c r="AH12" s="47" t="n">
        <x:v>30</x:v>
      </x:c>
      <x:c r="AI12" s="67" t="n">
        <x:v>250</x:v>
      </x:c>
      <x:c r="AJ12" s="67" t="n">
        <x:v>0.8</x:v>
      </x:c>
      <x:c r="AK12" s="47" t="n">
        <x:v>0.33751476627102434</x:v>
      </x:c>
      <x:c r="AL12" s="47" t="str">
        <x:v>YES</x:v>
      </x:c>
      <x:c r="AM12" s="49" t="str">
        <x:v>COMPETE</x:v>
      </x:c>
      <x:c r="AN12" s="2"/>
      <x:c r="AO12" s="2"/>
      <x:c r="AP12" s="2"/>
      <x:c r="AQ12" s="2"/>
      <x:c r="AR12" s="2"/>
      <x:c r="AS12" s="2"/>
    </x:row>
    <x:row r="13">
      <x:c r="B13" s="50" t="str">
        <x:v>L6</x:v>
      </x:c>
      <x:c r="C13" s="50" t="str">
        <x:v>Strategic firm microreactor</x:v>
      </x:c>
      <x:c r="D13" s="54" t="str">
        <x:v>dual-module firm nuclear source with local storage and dry-dominant rejection</x:v>
      </x:c>
      <x:c r="E13" s="57" t="n">
        <x:v>120</x:v>
      </x:c>
      <x:c r="F13" s="57" t="n">
        <x:v>190</x:v>
      </x:c>
      <x:c r="G13" s="57" t="n">
        <x:v>760</x:v>
      </x:c>
      <x:c r="H13" s="57" t="n">
        <x:v>100</x:v>
      </x:c>
      <x:c r="I13" s="57" t="n">
        <x:v>260</x:v>
      </x:c>
      <x:c r="J13" s="58" t="n">
        <x:f>SUM(F13:I13)</x:f>
        <x:v>1310</x:v>
      </x:c>
      <x:c r="K13" s="57" t="n">
        <x:v>0</x:v>
      </x:c>
      <x:c r="L13" s="60" t="n">
        <x:v>3</x:v>
      </x:c>
      <x:c r="M13" s="62" t="n">
        <x:f>F13*Assumptions!$C$32+G13*L13+H13*Assumptions!$C$33+I13*Assumptions!$C$34+K13*Assumptions!$C$35</x:f>
        <x:v>4749.333333333333</x:v>
      </x:c>
      <x:c r="N13" s="65" t="n">
        <x:v>32</x:v>
      </x:c>
      <x:c r="O13" s="65" t="n">
        <x:v>4</x:v>
      </x:c>
      <x:c r="P13" s="65" t="n">
        <x:v>12</x:v>
      </x:c>
      <x:c r="Q13" s="65" t="n">
        <x:v>10</x:v>
      </x:c>
      <x:c r="R13" s="66" t="n">
        <x:f>MAX(N13,ROUNDUP(G13/Assumptions!$C$36,0))</x:f>
        <x:v>32</x:v>
      </x:c>
      <x:c r="S13" s="66" t="n">
        <x:f>MAX(O13,ROUNDUP(H13/Assumptions!$C$36,0))</x:f>
        <x:v>4</x:v>
      </x:c>
      <x:c r="T13" s="66" t="n">
        <x:f>MAX(P13,ROUNDUP(I13/Assumptions!$C$36,0))</x:f>
        <x:v>12</x:v>
      </x:c>
      <x:c r="U13" s="66" t="n">
        <x:f>ROUNDUP(K13/Assumptions!$C$37,0)</x:f>
        <x:v>0</x:v>
      </x:c>
      <x:c r="V13" s="66" t="n">
        <x:f>SUM(Q13:U13)</x:f>
        <x:v>58</x:v>
      </x:c>
      <x:c r="W13" s="65" t="n">
        <x:v>8000</x:v>
      </x:c>
      <x:c r="X13" s="68" t="n">
        <x:v>9.5</x:v>
      </x:c>
      <x:c r="Y13" s="68" t="n">
        <x:v>5.6885857575757575</x:v>
      </x:c>
      <x:c r="Z13" s="68" t="n">
        <x:v>0.72</x:v>
      </x:c>
      <x:c r="AA13" s="60" t="n">
        <x:v>0.65</x:v>
      </x:c>
      <x:c r="AB13" s="60" t="n">
        <x:v>0.65</x:v>
      </x:c>
      <x:c r="AC13" s="50" t="n">
        <x:v>0.6</x:v>
      </x:c>
      <x:c r="AD13" s="50" t="n">
        <x:v>-4</x:v>
      </x:c>
      <x:c r="AE13" s="50" t="str">
        <x:v>NO</x:v>
      </x:c>
      <x:c r="AF13" s="70" t="n">
        <x:v>90</x:v>
      </x:c>
      <x:c r="AG13" s="70" t="n">
        <x:v>1500</x:v>
      </x:c>
      <x:c r="AH13" s="50" t="n">
        <x:v>80</x:v>
      </x:c>
      <x:c r="AI13" s="68" t="n">
        <x:v>0</x:v>
      </x:c>
      <x:c r="AJ13" s="68" t="n">
        <x:v>1</x:v>
      </x:c>
      <x:c r="AK13" s="50" t="n">
        <x:v>1</x:v>
      </x:c>
      <x:c r="AL13" s="50" t="str">
        <x:v>NO</x:v>
      </x:c>
      <x:c r="AM13" s="52" t="str">
        <x:v>COMPETE</x:v>
      </x:c>
      <x:c r="AN13" s="2"/>
      <x:c r="AO13" s="2"/>
      <x:c r="AP13" s="2"/>
      <x:c r="AQ13" s="2"/>
      <x:c r="AR13" s="2"/>
      <x:c r="AS13" s="2"/>
    </x:row>
    <x:row r="14">
      <x:c r="B14" s="2"/>
      <x:c r="C14" s="2"/>
      <x:c r="D14" s="2"/>
      <x:c r="E14" s="2"/>
      <x:c r="F14" s="2"/>
      <x:c r="G14" s="2"/>
      <x:c r="H14" s="2"/>
      <x:c r="I14" s="2"/>
      <x:c r="J14" s="2"/>
      <x:c r="K14" s="2"/>
      <x:c r="L14" s="2"/>
      <x:c r="M14" s="2"/>
      <x:c r="N14" s="2"/>
      <x:c r="O14" s="2"/>
      <x:c r="P14" s="2"/>
      <x:c r="Q14" s="2"/>
      <x:c r="R14" s="2"/>
      <x:c r="S14" s="2"/>
      <x:c r="T14" s="2"/>
      <x:c r="U14" s="2"/>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row>
    <x:row r="15">
      <x:c r="B15" s="2"/>
      <x:c r="C15" s="2"/>
      <x:c r="D15" s="2"/>
      <x:c r="E15" s="2"/>
      <x:c r="F15" s="2"/>
      <x:c r="G15" s="2"/>
      <x:c r="H15" s="2"/>
      <x:c r="I15" s="2"/>
      <x:c r="J15" s="2"/>
      <x:c r="K15" s="2"/>
      <x:c r="L15" s="2"/>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row>
    <x:row r="16">
      <x:c r="B16" s="2"/>
      <x:c r="C16" s="2"/>
      <x:c r="D16" s="2"/>
      <x:c r="E16" s="2"/>
      <x:c r="F16" s="2"/>
      <x:c r="G16" s="2"/>
      <x:c r="H16" s="2"/>
      <x:c r="I16" s="2"/>
      <x:c r="J16" s="2"/>
      <x:c r="K16" s="2"/>
      <x:c r="L16" s="2"/>
      <x:c r="M16" s="2"/>
      <x:c r="N16" s="2"/>
      <x:c r="O16" s="2"/>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row>
    <x:row r="17">
      <x:c r="B17" s="2"/>
      <x:c r="C17" s="2"/>
      <x:c r="D17" s="2"/>
      <x:c r="E17" s="2"/>
      <x:c r="F17" s="2"/>
      <x:c r="G17" s="2"/>
      <x:c r="H17" s="2"/>
      <x:c r="I17" s="2"/>
      <x:c r="J17" s="2"/>
      <x:c r="K17" s="2"/>
      <x:c r="L17" s="2"/>
      <x:c r="M17" s="2"/>
      <x:c r="N17" s="2"/>
      <x:c r="O17" s="2"/>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row>
    <x:row r="18">
      <x:c r="B18" s="2"/>
      <x:c r="C18" s="2"/>
      <x:c r="D18" s="2"/>
      <x:c r="E18" s="2"/>
      <x:c r="F18" s="2"/>
      <x:c r="G18" s="2"/>
      <x:c r="H18" s="2"/>
      <x:c r="I18" s="2"/>
      <x:c r="J18" s="2"/>
      <x:c r="K18" s="2"/>
      <x:c r="L18" s="2"/>
      <x:c r="M18" s="2"/>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row>
    <x:row r="19">
      <x:c r="B19" s="2"/>
      <x:c r="C19" s="2"/>
      <x:c r="D19" s="2"/>
      <x:c r="E19" s="2"/>
      <x:c r="F19" s="2"/>
      <x:c r="G19" s="2"/>
      <x:c r="H19" s="2"/>
      <x:c r="I19" s="2"/>
      <x:c r="J19" s="2"/>
      <x:c r="K19" s="2"/>
      <x:c r="L19" s="2"/>
      <x:c r="M19" s="2"/>
      <x:c r="N19" s="2"/>
      <x:c r="O19" s="2"/>
      <x:c r="P19" s="2"/>
      <x:c r="Q19" s="2"/>
      <x:c r="R19" s="2"/>
      <x:c r="S19" s="2"/>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row>
    <x:row r="20">
      <x:c r="B20" s="2"/>
      <x:c r="C20" s="2"/>
      <x:c r="D20" s="2"/>
      <x:c r="E20" s="2"/>
      <x:c r="F20" s="2"/>
      <x:c r="G20" s="2"/>
      <x:c r="H20" s="2"/>
      <x:c r="I20" s="2"/>
      <x:c r="J20" s="2"/>
      <x:c r="K20" s="2"/>
      <x:c r="L20" s="2"/>
      <x:c r="M20" s="2"/>
      <x:c r="N20" s="2"/>
      <x:c r="O20" s="2"/>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row>
    <x:row r="21">
      <x:c r="B21" s="2"/>
      <x:c r="C21" s="2"/>
      <x:c r="D21" s="2"/>
      <x:c r="E21" s="2"/>
      <x:c r="F21" s="2"/>
      <x:c r="G21" s="2"/>
      <x:c r="H21" s="2"/>
      <x:c r="I21" s="2"/>
      <x:c r="J21" s="2"/>
      <x:c r="K21" s="2"/>
      <x:c r="L21" s="2"/>
      <x:c r="M21" s="2"/>
      <x:c r="N21" s="2"/>
      <x:c r="O21" s="2"/>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row>
    <x:row r="22">
      <x:c r="B22" s="2"/>
      <x:c r="C22" s="2"/>
      <x:c r="D22" s="2"/>
      <x:c r="E22" s="2"/>
      <x:c r="F22" s="2"/>
      <x:c r="G22" s="2"/>
      <x:c r="H22" s="2"/>
      <x:c r="I22" s="2"/>
      <x:c r="J22" s="2"/>
      <x:c r="K22" s="2"/>
      <x:c r="L22" s="2"/>
      <x:c r="M22" s="2"/>
      <x:c r="N22" s="2"/>
      <x:c r="O22" s="2"/>
      <x:c r="P22" s="2"/>
      <x:c r="Q22" s="2"/>
      <x:c r="R22" s="2"/>
      <x:c r="S22" s="2"/>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row>
    <x:row r="23">
      <x:c r="B23" s="2"/>
      <x:c r="C23" s="2"/>
      <x:c r="D23" s="2"/>
      <x:c r="E23" s="2"/>
      <x:c r="F23" s="2"/>
      <x:c r="G23" s="2"/>
      <x:c r="H23" s="2"/>
      <x:c r="I23" s="2"/>
      <x:c r="J23" s="2"/>
      <x:c r="K23" s="2"/>
      <x:c r="L23" s="2"/>
      <x:c r="M23" s="2"/>
      <x:c r="N23" s="2"/>
      <x:c r="O23" s="2"/>
      <x:c r="P23" s="2"/>
      <x:c r="Q23" s="2"/>
      <x:c r="R23" s="2"/>
      <x:c r="S23" s="2"/>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row>
    <x:row r="24">
      <x:c r="B24" s="2"/>
      <x:c r="C24" s="2"/>
      <x:c r="D24" s="2"/>
      <x:c r="E24" s="2"/>
      <x:c r="F24" s="2"/>
      <x:c r="G24" s="2"/>
      <x:c r="H24" s="2"/>
      <x:c r="I24" s="2"/>
      <x:c r="J24" s="2"/>
      <x:c r="K24" s="2"/>
      <x:c r="L24" s="2"/>
      <x:c r="M24" s="2"/>
      <x:c r="N24" s="2"/>
      <x:c r="O24" s="2"/>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row>
    <x:row r="25">
      <x:c r="B25" s="2"/>
      <x:c r="C25" s="2"/>
      <x:c r="D25" s="2"/>
      <x:c r="E25" s="2"/>
      <x:c r="F25" s="2"/>
      <x:c r="G25" s="2"/>
      <x:c r="H25" s="2"/>
      <x:c r="I25" s="2"/>
      <x:c r="J25" s="2"/>
      <x:c r="K25" s="2"/>
      <x:c r="L25" s="2"/>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row>
    <x:row r="26">
      <x:c r="B26" s="2"/>
      <x:c r="C26" s="2"/>
      <x:c r="D26" s="2"/>
      <x:c r="E26" s="2"/>
      <x:c r="F26" s="2"/>
      <x:c r="G26" s="2"/>
      <x:c r="H26" s="2"/>
      <x:c r="I26" s="2"/>
      <x:c r="J26" s="2"/>
      <x:c r="K26" s="2"/>
      <x:c r="L26" s="2"/>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row>
    <x:row r="27">
      <x:c r="B27" s="2"/>
      <x:c r="C27" s="2"/>
      <x:c r="D27" s="2"/>
      <x:c r="E27" s="2"/>
      <x:c r="F27" s="2"/>
      <x:c r="G27" s="2"/>
      <x:c r="H27" s="2"/>
      <x:c r="I27" s="2"/>
      <x:c r="J27" s="2"/>
      <x:c r="K27" s="2"/>
      <x:c r="L27" s="2"/>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row>
    <x:row r="28">
      <x:c r="B28" s="2"/>
      <x:c r="C28" s="2"/>
      <x:c r="D28" s="2"/>
      <x:c r="E28" s="2"/>
      <x:c r="F28" s="2"/>
      <x:c r="G28" s="2"/>
      <x:c r="H28" s="2"/>
      <x:c r="I28" s="2"/>
      <x:c r="J28" s="2"/>
      <x:c r="K28" s="2"/>
      <x:c r="L28" s="2"/>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row>
    <x:row r="29">
      <x:c r="B29" s="2"/>
      <x:c r="C29" s="2"/>
      <x:c r="D29" s="2"/>
      <x:c r="E29" s="2"/>
      <x:c r="F29" s="2"/>
      <x:c r="G29" s="2"/>
      <x:c r="H29" s="2"/>
      <x:c r="I29" s="2"/>
      <x:c r="J29" s="2"/>
      <x:c r="K29" s="2"/>
      <x:c r="L29" s="2"/>
      <x:c r="M29" s="2"/>
      <x:c r="N29" s="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row>
    <x:row r="30">
      <x:c r="B30" s="2"/>
      <x:c r="C30" s="2"/>
      <x:c r="D30" s="2"/>
      <x:c r="E30" s="2"/>
      <x:c r="F30" s="2"/>
      <x:c r="G30" s="2"/>
      <x:c r="H30" s="2"/>
      <x:c r="I30" s="2"/>
      <x:c r="J30" s="2"/>
      <x:c r="K30" s="2"/>
      <x:c r="L30" s="2"/>
      <x:c r="M30" s="2"/>
      <x:c r="N30" s="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row>
    <x:row r="31">
      <x:c r="B31" s="2"/>
      <x:c r="C31" s="2"/>
      <x:c r="D31" s="2"/>
      <x:c r="E31" s="2"/>
      <x:c r="F31" s="2"/>
      <x:c r="G31" s="2"/>
      <x:c r="H31" s="2"/>
      <x:c r="I31" s="2"/>
      <x:c r="J31" s="2"/>
      <x:c r="K31" s="2"/>
      <x:c r="L31" s="2"/>
      <x:c r="M31" s="2"/>
      <x:c r="N31" s="2"/>
      <x:c r="O31" s="2"/>
      <x:c r="P31" s="2"/>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row>
    <x:row r="32">
      <x:c r="B32" s="2"/>
      <x:c r="C32" s="2"/>
      <x:c r="D32" s="2"/>
      <x:c r="E32" s="2"/>
      <x:c r="F32" s="2"/>
      <x:c r="G32" s="2"/>
      <x:c r="H32" s="2"/>
      <x:c r="I32" s="2"/>
      <x:c r="J32" s="2"/>
      <x:c r="K32" s="2"/>
      <x:c r="L32" s="2"/>
      <x:c r="M32" s="2"/>
      <x:c r="N32" s="2"/>
      <x:c r="O32" s="2"/>
      <x:c r="P32" s="2"/>
      <x:c r="Q32" s="2"/>
      <x:c r="R32" s="2"/>
      <x:c r="S32" s="2"/>
      <x:c r="T32" s="2"/>
      <x:c r="U32" s="2"/>
      <x:c r="V32" s="2"/>
      <x:c r="W32" s="2"/>
      <x:c r="X32" s="2"/>
      <x:c r="Y32" s="2"/>
      <x:c r="Z32" s="2"/>
      <x:c r="AA32" s="2"/>
      <x:c r="AB32" s="2"/>
      <x:c r="AC32" s="2"/>
      <x:c r="AD32" s="2"/>
      <x:c r="AE32" s="2"/>
      <x:c r="AF32" s="2"/>
      <x:c r="AG32" s="2"/>
      <x:c r="AH32" s="2"/>
      <x:c r="AI32" s="2"/>
      <x:c r="AJ32" s="2"/>
      <x:c r="AK32" s="2"/>
      <x:c r="AL32" s="2"/>
      <x:c r="AM32" s="2"/>
      <x:c r="AN32" s="2"/>
      <x:c r="AO32" s="2"/>
      <x:c r="AP32" s="2"/>
      <x:c r="AQ32" s="2"/>
      <x:c r="AR32" s="2"/>
      <x:c r="AS32" s="2"/>
    </x:row>
    <x:row r="33">
      <x:c r="B33" s="2"/>
      <x:c r="C33" s="2"/>
      <x:c r="D33" s="2"/>
      <x:c r="E33" s="2"/>
      <x:c r="F33" s="2"/>
      <x:c r="G33" s="2"/>
      <x:c r="H33" s="2"/>
      <x:c r="I33" s="2"/>
      <x:c r="J33" s="2"/>
      <x:c r="K33" s="2"/>
      <x:c r="L33" s="2"/>
      <x:c r="M33" s="2"/>
      <x:c r="N33" s="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row>
    <x:row r="34">
      <x:c r="B34" s="2"/>
      <x:c r="C34" s="2"/>
      <x:c r="D34" s="2"/>
      <x:c r="E34" s="2"/>
      <x:c r="F34" s="2"/>
      <x:c r="G34" s="2"/>
      <x:c r="H34" s="2"/>
      <x:c r="I34" s="2"/>
      <x:c r="J34" s="2"/>
      <x:c r="K34" s="2"/>
      <x:c r="L34" s="2"/>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row>
    <x:row r="35">
      <x:c r="B35" s="2"/>
      <x:c r="C35" s="2"/>
      <x:c r="D35" s="2"/>
      <x:c r="E35" s="2"/>
      <x:c r="F35" s="2"/>
      <x:c r="G35" s="2"/>
      <x:c r="H35" s="2"/>
      <x:c r="I35" s="2"/>
      <x:c r="J35" s="2"/>
      <x:c r="K35" s="2"/>
      <x:c r="L35" s="2"/>
      <x:c r="M35" s="2"/>
      <x:c r="N35" s="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row>
    <x:row r="36">
      <x:c r="B36" s="2"/>
      <x:c r="C36" s="2"/>
      <x:c r="D36" s="2"/>
      <x:c r="E36" s="2"/>
      <x:c r="F36" s="2"/>
      <x:c r="G36" s="2"/>
      <x:c r="H36" s="2"/>
      <x:c r="I36" s="2"/>
      <x:c r="J36" s="2"/>
      <x:c r="K36" s="2"/>
      <x:c r="L36" s="2"/>
      <x:c r="M36" s="2"/>
      <x:c r="N36" s="2"/>
      <x:c r="O36" s="2"/>
      <x:c r="P36" s="2"/>
      <x:c r="Q36" s="2"/>
      <x:c r="R36" s="2"/>
      <x:c r="S36" s="2"/>
      <x:c r="T36" s="2"/>
      <x:c r="U36" s="2"/>
      <x:c r="V36" s="2"/>
      <x:c r="W36" s="2"/>
      <x:c r="X36" s="2"/>
      <x:c r="Y36" s="2"/>
      <x:c r="Z36" s="2"/>
      <x:c r="AA36" s="2"/>
      <x:c r="AB36" s="2"/>
      <x:c r="AC36" s="2"/>
      <x:c r="AD36" s="2"/>
      <x:c r="AE36" s="2"/>
      <x:c r="AF36" s="2"/>
      <x:c r="AG36" s="2"/>
      <x:c r="AH36" s="2"/>
      <x:c r="AI36" s="2"/>
      <x:c r="AJ36" s="2"/>
      <x:c r="AK36" s="2"/>
      <x:c r="AL36" s="2"/>
      <x:c r="AM36" s="2"/>
      <x:c r="AN36" s="2"/>
      <x:c r="AO36" s="2"/>
      <x:c r="AP36" s="2"/>
      <x:c r="AQ36" s="2"/>
      <x:c r="AR36" s="2"/>
      <x:c r="AS36" s="2"/>
    </x:row>
    <x:row r="37">
      <x:c r="B37" s="2"/>
      <x:c r="C37" s="2"/>
      <x:c r="D37" s="2"/>
      <x:c r="E37" s="2"/>
      <x:c r="F37" s="2"/>
      <x:c r="G37" s="2"/>
      <x:c r="H37" s="2"/>
      <x:c r="I37" s="2"/>
      <x:c r="J37" s="2"/>
      <x:c r="K37" s="2"/>
      <x:c r="L37" s="2"/>
      <x:c r="M37" s="2"/>
      <x:c r="N37" s="2"/>
      <x:c r="O37" s="2"/>
      <x:c r="P37" s="2"/>
      <x:c r="Q37" s="2"/>
      <x:c r="R37" s="2"/>
      <x:c r="S37" s="2"/>
      <x:c r="T37" s="2"/>
      <x:c r="U37" s="2"/>
      <x:c r="V37" s="2"/>
      <x:c r="W37" s="2"/>
      <x:c r="X37" s="2"/>
      <x:c r="Y37" s="2"/>
      <x:c r="Z37" s="2"/>
      <x:c r="AA37" s="2"/>
      <x:c r="AB37" s="2"/>
      <x:c r="AC37" s="2"/>
      <x:c r="AD37" s="2"/>
      <x:c r="AE37" s="2"/>
      <x:c r="AF37" s="2"/>
      <x:c r="AG37" s="2"/>
      <x:c r="AH37" s="2"/>
      <x:c r="AI37" s="2"/>
      <x:c r="AJ37" s="2"/>
      <x:c r="AK37" s="2"/>
      <x:c r="AL37" s="2"/>
      <x:c r="AM37" s="2"/>
      <x:c r="AN37" s="2"/>
      <x:c r="AO37" s="2"/>
      <x:c r="AP37" s="2"/>
      <x:c r="AQ37" s="2"/>
      <x:c r="AR37" s="2"/>
      <x:c r="AS37" s="2"/>
    </x:row>
    <x:row r="38">
      <x:c r="B38" s="2"/>
      <x:c r="C38" s="2"/>
      <x:c r="D38" s="2"/>
      <x:c r="E38" s="2"/>
      <x:c r="F38" s="2"/>
      <x:c r="G38" s="2"/>
      <x:c r="H38" s="2"/>
      <x:c r="I38" s="2"/>
      <x:c r="J38" s="2"/>
      <x:c r="K38" s="2"/>
      <x:c r="L38" s="2"/>
      <x:c r="M38" s="2"/>
      <x:c r="N38" s="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row>
    <x:row r="39">
      <x:c r="B39" s="2"/>
      <x:c r="C39" s="2"/>
      <x:c r="D39" s="2"/>
      <x:c r="E39" s="2"/>
      <x:c r="F39" s="2"/>
      <x:c r="G39" s="2"/>
      <x:c r="H39" s="2"/>
      <x:c r="I39" s="2"/>
      <x:c r="J39" s="2"/>
      <x:c r="K39" s="2"/>
      <x:c r="L39" s="2"/>
      <x:c r="M39" s="2"/>
      <x:c r="N39" s="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row>
    <x:row r="40">
      <x:c r="B40" s="2"/>
      <x:c r="C40" s="2"/>
      <x:c r="D40" s="2"/>
      <x:c r="E40" s="2"/>
      <x:c r="F40" s="2"/>
      <x:c r="G40" s="2"/>
      <x:c r="H40" s="2"/>
      <x:c r="I40" s="2"/>
      <x:c r="J40" s="2"/>
      <x:c r="K40" s="2"/>
      <x:c r="L40" s="2"/>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row>
    <x:row r="41">
      <x:c r="B41" s="2"/>
      <x:c r="C41" s="2"/>
      <x:c r="D41" s="2"/>
      <x:c r="E41" s="2"/>
      <x:c r="F41" s="2"/>
      <x:c r="G41" s="2"/>
      <x:c r="H41" s="2"/>
      <x:c r="I41" s="2"/>
      <x:c r="J41" s="2"/>
      <x:c r="K41" s="2"/>
      <x:c r="L41" s="2"/>
      <x:c r="M41" s="2"/>
      <x:c r="N41" s="2"/>
      <x:c r="O41" s="2"/>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row>
    <x:row r="42">
      <x:c r="B42" s="2"/>
      <x:c r="C42" s="2"/>
      <x:c r="D42" s="2"/>
      <x:c r="E42" s="2"/>
      <x:c r="F42" s="2"/>
      <x:c r="G42" s="2"/>
      <x:c r="H42" s="2"/>
      <x:c r="I42" s="2"/>
      <x:c r="J42" s="2"/>
      <x:c r="K42" s="2"/>
      <x:c r="L42" s="2"/>
      <x:c r="M42" s="2"/>
      <x:c r="N42" s="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row>
    <x:row r="43">
      <x:c r="B43" s="2"/>
      <x:c r="C43" s="2"/>
      <x:c r="D43" s="2"/>
      <x:c r="E43" s="2"/>
      <x:c r="F43" s="2"/>
      <x:c r="G43" s="2"/>
      <x:c r="H43" s="2"/>
      <x:c r="I43" s="2"/>
      <x:c r="J43" s="2"/>
      <x:c r="K43" s="2"/>
      <x:c r="L43" s="2"/>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row>
    <x:row r="44">
      <x:c r="B44" s="2"/>
      <x:c r="C44" s="2"/>
      <x:c r="D44" s="2"/>
      <x:c r="E44" s="2"/>
      <x:c r="F44" s="2"/>
      <x:c r="G44" s="2"/>
      <x:c r="H44" s="2"/>
      <x:c r="I44" s="2"/>
      <x:c r="J44" s="2"/>
      <x:c r="K44" s="2"/>
      <x:c r="L44" s="2"/>
      <x:c r="M44" s="2"/>
      <x:c r="N44" s="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row>
    <x:row r="45">
      <x:c r="B45" s="2"/>
      <x:c r="C45" s="2"/>
      <x:c r="D45" s="2"/>
      <x:c r="E45" s="2"/>
      <x:c r="F45" s="2"/>
      <x:c r="G45" s="2"/>
      <x:c r="H45" s="2"/>
      <x:c r="I45" s="2"/>
      <x:c r="J45" s="2"/>
      <x:c r="K45" s="2"/>
      <x:c r="L45" s="2"/>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row>
    <x:row r="46">
      <x:c r="B46" s="2"/>
      <x:c r="C46" s="2"/>
      <x:c r="D46" s="2"/>
      <x:c r="E46" s="2"/>
      <x:c r="F46" s="2"/>
      <x:c r="G46" s="2"/>
      <x:c r="H46" s="2"/>
      <x:c r="I46" s="2"/>
      <x:c r="J46" s="2"/>
      <x:c r="K46" s="2"/>
      <x:c r="L46" s="2"/>
      <x:c r="M46" s="2"/>
      <x:c r="N46" s="2"/>
      <x:c r="O46" s="2"/>
      <x:c r="P46" s="2"/>
      <x:c r="Q46" s="2"/>
      <x:c r="R46" s="2"/>
      <x:c r="S46" s="2"/>
      <x:c r="T46" s="2"/>
      <x:c r="U46" s="2"/>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row>
    <x:row r="47">
      <x:c r="B47" s="2"/>
      <x:c r="C47" s="2"/>
      <x:c r="D47" s="2"/>
      <x:c r="E47" s="2"/>
      <x:c r="F47" s="2"/>
      <x:c r="G47" s="2"/>
      <x:c r="H47" s="2"/>
      <x:c r="I47" s="2"/>
      <x:c r="J47" s="2"/>
      <x:c r="K47" s="2"/>
      <x:c r="L47" s="2"/>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row>
    <x:row r="48">
      <x:c r="B48" s="2"/>
      <x:c r="C48" s="2"/>
      <x:c r="D48" s="2"/>
      <x:c r="E48" s="2"/>
      <x:c r="F48" s="2"/>
      <x:c r="G48" s="2"/>
      <x:c r="H48" s="2"/>
      <x:c r="I48" s="2"/>
      <x:c r="J48" s="2"/>
      <x:c r="K48" s="2"/>
      <x:c r="L48" s="2"/>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row>
    <x:row r="49">
      <x:c r="B49" s="2"/>
      <x:c r="C49" s="2"/>
      <x:c r="D49" s="2"/>
      <x:c r="E49" s="2"/>
      <x:c r="F49" s="2"/>
      <x:c r="G49" s="2"/>
      <x:c r="H49" s="2"/>
      <x:c r="I49" s="2"/>
      <x:c r="J49" s="2"/>
      <x:c r="K49" s="2"/>
      <x:c r="L49" s="2"/>
      <x:c r="M49" s="2"/>
      <x:c r="N49" s="2"/>
      <x:c r="O49" s="2"/>
      <x:c r="P49" s="2"/>
      <x:c r="Q49" s="2"/>
      <x:c r="R49" s="2"/>
      <x:c r="S49" s="2"/>
      <x:c r="T49" s="2"/>
      <x:c r="U49" s="2"/>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row>
    <x:row r="50">
      <x:c r="B50" s="2"/>
      <x:c r="C50" s="2"/>
      <x:c r="D50" s="2"/>
      <x:c r="E50" s="2"/>
      <x:c r="F50" s="2"/>
      <x:c r="G50" s="2"/>
      <x:c r="H50" s="2"/>
      <x:c r="I50" s="2"/>
      <x:c r="J50" s="2"/>
      <x:c r="K50" s="2"/>
      <x:c r="L50" s="2"/>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row>
    <x:row r="51">
      <x:c r="B51" s="2"/>
      <x:c r="C51" s="2"/>
      <x:c r="D51" s="2"/>
      <x:c r="E51" s="2"/>
      <x:c r="F51" s="2"/>
      <x:c r="G51" s="2"/>
      <x:c r="H51" s="2"/>
      <x:c r="I51" s="2"/>
      <x:c r="J51" s="2"/>
      <x:c r="K51" s="2"/>
      <x:c r="L51" s="2"/>
      <x:c r="M51" s="2"/>
      <x:c r="N51" s="2"/>
      <x:c r="O51" s="2"/>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row>
    <x:row r="52">
      <x:c r="B52" s="2"/>
      <x:c r="C52" s="2"/>
      <x:c r="D52" s="2"/>
      <x:c r="E52" s="2"/>
      <x:c r="F52" s="2"/>
      <x:c r="G52" s="2"/>
      <x:c r="H52" s="2"/>
      <x:c r="I52" s="2"/>
      <x:c r="J52" s="2"/>
      <x:c r="K52" s="2"/>
      <x:c r="L52" s="2"/>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row>
    <x:row r="53">
      <x:c r="B53" s="2"/>
      <x:c r="C53" s="2"/>
      <x:c r="D53" s="2"/>
      <x:c r="E53" s="2"/>
      <x:c r="F53" s="2"/>
      <x:c r="G53" s="2"/>
      <x:c r="H53" s="2"/>
      <x:c r="I53" s="2"/>
      <x:c r="J53" s="2"/>
      <x:c r="K53" s="2"/>
      <x:c r="L53" s="2"/>
      <x:c r="M53" s="2"/>
      <x:c r="N53" s="2"/>
      <x:c r="O53" s="2"/>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row>
    <x:row r="54">
      <x:c r="B54" s="2"/>
      <x:c r="C54" s="2"/>
      <x:c r="D54" s="2"/>
      <x:c r="E54" s="2"/>
      <x:c r="F54" s="2"/>
      <x:c r="G54" s="2"/>
      <x:c r="H54" s="2"/>
      <x:c r="I54" s="2"/>
      <x:c r="J54" s="2"/>
      <x:c r="K54" s="2"/>
      <x:c r="L54" s="2"/>
      <x:c r="M54" s="2"/>
      <x:c r="N54" s="2"/>
      <x:c r="O54" s="2"/>
      <x:c r="P54" s="2"/>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row>
    <x:row r="55">
      <x:c r="B55" s="2"/>
      <x:c r="C55" s="2"/>
      <x:c r="D55" s="2"/>
      <x:c r="E55" s="2"/>
      <x:c r="F55" s="2"/>
      <x:c r="G55" s="2"/>
      <x:c r="H55" s="2"/>
      <x:c r="I55" s="2"/>
      <x:c r="J55" s="2"/>
      <x:c r="K55" s="2"/>
      <x:c r="L55" s="2"/>
      <x:c r="M55" s="2"/>
      <x:c r="N55" s="2"/>
      <x:c r="O55" s="2"/>
      <x:c r="P55" s="2"/>
      <x:c r="Q55" s="2"/>
      <x:c r="R55" s="2"/>
      <x:c r="S55" s="2"/>
      <x:c r="T55" s="2"/>
      <x:c r="U55" s="2"/>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row>
    <x:row r="56">
      <x:c r="B56" s="2"/>
      <x:c r="C56" s="2"/>
      <x:c r="D56" s="2"/>
      <x:c r="E56" s="2"/>
      <x:c r="F56" s="2"/>
      <x:c r="G56" s="2"/>
      <x:c r="H56" s="2"/>
      <x:c r="I56" s="2"/>
      <x:c r="J56" s="2"/>
      <x:c r="K56" s="2"/>
      <x:c r="L56" s="2"/>
      <x:c r="M56" s="2"/>
      <x:c r="N56" s="2"/>
      <x:c r="O56" s="2"/>
      <x:c r="P56" s="2"/>
      <x:c r="Q56" s="2"/>
      <x:c r="R56" s="2"/>
      <x:c r="S56" s="2"/>
      <x:c r="T56" s="2"/>
      <x:c r="U56" s="2"/>
      <x:c r="V56" s="2"/>
      <x:c r="W56" s="2"/>
      <x:c r="X56" s="2"/>
      <x:c r="Y56" s="2"/>
      <x:c r="Z56" s="2"/>
      <x:c r="AA56" s="2"/>
      <x:c r="AB56" s="2"/>
      <x:c r="AC56" s="2"/>
      <x:c r="AD56" s="2"/>
      <x:c r="AE56" s="2"/>
      <x:c r="AF56" s="2"/>
      <x:c r="AG56" s="2"/>
      <x:c r="AH56" s="2"/>
      <x:c r="AI56" s="2"/>
      <x:c r="AJ56" s="2"/>
      <x:c r="AK56" s="2"/>
      <x:c r="AL56" s="2"/>
      <x:c r="AM56" s="2"/>
      <x:c r="AN56" s="2"/>
      <x:c r="AO56" s="2"/>
      <x:c r="AP56" s="2"/>
      <x:c r="AQ56" s="2"/>
      <x:c r="AR56" s="2"/>
      <x:c r="AS56" s="2"/>
    </x:row>
    <x:row r="57">
      <x:c r="B57" s="2"/>
      <x:c r="C57" s="2"/>
      <x:c r="D57" s="2"/>
      <x:c r="E57" s="2"/>
      <x:c r="F57" s="2"/>
      <x:c r="G57" s="2"/>
      <x:c r="H57" s="2"/>
      <x:c r="I57" s="2"/>
      <x:c r="J57" s="2"/>
      <x:c r="K57" s="2"/>
      <x:c r="L57" s="2"/>
      <x:c r="M57" s="2"/>
      <x:c r="N57" s="2"/>
      <x:c r="O57" s="2"/>
      <x:c r="P57" s="2"/>
      <x:c r="Q57" s="2"/>
      <x:c r="R57" s="2"/>
      <x:c r="S57" s="2"/>
      <x:c r="T57" s="2"/>
      <x:c r="U57" s="2"/>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row>
    <x:row r="58">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row>
    <x:row r="59">
      <x:c r="B59" s="2"/>
      <x:c r="C59" s="2"/>
      <x:c r="D59" s="2"/>
      <x:c r="E59" s="2"/>
      <x:c r="F59" s="2"/>
      <x:c r="G59" s="2"/>
      <x:c r="H59" s="2"/>
      <x:c r="I59" s="2"/>
      <x:c r="J59" s="2"/>
      <x:c r="K59" s="2"/>
      <x:c r="L59" s="2"/>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row>
    <x:row r="60">
      <x:c r="B60" s="2"/>
      <x:c r="C60" s="2"/>
      <x:c r="D60" s="2"/>
      <x:c r="E60" s="2"/>
      <x:c r="F60" s="2"/>
      <x:c r="G60" s="2"/>
      <x:c r="H60" s="2"/>
      <x:c r="I60" s="2"/>
      <x:c r="J60" s="2"/>
      <x:c r="K60" s="2"/>
      <x:c r="L60" s="2"/>
      <x:c r="M60" s="2"/>
      <x:c r="N60" s="2"/>
      <x:c r="O60" s="2"/>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row>
    <x:row r="61">
      <x:c r="B61" s="2"/>
      <x:c r="C61" s="2"/>
      <x:c r="D61" s="2"/>
      <x:c r="E61" s="2"/>
      <x:c r="F61" s="2"/>
      <x:c r="G61" s="2"/>
      <x:c r="H61" s="2"/>
      <x:c r="I61" s="2"/>
      <x:c r="J61" s="2"/>
      <x:c r="K61" s="2"/>
      <x:c r="L61" s="2"/>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row>
    <x:row r="62">
      <x:c r="B62" s="2"/>
      <x:c r="C62" s="2"/>
      <x:c r="D62" s="2"/>
      <x:c r="E62" s="2"/>
      <x:c r="F62" s="2"/>
      <x:c r="G62" s="2"/>
      <x:c r="H62" s="2"/>
      <x:c r="I62" s="2"/>
      <x:c r="J62" s="2"/>
      <x:c r="K62" s="2"/>
      <x:c r="L62" s="2"/>
      <x:c r="M62" s="2"/>
      <x:c r="N62" s="2"/>
      <x:c r="O62" s="2"/>
      <x:c r="P62" s="2"/>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row>
    <x:row r="63">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row>
    <x:row r="64">
      <x:c r="B64" s="2"/>
      <x:c r="C64" s="2"/>
      <x:c r="D64" s="2"/>
      <x:c r="E64" s="2"/>
      <x:c r="F64" s="2"/>
      <x:c r="G64" s="2"/>
      <x:c r="H64" s="2"/>
      <x:c r="I64" s="2"/>
      <x:c r="J64" s="2"/>
      <x:c r="K64" s="2"/>
      <x:c r="L64" s="2"/>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row>
    <x:row r="65">
      <x:c r="B65" s="2"/>
      <x:c r="C65" s="2"/>
      <x:c r="D65" s="2"/>
      <x:c r="E65" s="2"/>
      <x:c r="F65" s="2"/>
      <x:c r="G65" s="2"/>
      <x:c r="H65" s="2"/>
      <x:c r="I65" s="2"/>
      <x:c r="J65" s="2"/>
      <x:c r="K65" s="2"/>
      <x:c r="L65" s="2"/>
      <x:c r="M65" s="2"/>
      <x:c r="N65" s="2"/>
      <x:c r="O65" s="2"/>
      <x:c r="P65" s="2"/>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row>
    <x:row r="66">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row>
    <x:row r="67">
      <x:c r="B67" s="2"/>
      <x:c r="C67" s="2"/>
      <x:c r="D67" s="2"/>
      <x:c r="E67" s="2"/>
      <x:c r="F67" s="2"/>
      <x:c r="G67" s="2"/>
      <x:c r="H67" s="2"/>
      <x:c r="I67" s="2"/>
      <x:c r="J67" s="2"/>
      <x:c r="K67" s="2"/>
      <x:c r="L67" s="2"/>
      <x:c r="M67" s="2"/>
      <x:c r="N67" s="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row>
    <x:row r="68">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row>
    <x:row r="69">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row>
    <x:row r="70">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row>
    <x:row r="71">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row>
    <x:row r="7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row>
    <x:row r="73">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row>
    <x:row r="74">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row>
    <x:row r="75">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row>
    <x:row r="76">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row>
    <x:row r="77">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row>
    <x:row r="78">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row>
    <x:row r="79">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row>
    <x:row r="80">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row>
    <x:row r="81">
      <x:c r="B81" s="2"/>
      <x:c r="C81" s="2"/>
      <x:c r="D81" s="2"/>
      <x:c r="E81" s="2"/>
      <x:c r="F81" s="2"/>
      <x:c r="G81" s="2"/>
      <x:c r="H81" s="2"/>
      <x:c r="I81" s="2"/>
      <x:c r="J81" s="2"/>
      <x:c r="K81" s="2"/>
      <x:c r="L81" s="2"/>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row>
    <x:row r="8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row>
    <x:row r="83">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row>
    <x:row r="84">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row>
    <x:row r="85">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row>
    <x:row r="86">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row>
    <x:row r="87">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row>
    <x:row r="88">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row>
    <x:row r="89">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row>
    <x:row r="90">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row>
    <x:row r="91">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row>
    <x:row r="9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row>
    <x:row r="93">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row>
    <x:row r="94">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row>
    <x:row r="95">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row>
    <x:row r="96">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row>
    <x:row r="97">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row>
    <x:row r="98">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row>
    <x:row r="99">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row>
    <x:row r="100">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row>
    <x:row r="101">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row>
    <x:row r="10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row>
    <x:row r="103">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row>
    <x:row r="104">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row>
    <x:row r="105">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row>
    <x:row r="106">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row>
    <x:row r="107">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row>
    <x:row r="108">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row>
    <x:row r="109">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row>
    <x:row r="110">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row>
    <x:row r="111">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row>
    <x:row r="11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row>
    <x:row r="113">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row>
    <x:row r="114">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row>
    <x:row r="115">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row>
    <x:row r="116">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row>
    <x:row r="117">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row>
    <x:row r="118">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row>
    <x:row r="119">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row>
    <x:row r="120">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row>
    <x:row r="121">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row>
    <x:row r="12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row>
    <x:row r="123">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row>
    <x:row r="124">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row>
    <x:row r="125">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row>
    <x:row r="126">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row>
    <x:row r="127">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row>
    <x:row r="128">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row>
    <x:row r="129">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row>
    <x:row r="130">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row>
    <x:row r="131">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row>
    <x:row r="13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row>
    <x:row r="133">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row>
    <x:row r="134">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row>
    <x:row r="135">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row>
    <x:row r="136">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row>
    <x:row r="137">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row>
    <x:row r="138">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row>
    <x:row r="139">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row>
    <x:row r="140">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row>
    <x:row r="141">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row>
    <x:row r="14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row>
    <x:row r="143">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row>
    <x:row r="144">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row>
    <x:row r="145">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row>
    <x:row r="146">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row>
    <x:row r="147">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row>
    <x:row r="148">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row>
    <x:row r="149">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row>
    <x:row r="150">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row>
    <x:row r="151">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row>
    <x:row r="15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row>
    <x:row r="153">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row>
    <x:row r="154">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row>
    <x:row r="155">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row>
    <x:row r="156">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row>
    <x:row r="157">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row>
    <x:row r="158">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row>
    <x:row r="159">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row>
    <x:row r="160">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row>
    <x:row r="161">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row>
    <x:row r="16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row>
    <x:row r="163">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row>
    <x:row r="164">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row>
    <x:row r="165">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row>
    <x:row r="166">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row>
    <x:row r="167">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row>
    <x:row r="168">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row>
    <x:row r="169">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row>
    <x:row r="170">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row>
    <x:row r="171">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row>
    <x:row r="17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row>
    <x:row r="173">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row>
    <x:row r="174">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row>
    <x:row r="175">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row>
    <x:row r="176">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row>
    <x:row r="177">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row>
    <x:row r="178">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row>
    <x:row r="179">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row>
    <x:row r="180">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row>
    <x:row r="181">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row>
    <x:row r="18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row>
    <x:row r="183">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row>
    <x:row r="184">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row>
    <x:row r="185">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row>
    <x:row r="186">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row>
    <x:row r="187">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row>
    <x:row r="188">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row>
    <x:row r="189">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row>
    <x:row r="190">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row>
    <x:row r="191">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row>
    <x:row r="19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row>
    <x:row r="193">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row>
    <x:row r="194">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row>
    <x:row r="195">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row>
    <x:row r="196">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row>
    <x:row r="197">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row>
    <x:row r="198">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row>
    <x:row r="199">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row>
    <x:row r="200">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row>
    <x:row r="201">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row>
    <x:row r="20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row>
    <x:row r="203">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row>
    <x:row r="204">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row>
    <x:row r="205">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row>
    <x:row r="206">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row>
    <x:row r="207">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row>
    <x:row r="208">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row>
    <x:row r="209">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row>
    <x:row r="210">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row>
    <x:row r="211">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row>
    <x:row r="21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row>
    <x:row r="213">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row>
    <x:row r="214">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row>
    <x:row r="215">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row>
    <x:row r="216">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row>
    <x:row r="217">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row>
    <x:row r="218">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row>
    <x:row r="219">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row>
    <x:row r="220">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row>
    <x:row r="221">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row>
    <x:row r="22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row>
    <x:row r="223">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row>
    <x:row r="224">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row>
    <x:row r="225">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row>
    <x:row r="226">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row>
    <x:row r="227">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row>
    <x:row r="228">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row>
    <x:row r="229">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row>
    <x:row r="230">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row>
    <x:row r="231">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row>
    <x:row r="23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row>
    <x:row r="233">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row>
    <x:row r="234">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row>
    <x:row r="235">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row>
    <x:row r="236">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row>
    <x:row r="237">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row>
    <x:row r="238">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row>
    <x:row r="239">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row>
    <x:row r="240">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row>
    <x:row r="241">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row>
    <x:row r="24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row>
    <x:row r="243">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row>
    <x:row r="244">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row>
    <x:row r="245">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row>
    <x:row r="246">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row>
    <x:row r="247">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row>
    <x:row r="248">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row>
    <x:row r="249">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row>
    <x:row r="250">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row>
    <x:row r="251">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row>
    <x:row r="25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row>
    <x:row r="253">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row>
    <x:row r="254">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row>
    <x:row r="255">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row>
    <x:row r="256">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row>
    <x:row r="257">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row>
    <x:row r="258">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row>
    <x:row r="259">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row>
    <x:row r="260">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row>
    <x:row r="261">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row>
    <x:row r="26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row>
    <x:row r="263">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row>
    <x:row r="264">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row>
    <x:row r="265">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row>
    <x:row r="266">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row>
    <x:row r="267">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row>
    <x:row r="268">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row>
    <x:row r="269">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row>
    <x:row r="270">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row>
    <x:row r="271">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row>
    <x:row r="27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row>
    <x:row r="273">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row>
    <x:row r="274">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row>
    <x:row r="275">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row>
    <x:row r="276">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row>
    <x:row r="277">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row>
    <x:row r="278">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row>
    <x:row r="279">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row>
    <x:row r="280">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row>
    <x:row r="281">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row>
    <x:row r="28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row>
    <x:row r="283">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row>
    <x:row r="284">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row>
    <x:row r="285">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row>
    <x:row r="286">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row>
    <x:row r="287">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row>
    <x:row r="288">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row>
    <x:row r="289">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row>
    <x:row r="290">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row>
    <x:row r="291">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row>
    <x:row r="29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row>
    <x:row r="293">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row>
    <x:row r="294">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row>
    <x:row r="295">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row>
    <x:row r="296">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row>
    <x:row r="297">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row>
    <x:row r="298">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row>
    <x:row r="299">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row>
    <x:row r="300">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row>
    <x:row r="301">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row>
    <x:row r="30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row>
    <x:row r="303">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row>
    <x:row r="304">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row>
    <x:row r="305">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row>
    <x:row r="306">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row>
    <x:row r="307">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row>
    <x:row r="308">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row>
    <x:row r="309">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row>
    <x:row r="310">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row>
    <x:row r="311">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row>
    <x:row r="31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row>
    <x:row r="313">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row>
    <x:row r="314">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row>
    <x:row r="315">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row>
    <x:row r="316">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row>
    <x:row r="317">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row>
    <x:row r="318">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row>
    <x:row r="319">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row>
    <x:row r="320">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row>
    <x:row r="321">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row>
    <x:row r="32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row>
    <x:row r="323">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row>
    <x:row r="324">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row>
    <x:row r="325">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row>
    <x:row r="326">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row>
    <x:row r="327">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row>
    <x:row r="328">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row>
    <x:row r="329">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row>
    <x:row r="330">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row>
    <x:row r="331">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row>
    <x:row r="33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row>
    <x:row r="333">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row>
    <x:row r="334">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row>
    <x:row r="335">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row>
    <x:row r="336">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row>
    <x:row r="337">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row>
    <x:row r="338">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row>
    <x:row r="339">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row>
    <x:row r="340">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row>
    <x:row r="341">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row>
    <x:row r="34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row>
    <x:row r="343">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row>
    <x:row r="344">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row>
    <x:row r="345">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row>
    <x:row r="346">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row>
    <x:row r="347">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row>
    <x:row r="348">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row>
    <x:row r="349">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row>
    <x:row r="350">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row>
    <x:row r="351">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row>
    <x:row r="35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row>
    <x:row r="353">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row>
    <x:row r="354">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row>
    <x:row r="355">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row>
    <x:row r="356">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row>
    <x:row r="357">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row>
    <x:row r="358">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row>
    <x:row r="359">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row>
    <x:row r="360">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row>
    <x:row r="361">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row>
    <x:row r="36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row>
    <x:row r="363">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row>
    <x:row r="364">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row>
    <x:row r="365">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row>
    <x:row r="366">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row>
    <x:row r="367">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row>
    <x:row r="368">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row>
    <x:row r="369">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row>
    <x:row r="370">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row>
    <x:row r="371">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row>
    <x:row r="37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row>
    <x:row r="373">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row>
    <x:row r="374">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row>
    <x:row r="375">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row>
    <x:row r="376">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row>
    <x:row r="377">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row>
    <x:row r="378">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row>
    <x:row r="379">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row>
    <x:row r="380">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row>
    <x:row r="381">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row>
    <x:row r="38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row>
    <x:row r="383">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row>
    <x:row r="384">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row>
    <x:row r="385">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row>
    <x:row r="386">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row>
    <x:row r="387">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row>
    <x:row r="388">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row>
    <x:row r="389">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row>
    <x:row r="390">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row>
    <x:row r="391">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row>
    <x:row r="39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row>
    <x:row r="393">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row>
    <x:row r="394">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row>
    <x:row r="395">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row>
    <x:row r="396">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row>
    <x:row r="397">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row>
    <x:row r="398">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row>
    <x:row r="399">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row>
    <x:row r="400">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row>
    <x:row r="401">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row>
    <x:row r="40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row>
    <x:row r="403">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row>
    <x:row r="404">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row>
    <x:row r="405">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row>
    <x:row r="406">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row>
    <x:row r="407">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row>
    <x:row r="408">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row>
    <x:row r="409">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row>
    <x:row r="410">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row>
    <x:row r="411">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row>
    <x:row r="41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row>
    <x:row r="413">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row>
    <x:row r="414">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row>
    <x:row r="415">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row>
    <x:row r="416">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row>
    <x:row r="417">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row>
    <x:row r="418">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row>
    <x:row r="419">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row>
    <x:row r="420">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row>
    <x:row r="421">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row>
    <x:row r="42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row>
    <x:row r="423">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row>
    <x:row r="424">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row>
    <x:row r="425">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row>
    <x:row r="426">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row>
    <x:row r="427">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row>
    <x:row r="428">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row>
    <x:row r="429">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row>
    <x:row r="430">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row>
    <x:row r="431">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row>
    <x:row r="43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row>
    <x:row r="433">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row>
    <x:row r="434">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row>
    <x:row r="435">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row>
    <x:row r="436">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row>
    <x:row r="437">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row>
    <x:row r="438">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row>
    <x:row r="439">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row>
    <x:row r="440">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row>
    <x:row r="441">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row>
    <x:row r="44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row>
    <x:row r="443">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row>
    <x:row r="444">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row>
    <x:row r="445">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row>
    <x:row r="446">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row>
    <x:row r="447">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row>
    <x:row r="448">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row>
    <x:row r="449">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row>
    <x:row r="450">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row>
    <x:row r="451">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row>
    <x:row r="45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row>
    <x:row r="453">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row>
    <x:row r="454">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row>
    <x:row r="455">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row>
    <x:row r="456">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row>
    <x:row r="457">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row>
    <x:row r="458">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row>
    <x:row r="459">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row>
    <x:row r="460">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row>
    <x:row r="461">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row>
    <x:row r="46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row>
    <x:row r="463">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row>
    <x:row r="464">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row>
    <x:row r="465">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row>
    <x:row r="466">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row>
    <x:row r="467">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row>
    <x:row r="468">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row>
    <x:row r="469">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row>
    <x:row r="470">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row>
    <x:row r="471">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row>
    <x:row r="47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row>
    <x:row r="473">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row>
    <x:row r="474">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row>
    <x:row r="475">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row>
    <x:row r="476">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row>
    <x:row r="477">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row>
    <x:row r="478">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row>
    <x:row r="479">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row>
    <x:row r="480">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row>
    <x:row r="481">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row>
    <x:row r="48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row>
    <x:row r="483">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row>
    <x:row r="484">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row>
    <x:row r="485">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row>
    <x:row r="486">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row>
    <x:row r="487">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row>
    <x:row r="488">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row>
    <x:row r="489">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row>
    <x:row r="490">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row>
    <x:row r="491">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row>
    <x:row r="49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row>
    <x:row r="493">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row>
    <x:row r="494">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row>
    <x:row r="495">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row>
    <x:row r="496">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row>
    <x:row r="497">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row>
    <x:row r="498">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row>
    <x:row r="499">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row>
    <x:row r="500">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row>
    <x:row r="501">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row>
    <x:row r="50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row>
    <x:row r="503">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row>
    <x:row r="504">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row>
    <x:row r="505">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row>
    <x:row r="506">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row>
    <x:row r="507">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row>
    <x:row r="508">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row>
    <x:row r="509">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row>
    <x:row r="510">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row>
    <x:row r="511">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row>
    <x:row r="51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row>
    <x:row r="513">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row>
    <x:row r="514">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row>
    <x:row r="515">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row>
    <x:row r="516">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row>
    <x:row r="517">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row>
    <x:row r="518">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row>
    <x:row r="519">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row>
    <x:row r="520">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row>
    <x:row r="521">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row>
    <x:row r="52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row>
    <x:row r="523">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row>
    <x:row r="524">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row>
    <x:row r="525">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row>
    <x:row r="526">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row>
    <x:row r="527">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row>
    <x:row r="528">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row>
    <x:row r="529">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row>
    <x:row r="530">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row>
    <x:row r="531">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row>
    <x:row r="53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row>
    <x:row r="533">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row>
    <x:row r="534">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row>
    <x:row r="535">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row>
    <x:row r="536">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row>
    <x:row r="537">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row>
    <x:row r="538">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row>
    <x:row r="539">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row>
    <x:row r="540">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row>
    <x:row r="541">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row>
    <x:row r="54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row>
    <x:row r="543">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row>
    <x:row r="544">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row>
    <x:row r="545">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row>
    <x:row r="546">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row>
    <x:row r="547">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row>
    <x:row r="548">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row>
    <x:row r="549">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row>
    <x:row r="550">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row>
    <x:row r="551">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row>
    <x:row r="55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row>
    <x:row r="553">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row>
    <x:row r="554">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row>
    <x:row r="555">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row>
    <x:row r="556">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row>
    <x:row r="557">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row>
    <x:row r="558">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row>
    <x:row r="559">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row>
    <x:row r="560">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row>
    <x:row r="561">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row>
    <x:row r="56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row>
    <x:row r="563">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row>
    <x:row r="564">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row>
    <x:row r="565">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row>
    <x:row r="566">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row>
    <x:row r="567">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row>
    <x:row r="568">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row>
    <x:row r="569">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row>
    <x:row r="570">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row>
    <x:row r="571">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row>
    <x:row r="57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row>
    <x:row r="573">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row>
    <x:row r="574">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row>
    <x:row r="575">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row>
    <x:row r="576">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row>
    <x:row r="577">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row>
    <x:row r="578">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row>
    <x:row r="579">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row>
    <x:row r="580">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row>
    <x:row r="581">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row>
    <x:row r="58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row>
    <x:row r="583">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row>
    <x:row r="584">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row>
    <x:row r="585">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row>
    <x:row r="586">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row>
    <x:row r="587">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row>
    <x:row r="588">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row>
    <x:row r="589">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row>
    <x:row r="590">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row>
    <x:row r="591">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row>
    <x:row r="59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row>
    <x:row r="593">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row>
    <x:row r="594">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row>
    <x:row r="595">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row>
    <x:row r="596">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row>
    <x:row r="597">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row>
    <x:row r="598">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row>
    <x:row r="599">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row>
    <x:row r="600">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row>
    <x:row r="601">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row>
    <x:row r="60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row>
    <x:row r="603">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row>
    <x:row r="604">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row>
    <x:row r="605">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row>
    <x:row r="606">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row>
    <x:row r="607">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row>
    <x:row r="608">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row>
    <x:row r="609">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row>
    <x:row r="610">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row>
    <x:row r="611">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row>
    <x:row r="61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row>
    <x:row r="613">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row>
    <x:row r="614">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row>
    <x:row r="615">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row>
    <x:row r="616">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row>
    <x:row r="617">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row>
    <x:row r="618">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row>
    <x:row r="619">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row>
    <x:row r="620">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row>
    <x:row r="621">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row>
    <x:row r="62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row>
    <x:row r="623">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row>
    <x:row r="624">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row>
    <x:row r="625">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row>
    <x:row r="626">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row>
    <x:row r="627">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row>
    <x:row r="628">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row>
    <x:row r="629">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row>
    <x:row r="630">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row>
    <x:row r="631">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row>
    <x:row r="63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row>
    <x:row r="633">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row>
    <x:row r="634">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row>
    <x:row r="635">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row>
    <x:row r="636">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row>
    <x:row r="637">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row>
    <x:row r="638">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row>
    <x:row r="639">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row>
    <x:row r="640">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row>
    <x:row r="641">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row>
    <x:row r="64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row>
    <x:row r="643">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row>
    <x:row r="644">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row>
    <x:row r="645">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row>
    <x:row r="646">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row>
    <x:row r="647">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row>
    <x:row r="648">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row>
    <x:row r="649">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row>
    <x:row r="650">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row>
    <x:row r="651">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row>
    <x:row r="65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row>
    <x:row r="653">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row>
    <x:row r="654">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row>
    <x:row r="655">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row>
    <x:row r="656">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row>
    <x:row r="657">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row>
    <x:row r="658">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row>
    <x:row r="659">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row>
    <x:row r="660">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row>
    <x:row r="661">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row>
    <x:row r="66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row>
    <x:row r="663">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row>
    <x:row r="664">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row>
    <x:row r="665">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row>
    <x:row r="666">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row>
    <x:row r="667">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row>
    <x:row r="668">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row>
    <x:row r="669">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row>
    <x:row r="670">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row>
    <x:row r="671">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row>
    <x:row r="67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row>
    <x:row r="673">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row>
    <x:row r="674">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row>
    <x:row r="675">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row>
    <x:row r="676">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row>
    <x:row r="677">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row>
    <x:row r="678">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row>
    <x:row r="679">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row>
    <x:row r="680">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row>
    <x:row r="681">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row>
    <x:row r="68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row>
    <x:row r="683">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row>
    <x:row r="684">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row>
    <x:row r="685">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row>
    <x:row r="686">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row>
    <x:row r="687">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row>
    <x:row r="688">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row>
    <x:row r="689">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row>
    <x:row r="690">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row>
    <x:row r="691">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row>
    <x:row r="69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row>
    <x:row r="693">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row>
    <x:row r="694">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row>
    <x:row r="695">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row>
    <x:row r="696">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row>
    <x:row r="697">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row>
    <x:row r="698">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row>
    <x:row r="699">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row>
    <x:row r="700">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row>
    <x:row r="701">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row>
    <x:row r="70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row>
    <x:row r="703">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row>
    <x:row r="704">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row>
    <x:row r="705">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row>
    <x:row r="706">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row>
    <x:row r="707">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row>
    <x:row r="708">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row>
    <x:row r="709">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row>
    <x:row r="710">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row>
    <x:row r="711">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row>
    <x:row r="71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row>
    <x:row r="713">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row>
    <x:row r="714">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row>
    <x:row r="715">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row>
    <x:row r="716">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row>
    <x:row r="717">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row>
    <x:row r="718">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row>
    <x:row r="719">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row>
    <x:row r="720">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row>
    <x:row r="721">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row>
    <x:row r="72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row>
    <x:row r="723">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row>
    <x:row r="724">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row>
    <x:row r="725">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row>
    <x:row r="726">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row>
    <x:row r="727">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row>
    <x:row r="728">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row>
    <x:row r="729">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row>
    <x:row r="730">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row>
    <x:row r="731">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row>
    <x:row r="73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row>
    <x:row r="733">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row>
    <x:row r="734">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row>
    <x:row r="735">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row>
    <x:row r="736">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row>
    <x:row r="737">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row>
    <x:row r="738">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row>
    <x:row r="739">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row>
    <x:row r="740">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row>
    <x:row r="741">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row>
    <x:row r="74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row>
    <x:row r="743">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row>
    <x:row r="744">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row>
    <x:row r="745">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row>
    <x:row r="746">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row>
    <x:row r="747">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row>
    <x:row r="748">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row>
    <x:row r="749">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row>
    <x:row r="750">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row>
    <x:row r="751">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row>
    <x:row r="75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row>
    <x:row r="753">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row>
    <x:row r="754">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row>
    <x:row r="755">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row>
    <x:row r="756">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row>
    <x:row r="757">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row>
    <x:row r="758">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row>
    <x:row r="759">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row>
    <x:row r="760">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row>
    <x:row r="761">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row>
    <x:row r="76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row>
    <x:row r="763">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row>
    <x:row r="764">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row>
    <x:row r="765">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row>
    <x:row r="766">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row>
    <x:row r="767">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row>
    <x:row r="768">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row>
    <x:row r="769">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row>
    <x:row r="770">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row>
    <x:row r="771">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row>
    <x:row r="77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row>
    <x:row r="773">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row>
    <x:row r="774">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row>
    <x:row r="775">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row>
    <x:row r="776">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row>
    <x:row r="777">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row>
    <x:row r="778">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row>
    <x:row r="779">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row>
    <x:row r="780">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row>
    <x:row r="781">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row>
    <x:row r="78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row>
    <x:row r="783">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row>
    <x:row r="784">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row>
    <x:row r="785">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row>
    <x:row r="786">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row>
    <x:row r="787">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row>
    <x:row r="788">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row>
    <x:row r="789">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row>
    <x:row r="790">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row>
    <x:row r="791">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row>
    <x:row r="79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row>
    <x:row r="793">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row>
    <x:row r="794">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row>
    <x:row r="795">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row>
    <x:row r="796">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row>
    <x:row r="797">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row>
    <x:row r="798">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row>
    <x:row r="799">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row>
    <x:row r="800">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row>
    <x:row r="801">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row>
    <x:row r="80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row>
    <x:row r="803">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row>
    <x:row r="804">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row>
    <x:row r="805">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row>
    <x:row r="806">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row>
    <x:row r="807">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row>
    <x:row r="808">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row>
    <x:row r="809">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row>
    <x:row r="810">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row>
    <x:row r="811">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row>
    <x:row r="81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row>
    <x:row r="813">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row>
    <x:row r="814">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row>
    <x:row r="815">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row>
    <x:row r="816">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row>
    <x:row r="817">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row>
    <x:row r="818">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row>
    <x:row r="819">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row>
    <x:row r="820">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row>
    <x:row r="821">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row>
    <x:row r="82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row>
    <x:row r="823">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row>
    <x:row r="824">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row>
    <x:row r="825">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row>
    <x:row r="826">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row>
    <x:row r="827">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row>
    <x:row r="828">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row>
    <x:row r="829">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row>
    <x:row r="830">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row>
    <x:row r="831">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row>
    <x:row r="83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row>
    <x:row r="833">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row>
    <x:row r="834">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row>
    <x:row r="835">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row>
    <x:row r="836">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row>
    <x:row r="837">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row>
    <x:row r="838">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row>
    <x:row r="839">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row>
    <x:row r="840">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row>
    <x:row r="841">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row>
    <x:row r="84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row>
    <x:row r="843">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row>
    <x:row r="844">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row>
    <x:row r="845">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row>
    <x:row r="846">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row>
    <x:row r="847">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row>
    <x:row r="848">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row>
    <x:row r="849">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row>
    <x:row r="850">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row>
    <x:row r="851">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row>
    <x:row r="85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row>
    <x:row r="853">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row>
    <x:row r="854">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row>
    <x:row r="855">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row>
    <x:row r="856">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row>
    <x:row r="857">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row>
    <x:row r="858">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row>
    <x:row r="859">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row>
    <x:row r="860">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row>
    <x:row r="861">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row>
    <x:row r="86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row>
    <x:row r="863">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row>
    <x:row r="864">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row>
    <x:row r="865">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row>
    <x:row r="866">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row>
    <x:row r="867">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row>
    <x:row r="868">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row>
    <x:row r="869">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row>
    <x:row r="870">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row>
    <x:row r="871">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row>
    <x:row r="87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row>
    <x:row r="873">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row>
    <x:row r="874">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row>
    <x:row r="875">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row>
    <x:row r="876">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row>
    <x:row r="877">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row>
    <x:row r="878">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row>
    <x:row r="879">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row>
    <x:row r="880">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row>
    <x:row r="881">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row>
    <x:row r="88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row>
    <x:row r="883">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row>
    <x:row r="884">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row>
    <x:row r="885">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row>
    <x:row r="886">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row>
    <x:row r="887">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row>
    <x:row r="888">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row>
    <x:row r="889">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row>
    <x:row r="890">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row>
    <x:row r="891">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row>
    <x:row r="89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row>
    <x:row r="893">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row>
    <x:row r="894">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row>
    <x:row r="895">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row>
    <x:row r="896">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row>
    <x:row r="897">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row>
    <x:row r="898">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row>
    <x:row r="899">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row>
    <x:row r="900">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row>
    <x:row r="901">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row>
    <x:row r="90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row>
    <x:row r="903">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row>
    <x:row r="904">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row>
    <x:row r="905">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row>
    <x:row r="906">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row>
    <x:row r="907">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row>
    <x:row r="908">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row>
    <x:row r="909">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row>
    <x:row r="910">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row>
    <x:row r="911">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row>
    <x:row r="91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row>
    <x:row r="913">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row>
    <x:row r="914">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row>
    <x:row r="915">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row>
    <x:row r="916">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row>
    <x:row r="917">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row>
    <x:row r="918">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row>
    <x:row r="919">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row>
    <x:row r="920">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row>
    <x:row r="921">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row>
    <x:row r="92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row>
    <x:row r="923">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row>
    <x:row r="924">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row>
    <x:row r="925">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row>
    <x:row r="926">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row>
    <x:row r="927">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row>
    <x:row r="928">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row>
    <x:row r="929">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row>
    <x:row r="930">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row>
    <x:row r="931">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row>
    <x:row r="93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row>
    <x:row r="933">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row>
    <x:row r="934">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row>
    <x:row r="935">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row>
    <x:row r="936">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row>
    <x:row r="937">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row>
    <x:row r="938">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row>
    <x:row r="939">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row>
    <x:row r="940">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row>
    <x:row r="941">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row>
    <x:row r="94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row>
    <x:row r="943">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row>
    <x:row r="944">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row>
    <x:row r="945">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row>
    <x:row r="946">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row>
    <x:row r="947">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row>
    <x:row r="948">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row>
    <x:row r="949">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row>
    <x:row r="950">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row>
    <x:row r="951">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row>
    <x:row r="95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row>
    <x:row r="953">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row>
    <x:row r="954">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row>
    <x:row r="955">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row>
    <x:row r="956">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row>
    <x:row r="957">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row>
    <x:row r="958">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row>
    <x:row r="959">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row>
    <x:row r="960">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row>
    <x:row r="961">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row>
    <x:row r="96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row>
    <x:row r="963">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row>
    <x:row r="964">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row>
    <x:row r="965">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row>
    <x:row r="966">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row>
    <x:row r="967">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row>
    <x:row r="968">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row>
    <x:row r="969">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row>
    <x:row r="970">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row>
    <x:row r="971">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row>
    <x:row r="97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row>
    <x:row r="973">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row>
    <x:row r="974">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row>
    <x:row r="975">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row>
    <x:row r="976">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row>
    <x:row r="977">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row>
    <x:row r="978">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row>
    <x:row r="979">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row>
    <x:row r="980">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row>
    <x:row r="981">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row>
    <x:row r="98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row>
    <x:row r="983">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row>
    <x:row r="984">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row>
    <x:row r="985">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row>
    <x:row r="986">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row>
    <x:row r="987">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row>
    <x:row r="988">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row>
    <x:row r="989">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row>
    <x:row r="990">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row>
    <x:row r="991">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row>
    <x:row r="99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row>
    <x:row r="993">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row>
    <x:row r="994">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row>
    <x:row r="995">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row>
    <x:row r="996">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row>
    <x:row r="997">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row>
    <x:row r="998">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row>
    <x:row r="999">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row>
    <x:row r="1000">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row>
    <x:row r="1001">
      <x:c r="B1001" s="2"/>
      <x:c r="C1001" s="2"/>
      <x:c r="D1001" s="2"/>
      <x:c r="E1001" s="2"/>
      <x:c r="F1001" s="2"/>
      <x:c r="G1001" s="2"/>
      <x:c r="H1001" s="2"/>
      <x:c r="I1001" s="2"/>
      <x:c r="J1001" s="2"/>
      <x:c r="K1001" s="2"/>
      <x:c r="L1001" s="2"/>
      <x:c r="M1001" s="2"/>
      <x:c r="N1001" s="2"/>
      <x:c r="O1001" s="2"/>
      <x:c r="P1001" s="2"/>
      <x:c r="Q1001" s="2"/>
      <x:c r="R1001" s="2"/>
      <x:c r="S1001" s="2"/>
      <x:c r="T1001" s="2"/>
      <x:c r="U1001" s="2"/>
      <x:c r="V1001" s="2"/>
      <x:c r="W1001" s="2"/>
      <x:c r="X1001" s="2"/>
      <x:c r="Y1001" s="2"/>
      <x:c r="Z1001" s="2"/>
      <x:c r="AA1001" s="2"/>
      <x:c r="AB1001" s="2"/>
      <x:c r="AC1001" s="2"/>
      <x:c r="AD1001" s="2"/>
      <x:c r="AE1001" s="2"/>
      <x:c r="AF1001" s="2"/>
      <x:c r="AG1001" s="2"/>
      <x:c r="AH1001" s="2"/>
      <x:c r="AI1001" s="2"/>
      <x:c r="AJ1001" s="2"/>
      <x:c r="AK1001" s="2"/>
      <x:c r="AL1001" s="2"/>
      <x:c r="AM1001" s="2"/>
      <x:c r="AN1001" s="2"/>
      <x:c r="AO1001" s="2"/>
      <x:c r="AP1001" s="2"/>
      <x:c r="AQ1001" s="2"/>
      <x:c r="AR1001" s="2"/>
      <x:c r="AS1001" s="2"/>
    </x:row>
    <x:row r="1002">
      <x:c r="B1002" s="2"/>
      <x:c r="C1002" s="2"/>
      <x:c r="D1002" s="2"/>
      <x:c r="E1002" s="2"/>
      <x:c r="F1002" s="2"/>
      <x:c r="G1002" s="2"/>
      <x:c r="H1002" s="2"/>
      <x:c r="I1002" s="2"/>
      <x:c r="J1002" s="2"/>
      <x:c r="K1002" s="2"/>
      <x:c r="L1002" s="2"/>
      <x:c r="M1002" s="2"/>
      <x:c r="N1002" s="2"/>
      <x:c r="O1002" s="2"/>
      <x:c r="P1002" s="2"/>
      <x:c r="Q1002" s="2"/>
      <x:c r="R1002" s="2"/>
      <x:c r="S1002" s="2"/>
      <x:c r="T1002" s="2"/>
      <x:c r="U1002" s="2"/>
      <x:c r="V1002" s="2"/>
      <x:c r="W1002" s="2"/>
      <x:c r="X1002" s="2"/>
      <x:c r="Y1002" s="2"/>
      <x:c r="Z1002" s="2"/>
      <x:c r="AA1002" s="2"/>
      <x:c r="AB1002" s="2"/>
      <x:c r="AC1002" s="2"/>
      <x:c r="AD1002" s="2"/>
      <x:c r="AE1002" s="2"/>
      <x:c r="AF1002" s="2"/>
      <x:c r="AG1002" s="2"/>
      <x:c r="AH1002" s="2"/>
      <x:c r="AI1002" s="2"/>
      <x:c r="AJ1002" s="2"/>
      <x:c r="AK1002" s="2"/>
      <x:c r="AL1002" s="2"/>
      <x:c r="AM1002" s="2"/>
      <x:c r="AN1002" s="2"/>
      <x:c r="AO1002" s="2"/>
      <x:c r="AP1002" s="2"/>
      <x:c r="AQ1002" s="2"/>
      <x:c r="AR1002" s="2"/>
      <x:c r="AS1002" s="2"/>
    </x:row>
    <x:row r="1003">
      <x:c r="B1003" s="2"/>
      <x:c r="C1003" s="2"/>
      <x:c r="D1003" s="2"/>
      <x:c r="E1003" s="2"/>
      <x:c r="F1003" s="2"/>
      <x:c r="G1003" s="2"/>
      <x:c r="H1003" s="2"/>
      <x:c r="I1003" s="2"/>
      <x:c r="J1003" s="2"/>
      <x:c r="K1003" s="2"/>
      <x:c r="L1003" s="2"/>
      <x:c r="M1003" s="2"/>
      <x:c r="N1003" s="2"/>
      <x:c r="O1003" s="2"/>
      <x:c r="P1003" s="2"/>
      <x:c r="Q1003" s="2"/>
      <x:c r="R1003" s="2"/>
      <x:c r="S1003" s="2"/>
      <x:c r="T1003" s="2"/>
      <x:c r="U1003" s="2"/>
      <x:c r="V1003" s="2"/>
      <x:c r="W1003" s="2"/>
      <x:c r="X1003" s="2"/>
      <x:c r="Y1003" s="2"/>
      <x:c r="Z1003" s="2"/>
      <x:c r="AA1003" s="2"/>
      <x:c r="AB1003" s="2"/>
      <x:c r="AC1003" s="2"/>
      <x:c r="AD1003" s="2"/>
      <x:c r="AE1003" s="2"/>
      <x:c r="AF1003" s="2"/>
      <x:c r="AG1003" s="2"/>
      <x:c r="AH1003" s="2"/>
      <x:c r="AI1003" s="2"/>
      <x:c r="AJ1003" s="2"/>
      <x:c r="AK1003" s="2"/>
      <x:c r="AL1003" s="2"/>
      <x:c r="AM1003" s="2"/>
      <x:c r="AN1003" s="2"/>
      <x:c r="AO1003" s="2"/>
      <x:c r="AP1003" s="2"/>
      <x:c r="AQ1003" s="2"/>
      <x:c r="AR1003" s="2"/>
      <x:c r="AS1003" s="2"/>
    </x:row>
    <x:row r="1004">
      <x:c r="B1004" s="2"/>
      <x:c r="C1004" s="2"/>
      <x:c r="D1004" s="2"/>
      <x:c r="E1004" s="2"/>
      <x:c r="F1004" s="2"/>
      <x:c r="G1004" s="2"/>
      <x:c r="H1004" s="2"/>
      <x:c r="I1004" s="2"/>
      <x:c r="J1004" s="2"/>
      <x:c r="K1004" s="2"/>
      <x:c r="L1004" s="2"/>
      <x:c r="M1004" s="2"/>
      <x:c r="N1004" s="2"/>
      <x:c r="O1004" s="2"/>
      <x:c r="P1004" s="2"/>
      <x:c r="Q1004" s="2"/>
      <x:c r="R1004" s="2"/>
      <x:c r="S1004" s="2"/>
      <x:c r="T1004" s="2"/>
      <x:c r="U1004" s="2"/>
      <x:c r="V1004" s="2"/>
      <x:c r="W1004" s="2"/>
      <x:c r="X1004" s="2"/>
      <x:c r="Y1004" s="2"/>
      <x:c r="Z1004" s="2"/>
      <x:c r="AA1004" s="2"/>
      <x:c r="AB1004" s="2"/>
      <x:c r="AC1004" s="2"/>
      <x:c r="AD1004" s="2"/>
      <x:c r="AE1004" s="2"/>
      <x:c r="AF1004" s="2"/>
      <x:c r="AG1004" s="2"/>
      <x:c r="AH1004" s="2"/>
      <x:c r="AI1004" s="2"/>
      <x:c r="AJ1004" s="2"/>
      <x:c r="AK1004" s="2"/>
      <x:c r="AL1004" s="2"/>
      <x:c r="AM1004" s="2"/>
      <x:c r="AN1004" s="2"/>
      <x:c r="AO1004" s="2"/>
      <x:c r="AP1004" s="2"/>
      <x:c r="AQ1004" s="2"/>
      <x:c r="AR1004" s="2"/>
      <x:c r="AS1004" s="2"/>
    </x:row>
    <x:row r="1005">
      <x:c r="B1005" s="2"/>
      <x:c r="C1005" s="2"/>
      <x:c r="D1005" s="2"/>
      <x:c r="E1005" s="2"/>
      <x:c r="F1005" s="2"/>
      <x:c r="G1005" s="2"/>
      <x:c r="H1005" s="2"/>
      <x:c r="I1005" s="2"/>
      <x:c r="J1005" s="2"/>
      <x:c r="K1005" s="2"/>
      <x:c r="L1005" s="2"/>
      <x:c r="M1005" s="2"/>
      <x:c r="N1005" s="2"/>
      <x:c r="O1005" s="2"/>
      <x:c r="P1005" s="2"/>
      <x:c r="Q1005" s="2"/>
      <x:c r="R1005" s="2"/>
      <x:c r="S1005" s="2"/>
      <x:c r="T1005" s="2"/>
      <x:c r="U1005" s="2"/>
      <x:c r="V1005" s="2"/>
      <x:c r="W1005" s="2"/>
      <x:c r="X1005" s="2"/>
      <x:c r="Y1005" s="2"/>
      <x:c r="Z1005" s="2"/>
      <x:c r="AA1005" s="2"/>
      <x:c r="AB1005" s="2"/>
      <x:c r="AC1005" s="2"/>
      <x:c r="AD1005" s="2"/>
      <x:c r="AE1005" s="2"/>
      <x:c r="AF1005" s="2"/>
      <x:c r="AG1005" s="2"/>
      <x:c r="AH1005" s="2"/>
      <x:c r="AI1005" s="2"/>
      <x:c r="AJ1005" s="2"/>
      <x:c r="AK1005" s="2"/>
      <x:c r="AL1005" s="2"/>
      <x:c r="AM1005" s="2"/>
      <x:c r="AN1005" s="2"/>
      <x:c r="AO1005" s="2"/>
      <x:c r="AP1005" s="2"/>
      <x:c r="AQ1005" s="2"/>
      <x:c r="AR1005" s="2"/>
      <x:c r="AS1005" s="2"/>
    </x:row>
    <x:row r="1006">
      <x:c r="B1006" s="2"/>
      <x:c r="C1006" s="2"/>
      <x:c r="D1006" s="2"/>
      <x:c r="E1006" s="2"/>
      <x:c r="F1006" s="2"/>
      <x:c r="G1006" s="2"/>
      <x:c r="H1006" s="2"/>
      <x:c r="I1006" s="2"/>
      <x:c r="J1006" s="2"/>
      <x:c r="K1006" s="2"/>
      <x:c r="L1006" s="2"/>
      <x:c r="M1006" s="2"/>
      <x:c r="N1006" s="2"/>
      <x:c r="O1006" s="2"/>
      <x:c r="P1006" s="2"/>
      <x:c r="Q1006" s="2"/>
      <x:c r="R1006" s="2"/>
      <x:c r="S1006" s="2"/>
      <x:c r="T1006" s="2"/>
      <x:c r="U1006" s="2"/>
      <x:c r="V1006" s="2"/>
      <x:c r="W1006" s="2"/>
      <x:c r="X1006" s="2"/>
      <x:c r="Y1006" s="2"/>
      <x:c r="Z1006" s="2"/>
      <x:c r="AA1006" s="2"/>
      <x:c r="AB1006" s="2"/>
      <x:c r="AC1006" s="2"/>
      <x:c r="AD1006" s="2"/>
      <x:c r="AE1006" s="2"/>
      <x:c r="AF1006" s="2"/>
      <x:c r="AG1006" s="2"/>
      <x:c r="AH1006" s="2"/>
      <x:c r="AI1006" s="2"/>
      <x:c r="AJ1006" s="2"/>
      <x:c r="AK1006" s="2"/>
      <x:c r="AL1006" s="2"/>
      <x:c r="AM1006" s="2"/>
      <x:c r="AN1006" s="2"/>
      <x:c r="AO1006" s="2"/>
      <x:c r="AP1006" s="2"/>
      <x:c r="AQ1006" s="2"/>
      <x:c r="AR1006" s="2"/>
      <x:c r="AS1006" s="2"/>
    </x:row>
    <x:row r="1007">
      <x:c r="B1007" s="2"/>
      <x:c r="C1007" s="2"/>
      <x:c r="D1007" s="2"/>
      <x:c r="E1007" s="2"/>
      <x:c r="F1007" s="2"/>
      <x:c r="G1007" s="2"/>
      <x:c r="H1007" s="2"/>
      <x:c r="I1007" s="2"/>
      <x:c r="J1007" s="2"/>
      <x:c r="K1007" s="2"/>
      <x:c r="L1007" s="2"/>
      <x:c r="M1007" s="2"/>
      <x:c r="N1007" s="2"/>
      <x:c r="O1007" s="2"/>
      <x:c r="P1007" s="2"/>
      <x:c r="Q1007" s="2"/>
      <x:c r="R1007" s="2"/>
      <x:c r="S1007" s="2"/>
      <x:c r="T1007" s="2"/>
      <x:c r="U1007" s="2"/>
      <x:c r="V1007" s="2"/>
      <x:c r="W1007" s="2"/>
      <x:c r="X1007" s="2"/>
      <x:c r="Y1007" s="2"/>
      <x:c r="Z1007" s="2"/>
      <x:c r="AA1007" s="2"/>
      <x:c r="AB1007" s="2"/>
      <x:c r="AC1007" s="2"/>
      <x:c r="AD1007" s="2"/>
      <x:c r="AE1007" s="2"/>
      <x:c r="AF1007" s="2"/>
      <x:c r="AG1007" s="2"/>
      <x:c r="AH1007" s="2"/>
      <x:c r="AI1007" s="2"/>
      <x:c r="AJ1007" s="2"/>
      <x:c r="AK1007" s="2"/>
      <x:c r="AL1007" s="2"/>
      <x:c r="AM1007" s="2"/>
      <x:c r="AN1007" s="2"/>
      <x:c r="AO1007" s="2"/>
      <x:c r="AP1007" s="2"/>
      <x:c r="AQ1007" s="2"/>
      <x:c r="AR1007" s="2"/>
      <x:c r="AS1007" s="2"/>
    </x:row>
    <x:row r="1008">
      <x:c r="B1008" s="2"/>
      <x:c r="C1008" s="2"/>
      <x:c r="D1008" s="2"/>
      <x:c r="E1008" s="2"/>
      <x:c r="F1008" s="2"/>
      <x:c r="G1008" s="2"/>
      <x:c r="H1008" s="2"/>
      <x:c r="I1008" s="2"/>
      <x:c r="J1008" s="2"/>
      <x:c r="K1008" s="2"/>
      <x:c r="L1008" s="2"/>
      <x:c r="M1008" s="2"/>
      <x:c r="N1008" s="2"/>
      <x:c r="O1008" s="2"/>
      <x:c r="P1008" s="2"/>
      <x:c r="Q1008" s="2"/>
      <x:c r="R1008" s="2"/>
      <x:c r="S1008" s="2"/>
      <x:c r="T1008" s="2"/>
      <x:c r="U1008" s="2"/>
      <x:c r="V1008" s="2"/>
      <x:c r="W1008" s="2"/>
      <x:c r="X1008" s="2"/>
      <x:c r="Y1008" s="2"/>
      <x:c r="Z1008" s="2"/>
      <x:c r="AA1008" s="2"/>
      <x:c r="AB1008" s="2"/>
      <x:c r="AC1008" s="2"/>
      <x:c r="AD1008" s="2"/>
      <x:c r="AE1008" s="2"/>
      <x:c r="AF1008" s="2"/>
      <x:c r="AG1008" s="2"/>
      <x:c r="AH1008" s="2"/>
      <x:c r="AI1008" s="2"/>
      <x:c r="AJ1008" s="2"/>
      <x:c r="AK1008" s="2"/>
      <x:c r="AL1008" s="2"/>
      <x:c r="AM1008" s="2"/>
      <x:c r="AN1008" s="2"/>
      <x:c r="AO1008" s="2"/>
      <x:c r="AP1008" s="2"/>
      <x:c r="AQ1008" s="2"/>
      <x:c r="AR1008" s="2"/>
      <x:c r="AS1008" s="2"/>
    </x:row>
    <x:row r="1009">
      <x:c r="B1009" s="2"/>
      <x:c r="C1009" s="2"/>
      <x:c r="D1009" s="2"/>
      <x:c r="E1009" s="2"/>
      <x:c r="F1009" s="2"/>
      <x:c r="G1009" s="2"/>
      <x:c r="H1009" s="2"/>
      <x:c r="I1009" s="2"/>
      <x:c r="J1009" s="2"/>
      <x:c r="K1009" s="2"/>
      <x:c r="L1009" s="2"/>
      <x:c r="M1009" s="2"/>
      <x:c r="N1009" s="2"/>
      <x:c r="O1009" s="2"/>
      <x:c r="P1009" s="2"/>
      <x:c r="Q1009" s="2"/>
      <x:c r="R1009" s="2"/>
      <x:c r="S1009" s="2"/>
      <x:c r="T1009" s="2"/>
      <x:c r="U1009" s="2"/>
      <x:c r="V1009" s="2"/>
      <x:c r="W1009" s="2"/>
      <x:c r="X1009" s="2"/>
      <x:c r="Y1009" s="2"/>
      <x:c r="Z1009" s="2"/>
      <x:c r="AA1009" s="2"/>
      <x:c r="AB1009" s="2"/>
      <x:c r="AC1009" s="2"/>
      <x:c r="AD1009" s="2"/>
      <x:c r="AE1009" s="2"/>
      <x:c r="AF1009" s="2"/>
      <x:c r="AG1009" s="2"/>
      <x:c r="AH1009" s="2"/>
      <x:c r="AI1009" s="2"/>
      <x:c r="AJ1009" s="2"/>
      <x:c r="AK1009" s="2"/>
      <x:c r="AL1009" s="2"/>
      <x:c r="AM1009" s="2"/>
      <x:c r="AN1009" s="2"/>
      <x:c r="AO1009" s="2"/>
      <x:c r="AP1009" s="2"/>
      <x:c r="AQ1009" s="2"/>
      <x:c r="AR1009" s="2"/>
      <x:c r="AS1009" s="2"/>
    </x:row>
    <x:row r="1010">
      <x:c r="B1010" s="2"/>
      <x:c r="C1010" s="2"/>
      <x:c r="D1010" s="2"/>
      <x:c r="E1010" s="2"/>
      <x:c r="F1010" s="2"/>
      <x:c r="G1010" s="2"/>
      <x:c r="H1010" s="2"/>
      <x:c r="I1010" s="2"/>
      <x:c r="J1010" s="2"/>
      <x:c r="K1010" s="2"/>
      <x:c r="L1010" s="2"/>
      <x:c r="M1010" s="2"/>
      <x:c r="N1010" s="2"/>
      <x:c r="O1010" s="2"/>
      <x:c r="P1010" s="2"/>
      <x:c r="Q1010" s="2"/>
      <x:c r="R1010" s="2"/>
      <x:c r="S1010" s="2"/>
      <x:c r="T1010" s="2"/>
      <x:c r="U1010" s="2"/>
      <x:c r="V1010" s="2"/>
      <x:c r="W1010" s="2"/>
      <x:c r="X1010" s="2"/>
      <x:c r="Y1010" s="2"/>
      <x:c r="Z1010" s="2"/>
      <x:c r="AA1010" s="2"/>
      <x:c r="AB1010" s="2"/>
      <x:c r="AC1010" s="2"/>
      <x:c r="AD1010" s="2"/>
      <x:c r="AE1010" s="2"/>
      <x:c r="AF1010" s="2"/>
      <x:c r="AG1010" s="2"/>
      <x:c r="AH1010" s="2"/>
      <x:c r="AI1010" s="2"/>
      <x:c r="AJ1010" s="2"/>
      <x:c r="AK1010" s="2"/>
      <x:c r="AL1010" s="2"/>
      <x:c r="AM1010" s="2"/>
      <x:c r="AN1010" s="2"/>
      <x:c r="AO1010" s="2"/>
      <x:c r="AP1010" s="2"/>
      <x:c r="AQ1010" s="2"/>
      <x:c r="AR1010" s="2"/>
      <x:c r="AS1010" s="2"/>
    </x:row>
    <x:row r="1011">
      <x:c r="B1011" s="2"/>
      <x:c r="C1011" s="2"/>
      <x:c r="D1011" s="2"/>
      <x:c r="E1011" s="2"/>
      <x:c r="F1011" s="2"/>
      <x:c r="G1011" s="2"/>
      <x:c r="H1011" s="2"/>
      <x:c r="I1011" s="2"/>
      <x:c r="J1011" s="2"/>
      <x:c r="K1011" s="2"/>
      <x:c r="L1011" s="2"/>
      <x:c r="M1011" s="2"/>
      <x:c r="N1011" s="2"/>
      <x:c r="O1011" s="2"/>
      <x:c r="P1011" s="2"/>
      <x:c r="Q1011" s="2"/>
      <x:c r="R1011" s="2"/>
      <x:c r="S1011" s="2"/>
      <x:c r="T1011" s="2"/>
      <x:c r="U1011" s="2"/>
      <x:c r="V1011" s="2"/>
      <x:c r="W1011" s="2"/>
      <x:c r="X1011" s="2"/>
      <x:c r="Y1011" s="2"/>
      <x:c r="Z1011" s="2"/>
      <x:c r="AA1011" s="2"/>
      <x:c r="AB1011" s="2"/>
      <x:c r="AC1011" s="2"/>
      <x:c r="AD1011" s="2"/>
      <x:c r="AE1011" s="2"/>
      <x:c r="AF1011" s="2"/>
      <x:c r="AG1011" s="2"/>
      <x:c r="AH1011" s="2"/>
      <x:c r="AI1011" s="2"/>
      <x:c r="AJ1011" s="2"/>
      <x:c r="AK1011" s="2"/>
      <x:c r="AL1011" s="2"/>
      <x:c r="AM1011" s="2"/>
      <x:c r="AN1011" s="2"/>
      <x:c r="AO1011" s="2"/>
      <x:c r="AP1011" s="2"/>
      <x:c r="AQ1011" s="2"/>
      <x:c r="AR1011" s="2"/>
      <x:c r="AS1011" s="2"/>
    </x:row>
    <x:row r="1012">
      <x:c r="B1012" s="2"/>
      <x:c r="C1012" s="2"/>
      <x:c r="D1012" s="2"/>
      <x:c r="E1012" s="2"/>
      <x:c r="F1012" s="2"/>
      <x:c r="G1012" s="2"/>
      <x:c r="H1012" s="2"/>
      <x:c r="I1012" s="2"/>
      <x:c r="J1012" s="2"/>
      <x:c r="K1012" s="2"/>
      <x:c r="L1012" s="2"/>
      <x:c r="M1012" s="2"/>
      <x:c r="N1012" s="2"/>
      <x:c r="O1012" s="2"/>
      <x:c r="P1012" s="2"/>
      <x:c r="Q1012" s="2"/>
      <x:c r="R1012" s="2"/>
      <x:c r="S1012" s="2"/>
      <x:c r="T1012" s="2"/>
      <x:c r="U1012" s="2"/>
      <x:c r="V1012" s="2"/>
      <x:c r="W1012" s="2"/>
      <x:c r="X1012" s="2"/>
      <x:c r="Y1012" s="2"/>
      <x:c r="Z1012" s="2"/>
      <x:c r="AA1012" s="2"/>
      <x:c r="AB1012" s="2"/>
      <x:c r="AC1012" s="2"/>
      <x:c r="AD1012" s="2"/>
      <x:c r="AE1012" s="2"/>
      <x:c r="AF1012" s="2"/>
      <x:c r="AG1012" s="2"/>
      <x:c r="AH1012" s="2"/>
      <x:c r="AI1012" s="2"/>
      <x:c r="AJ1012" s="2"/>
      <x:c r="AK1012" s="2"/>
      <x:c r="AL1012" s="2"/>
      <x:c r="AM1012" s="2"/>
      <x:c r="AN1012" s="2"/>
      <x:c r="AO1012" s="2"/>
      <x:c r="AP1012" s="2"/>
      <x:c r="AQ1012" s="2"/>
      <x:c r="AR1012" s="2"/>
      <x:c r="AS1012" s="2"/>
    </x:row>
    <x:row r="1013">
      <x:c r="B1013" s="2"/>
      <x:c r="C1013" s="2"/>
      <x:c r="D1013" s="2"/>
      <x:c r="E1013" s="2"/>
      <x:c r="F1013" s="2"/>
      <x:c r="G1013" s="2"/>
      <x:c r="H1013" s="2"/>
      <x:c r="I1013" s="2"/>
      <x:c r="J1013" s="2"/>
      <x:c r="K1013" s="2"/>
      <x:c r="L1013" s="2"/>
      <x:c r="M1013" s="2"/>
      <x:c r="N1013" s="2"/>
      <x:c r="O1013" s="2"/>
      <x:c r="P1013" s="2"/>
      <x:c r="Q1013" s="2"/>
      <x:c r="R1013" s="2"/>
      <x:c r="S1013" s="2"/>
      <x:c r="T1013" s="2"/>
      <x:c r="U1013" s="2"/>
      <x:c r="V1013" s="2"/>
      <x:c r="W1013" s="2"/>
      <x:c r="X1013" s="2"/>
      <x:c r="Y1013" s="2"/>
      <x:c r="Z1013" s="2"/>
      <x:c r="AA1013" s="2"/>
      <x:c r="AB1013" s="2"/>
      <x:c r="AC1013" s="2"/>
      <x:c r="AD1013" s="2"/>
      <x:c r="AE1013" s="2"/>
      <x:c r="AF1013" s="2"/>
      <x:c r="AG1013" s="2"/>
      <x:c r="AH1013" s="2"/>
      <x:c r="AI1013" s="2"/>
      <x:c r="AJ1013" s="2"/>
      <x:c r="AK1013" s="2"/>
      <x:c r="AL1013" s="2"/>
      <x:c r="AM1013" s="2"/>
      <x:c r="AN1013" s="2"/>
      <x:c r="AO1013" s="2"/>
      <x:c r="AP1013" s="2"/>
      <x:c r="AQ1013" s="2"/>
      <x:c r="AR1013" s="2"/>
      <x:c r="AS1013" s="2"/>
    </x:row>
    <x:row r="1014">
      <x:c r="B1014" s="2"/>
      <x:c r="C1014" s="2"/>
      <x:c r="D1014" s="2"/>
      <x:c r="E1014" s="2"/>
      <x:c r="F1014" s="2"/>
      <x:c r="G1014" s="2"/>
      <x:c r="H1014" s="2"/>
      <x:c r="I1014" s="2"/>
      <x:c r="J1014" s="2"/>
      <x:c r="K1014" s="2"/>
      <x:c r="L1014" s="2"/>
      <x:c r="M1014" s="2"/>
      <x:c r="N1014" s="2"/>
      <x:c r="O1014" s="2"/>
      <x:c r="P1014" s="2"/>
      <x:c r="Q1014" s="2"/>
      <x:c r="R1014" s="2"/>
      <x:c r="S1014" s="2"/>
      <x:c r="T1014" s="2"/>
      <x:c r="U1014" s="2"/>
      <x:c r="V1014" s="2"/>
      <x:c r="W1014" s="2"/>
      <x:c r="X1014" s="2"/>
      <x:c r="Y1014" s="2"/>
      <x:c r="Z1014" s="2"/>
      <x:c r="AA1014" s="2"/>
      <x:c r="AB1014" s="2"/>
      <x:c r="AC1014" s="2"/>
      <x:c r="AD1014" s="2"/>
      <x:c r="AE1014" s="2"/>
      <x:c r="AF1014" s="2"/>
      <x:c r="AG1014" s="2"/>
      <x:c r="AH1014" s="2"/>
      <x:c r="AI1014" s="2"/>
      <x:c r="AJ1014" s="2"/>
      <x:c r="AK1014" s="2"/>
      <x:c r="AL1014" s="2"/>
      <x:c r="AM1014" s="2"/>
      <x:c r="AN1014" s="2"/>
      <x:c r="AO1014" s="2"/>
      <x:c r="AP1014" s="2"/>
      <x:c r="AQ1014" s="2"/>
      <x:c r="AR1014" s="2"/>
      <x:c r="AS1014" s="2"/>
    </x:row>
    <x:row r="1015">
      <x:c r="B1015" s="2"/>
      <x:c r="C1015" s="2"/>
      <x:c r="D1015" s="2"/>
      <x:c r="E1015" s="2"/>
      <x:c r="F1015" s="2"/>
      <x:c r="G1015" s="2"/>
      <x:c r="H1015" s="2"/>
      <x:c r="I1015" s="2"/>
      <x:c r="J1015" s="2"/>
      <x:c r="K1015" s="2"/>
      <x:c r="L1015" s="2"/>
      <x:c r="M1015" s="2"/>
      <x:c r="N1015" s="2"/>
      <x:c r="O1015" s="2"/>
      <x:c r="P1015" s="2"/>
      <x:c r="Q1015" s="2"/>
      <x:c r="R1015" s="2"/>
      <x:c r="S1015" s="2"/>
      <x:c r="T1015" s="2"/>
      <x:c r="U1015" s="2"/>
      <x:c r="V1015" s="2"/>
      <x:c r="W1015" s="2"/>
      <x:c r="X1015" s="2"/>
      <x:c r="Y1015" s="2"/>
      <x:c r="Z1015" s="2"/>
      <x:c r="AA1015" s="2"/>
      <x:c r="AB1015" s="2"/>
      <x:c r="AC1015" s="2"/>
      <x:c r="AD1015" s="2"/>
      <x:c r="AE1015" s="2"/>
      <x:c r="AF1015" s="2"/>
      <x:c r="AG1015" s="2"/>
      <x:c r="AH1015" s="2"/>
      <x:c r="AI1015" s="2"/>
      <x:c r="AJ1015" s="2"/>
      <x:c r="AK1015" s="2"/>
      <x:c r="AL1015" s="2"/>
      <x:c r="AM1015" s="2"/>
      <x:c r="AN1015" s="2"/>
      <x:c r="AO1015" s="2"/>
      <x:c r="AP1015" s="2"/>
      <x:c r="AQ1015" s="2"/>
      <x:c r="AR1015" s="2"/>
      <x:c r="AS1015" s="2"/>
    </x:row>
    <x:row r="1016">
      <x:c r="B1016" s="2"/>
      <x:c r="C1016" s="2"/>
      <x:c r="D1016" s="2"/>
      <x:c r="E1016" s="2"/>
      <x:c r="F1016" s="2"/>
      <x:c r="G1016" s="2"/>
      <x:c r="H1016" s="2"/>
      <x:c r="I1016" s="2"/>
      <x:c r="J1016" s="2"/>
      <x:c r="K1016" s="2"/>
      <x:c r="L1016" s="2"/>
      <x:c r="M1016" s="2"/>
      <x:c r="N1016" s="2"/>
      <x:c r="O1016" s="2"/>
      <x:c r="P1016" s="2"/>
      <x:c r="Q1016" s="2"/>
      <x:c r="R1016" s="2"/>
      <x:c r="S1016" s="2"/>
      <x:c r="T1016" s="2"/>
      <x:c r="U1016" s="2"/>
      <x:c r="V1016" s="2"/>
      <x:c r="W1016" s="2"/>
      <x:c r="X1016" s="2"/>
      <x:c r="Y1016" s="2"/>
      <x:c r="Z1016" s="2"/>
      <x:c r="AA1016" s="2"/>
      <x:c r="AB1016" s="2"/>
      <x:c r="AC1016" s="2"/>
      <x:c r="AD1016" s="2"/>
      <x:c r="AE1016" s="2"/>
      <x:c r="AF1016" s="2"/>
      <x:c r="AG1016" s="2"/>
      <x:c r="AH1016" s="2"/>
      <x:c r="AI1016" s="2"/>
      <x:c r="AJ1016" s="2"/>
      <x:c r="AK1016" s="2"/>
      <x:c r="AL1016" s="2"/>
      <x:c r="AM1016" s="2"/>
      <x:c r="AN1016" s="2"/>
      <x:c r="AO1016" s="2"/>
      <x:c r="AP1016" s="2"/>
      <x:c r="AQ1016" s="2"/>
      <x:c r="AR1016" s="2"/>
      <x:c r="AS1016" s="2"/>
    </x:row>
    <x:row r="1017">
      <x:c r="B1017" s="2"/>
      <x:c r="C1017" s="2"/>
      <x:c r="D1017" s="2"/>
      <x:c r="E1017" s="2"/>
      <x:c r="F1017" s="2"/>
      <x:c r="G1017" s="2"/>
      <x:c r="H1017" s="2"/>
      <x:c r="I1017" s="2"/>
      <x:c r="J1017" s="2"/>
      <x:c r="K1017" s="2"/>
      <x:c r="L1017" s="2"/>
      <x:c r="M1017" s="2"/>
      <x:c r="N1017" s="2"/>
      <x:c r="O1017" s="2"/>
      <x:c r="P1017" s="2"/>
      <x:c r="Q1017" s="2"/>
      <x:c r="R1017" s="2"/>
      <x:c r="S1017" s="2"/>
      <x:c r="T1017" s="2"/>
      <x:c r="U1017" s="2"/>
      <x:c r="V1017" s="2"/>
      <x:c r="W1017" s="2"/>
      <x:c r="X1017" s="2"/>
      <x:c r="Y1017" s="2"/>
      <x:c r="Z1017" s="2"/>
      <x:c r="AA1017" s="2"/>
      <x:c r="AB1017" s="2"/>
      <x:c r="AC1017" s="2"/>
      <x:c r="AD1017" s="2"/>
      <x:c r="AE1017" s="2"/>
      <x:c r="AF1017" s="2"/>
      <x:c r="AG1017" s="2"/>
      <x:c r="AH1017" s="2"/>
      <x:c r="AI1017" s="2"/>
      <x:c r="AJ1017" s="2"/>
      <x:c r="AK1017" s="2"/>
      <x:c r="AL1017" s="2"/>
      <x:c r="AM1017" s="2"/>
      <x:c r="AN1017" s="2"/>
      <x:c r="AO1017" s="2"/>
      <x:c r="AP1017" s="2"/>
      <x:c r="AQ1017" s="2"/>
      <x:c r="AR1017" s="2"/>
      <x:c r="AS1017" s="2"/>
    </x:row>
    <x:row r="1018">
      <x:c r="B1018" s="2"/>
      <x:c r="C1018" s="2"/>
      <x:c r="D1018" s="2"/>
      <x:c r="E1018" s="2"/>
      <x:c r="F1018" s="2"/>
      <x:c r="G1018" s="2"/>
      <x:c r="H1018" s="2"/>
      <x:c r="I1018" s="2"/>
      <x:c r="J1018" s="2"/>
      <x:c r="K1018" s="2"/>
      <x:c r="L1018" s="2"/>
      <x:c r="M1018" s="2"/>
      <x:c r="N1018" s="2"/>
      <x:c r="O1018" s="2"/>
      <x:c r="P1018" s="2"/>
      <x:c r="Q1018" s="2"/>
      <x:c r="R1018" s="2"/>
      <x:c r="S1018" s="2"/>
      <x:c r="T1018" s="2"/>
      <x:c r="U1018" s="2"/>
      <x:c r="V1018" s="2"/>
      <x:c r="W1018" s="2"/>
      <x:c r="X1018" s="2"/>
      <x:c r="Y1018" s="2"/>
      <x:c r="Z1018" s="2"/>
      <x:c r="AA1018" s="2"/>
      <x:c r="AB1018" s="2"/>
      <x:c r="AC1018" s="2"/>
      <x:c r="AD1018" s="2"/>
      <x:c r="AE1018" s="2"/>
      <x:c r="AF1018" s="2"/>
      <x:c r="AG1018" s="2"/>
      <x:c r="AH1018" s="2"/>
      <x:c r="AI1018" s="2"/>
      <x:c r="AJ1018" s="2"/>
      <x:c r="AK1018" s="2"/>
      <x:c r="AL1018" s="2"/>
      <x:c r="AM1018" s="2"/>
      <x:c r="AN1018" s="2"/>
      <x:c r="AO1018" s="2"/>
      <x:c r="AP1018" s="2"/>
      <x:c r="AQ1018" s="2"/>
      <x:c r="AR1018" s="2"/>
      <x:c r="AS1018" s="2"/>
    </x:row>
    <x:row r="1019">
      <x:c r="B1019" s="2"/>
      <x:c r="C1019" s="2"/>
      <x:c r="D1019" s="2"/>
      <x:c r="E1019" s="2"/>
      <x:c r="F1019" s="2"/>
      <x:c r="G1019" s="2"/>
      <x:c r="H1019" s="2"/>
      <x:c r="I1019" s="2"/>
      <x:c r="J1019" s="2"/>
      <x:c r="K1019" s="2"/>
      <x:c r="L1019" s="2"/>
      <x:c r="M1019" s="2"/>
      <x:c r="N1019" s="2"/>
      <x:c r="O1019" s="2"/>
      <x:c r="P1019" s="2"/>
      <x:c r="Q1019" s="2"/>
      <x:c r="R1019" s="2"/>
      <x:c r="S1019" s="2"/>
      <x:c r="T1019" s="2"/>
      <x:c r="U1019" s="2"/>
      <x:c r="V1019" s="2"/>
      <x:c r="W1019" s="2"/>
      <x:c r="X1019" s="2"/>
      <x:c r="Y1019" s="2"/>
      <x:c r="Z1019" s="2"/>
      <x:c r="AA1019" s="2"/>
      <x:c r="AB1019" s="2"/>
      <x:c r="AC1019" s="2"/>
      <x:c r="AD1019" s="2"/>
      <x:c r="AE1019" s="2"/>
      <x:c r="AF1019" s="2"/>
      <x:c r="AG1019" s="2"/>
      <x:c r="AH1019" s="2"/>
      <x:c r="AI1019" s="2"/>
      <x:c r="AJ1019" s="2"/>
      <x:c r="AK1019" s="2"/>
      <x:c r="AL1019" s="2"/>
      <x:c r="AM1019" s="2"/>
      <x:c r="AN1019" s="2"/>
      <x:c r="AO1019" s="2"/>
      <x:c r="AP1019" s="2"/>
      <x:c r="AQ1019" s="2"/>
      <x:c r="AR1019" s="2"/>
      <x:c r="AS1019" s="2"/>
    </x:row>
    <x:row r="1020">
      <x:c r="B1020" s="2"/>
      <x:c r="C1020" s="2"/>
      <x:c r="D1020" s="2"/>
      <x:c r="E1020" s="2"/>
      <x:c r="F1020" s="2"/>
      <x:c r="G1020" s="2"/>
      <x:c r="H1020" s="2"/>
      <x:c r="I1020" s="2"/>
      <x:c r="J1020" s="2"/>
      <x:c r="K1020" s="2"/>
      <x:c r="L1020" s="2"/>
      <x:c r="M1020" s="2"/>
      <x:c r="N1020" s="2"/>
      <x:c r="O1020" s="2"/>
      <x:c r="P1020" s="2"/>
      <x:c r="Q1020" s="2"/>
      <x:c r="R1020" s="2"/>
      <x:c r="S1020" s="2"/>
      <x:c r="T1020" s="2"/>
      <x:c r="U1020" s="2"/>
      <x:c r="V1020" s="2"/>
      <x:c r="W1020" s="2"/>
      <x:c r="X1020" s="2"/>
      <x:c r="Y1020" s="2"/>
      <x:c r="Z1020" s="2"/>
      <x:c r="AA1020" s="2"/>
      <x:c r="AB1020" s="2"/>
      <x:c r="AC1020" s="2"/>
      <x:c r="AD1020" s="2"/>
      <x:c r="AE1020" s="2"/>
      <x:c r="AF1020" s="2"/>
      <x:c r="AG1020" s="2"/>
      <x:c r="AH1020" s="2"/>
      <x:c r="AI1020" s="2"/>
      <x:c r="AJ1020" s="2"/>
      <x:c r="AK1020" s="2"/>
      <x:c r="AL1020" s="2"/>
      <x:c r="AM1020" s="2"/>
      <x:c r="AN1020" s="2"/>
      <x:c r="AO1020" s="2"/>
      <x:c r="AP1020" s="2"/>
      <x:c r="AQ1020" s="2"/>
      <x:c r="AR1020" s="2"/>
      <x:c r="AS1020" s="2"/>
    </x:row>
    <x:row r="1021">
      <x:c r="B1021" s="2"/>
      <x:c r="C1021" s="2"/>
      <x:c r="D1021" s="2"/>
      <x:c r="E1021" s="2"/>
      <x:c r="F1021" s="2"/>
      <x:c r="G1021" s="2"/>
      <x:c r="H1021" s="2"/>
      <x:c r="I1021" s="2"/>
      <x:c r="J1021" s="2"/>
      <x:c r="K1021" s="2"/>
      <x:c r="L1021" s="2"/>
      <x:c r="M1021" s="2"/>
      <x:c r="N1021" s="2"/>
      <x:c r="O1021" s="2"/>
      <x:c r="P1021" s="2"/>
      <x:c r="Q1021" s="2"/>
      <x:c r="R1021" s="2"/>
      <x:c r="S1021" s="2"/>
      <x:c r="T1021" s="2"/>
      <x:c r="U1021" s="2"/>
      <x:c r="V1021" s="2"/>
      <x:c r="W1021" s="2"/>
      <x:c r="X1021" s="2"/>
      <x:c r="Y1021" s="2"/>
      <x:c r="Z1021" s="2"/>
      <x:c r="AA1021" s="2"/>
      <x:c r="AB1021" s="2"/>
      <x:c r="AC1021" s="2"/>
      <x:c r="AD1021" s="2"/>
      <x:c r="AE1021" s="2"/>
      <x:c r="AF1021" s="2"/>
      <x:c r="AG1021" s="2"/>
      <x:c r="AH1021" s="2"/>
      <x:c r="AI1021" s="2"/>
      <x:c r="AJ1021" s="2"/>
      <x:c r="AK1021" s="2"/>
      <x:c r="AL1021" s="2"/>
      <x:c r="AM1021" s="2"/>
      <x:c r="AN1021" s="2"/>
      <x:c r="AO1021" s="2"/>
      <x:c r="AP1021" s="2"/>
      <x:c r="AQ1021" s="2"/>
      <x:c r="AR1021" s="2"/>
      <x:c r="AS1021" s="2"/>
    </x:row>
    <x:row r="1022">
      <x:c r="B1022" s="2"/>
      <x:c r="C1022" s="2"/>
      <x:c r="D1022" s="2"/>
      <x:c r="E1022" s="2"/>
      <x:c r="F1022" s="2"/>
      <x:c r="G1022" s="2"/>
      <x:c r="H1022" s="2"/>
      <x:c r="I1022" s="2"/>
      <x:c r="J1022" s="2"/>
      <x:c r="K1022" s="2"/>
      <x:c r="L1022" s="2"/>
      <x:c r="M1022" s="2"/>
      <x:c r="N1022" s="2"/>
      <x:c r="O1022" s="2"/>
      <x:c r="P1022" s="2"/>
      <x:c r="Q1022" s="2"/>
      <x:c r="R1022" s="2"/>
      <x:c r="S1022" s="2"/>
      <x:c r="T1022" s="2"/>
      <x:c r="U1022" s="2"/>
      <x:c r="V1022" s="2"/>
      <x:c r="W1022" s="2"/>
      <x:c r="X1022" s="2"/>
      <x:c r="Y1022" s="2"/>
      <x:c r="Z1022" s="2"/>
      <x:c r="AA1022" s="2"/>
      <x:c r="AB1022" s="2"/>
      <x:c r="AC1022" s="2"/>
      <x:c r="AD1022" s="2"/>
      <x:c r="AE1022" s="2"/>
      <x:c r="AF1022" s="2"/>
      <x:c r="AG1022" s="2"/>
      <x:c r="AH1022" s="2"/>
      <x:c r="AI1022" s="2"/>
      <x:c r="AJ1022" s="2"/>
      <x:c r="AK1022" s="2"/>
      <x:c r="AL1022" s="2"/>
      <x:c r="AM1022" s="2"/>
      <x:c r="AN1022" s="2"/>
      <x:c r="AO1022" s="2"/>
      <x:c r="AP1022" s="2"/>
      <x:c r="AQ1022" s="2"/>
      <x:c r="AR1022" s="2"/>
      <x:c r="AS1022" s="2"/>
    </x:row>
    <x:row r="1023">
      <x:c r="B1023" s="2"/>
      <x:c r="C1023" s="2"/>
      <x:c r="D1023" s="2"/>
      <x:c r="E1023" s="2"/>
      <x:c r="F1023" s="2"/>
      <x:c r="G1023" s="2"/>
      <x:c r="H1023" s="2"/>
      <x:c r="I1023" s="2"/>
      <x:c r="J1023" s="2"/>
      <x:c r="K1023" s="2"/>
      <x:c r="L1023" s="2"/>
      <x:c r="M1023" s="2"/>
      <x:c r="N1023" s="2"/>
      <x:c r="O1023" s="2"/>
      <x:c r="P1023" s="2"/>
      <x:c r="Q1023" s="2"/>
      <x:c r="R1023" s="2"/>
      <x:c r="S1023" s="2"/>
      <x:c r="T1023" s="2"/>
      <x:c r="U1023" s="2"/>
      <x:c r="V1023" s="2"/>
      <x:c r="W1023" s="2"/>
      <x:c r="X1023" s="2"/>
      <x:c r="Y1023" s="2"/>
      <x:c r="Z1023" s="2"/>
      <x:c r="AA1023" s="2"/>
      <x:c r="AB1023" s="2"/>
      <x:c r="AC1023" s="2"/>
      <x:c r="AD1023" s="2"/>
      <x:c r="AE1023" s="2"/>
      <x:c r="AF1023" s="2"/>
      <x:c r="AG1023" s="2"/>
      <x:c r="AH1023" s="2"/>
      <x:c r="AI1023" s="2"/>
      <x:c r="AJ1023" s="2"/>
      <x:c r="AK1023" s="2"/>
      <x:c r="AL1023" s="2"/>
      <x:c r="AM1023" s="2"/>
      <x:c r="AN1023" s="2"/>
      <x:c r="AO1023" s="2"/>
      <x:c r="AP1023" s="2"/>
      <x:c r="AQ1023" s="2"/>
      <x:c r="AR1023" s="2"/>
      <x:c r="AS1023" s="2"/>
    </x:row>
    <x:row r="1024">
      <x:c r="B1024" s="2"/>
      <x:c r="C1024" s="2"/>
      <x:c r="D1024" s="2"/>
      <x:c r="E1024" s="2"/>
      <x:c r="F1024" s="2"/>
      <x:c r="G1024" s="2"/>
      <x:c r="H1024" s="2"/>
      <x:c r="I1024" s="2"/>
      <x:c r="J1024" s="2"/>
      <x:c r="K1024" s="2"/>
      <x:c r="L1024" s="2"/>
      <x:c r="M1024" s="2"/>
      <x:c r="N1024" s="2"/>
      <x:c r="O1024" s="2"/>
      <x:c r="P1024" s="2"/>
      <x:c r="Q1024" s="2"/>
      <x:c r="R1024" s="2"/>
      <x:c r="S1024" s="2"/>
      <x:c r="T1024" s="2"/>
      <x:c r="U1024" s="2"/>
      <x:c r="V1024" s="2"/>
      <x:c r="W1024" s="2"/>
      <x:c r="X1024" s="2"/>
      <x:c r="Y1024" s="2"/>
      <x:c r="Z1024" s="2"/>
      <x:c r="AA1024" s="2"/>
      <x:c r="AB1024" s="2"/>
      <x:c r="AC1024" s="2"/>
      <x:c r="AD1024" s="2"/>
      <x:c r="AE1024" s="2"/>
      <x:c r="AF1024" s="2"/>
      <x:c r="AG1024" s="2"/>
      <x:c r="AH1024" s="2"/>
      <x:c r="AI1024" s="2"/>
      <x:c r="AJ1024" s="2"/>
      <x:c r="AK1024" s="2"/>
      <x:c r="AL1024" s="2"/>
      <x:c r="AM1024" s="2"/>
      <x:c r="AN1024" s="2"/>
      <x:c r="AO1024" s="2"/>
      <x:c r="AP1024" s="2"/>
      <x:c r="AQ1024" s="2"/>
      <x:c r="AR1024" s="2"/>
      <x:c r="AS1024" s="2"/>
    </x:row>
    <x:row r="1025">
      <x:c r="B1025" s="2"/>
      <x:c r="C1025" s="2"/>
      <x:c r="D1025" s="2"/>
      <x:c r="E1025" s="2"/>
      <x:c r="F1025" s="2"/>
      <x:c r="G1025" s="2"/>
      <x:c r="H1025" s="2"/>
      <x:c r="I1025" s="2"/>
      <x:c r="J1025" s="2"/>
      <x:c r="K1025" s="2"/>
      <x:c r="L1025" s="2"/>
      <x:c r="M1025" s="2"/>
      <x:c r="N1025" s="2"/>
      <x:c r="O1025" s="2"/>
      <x:c r="P1025" s="2"/>
      <x:c r="Q1025" s="2"/>
      <x:c r="R1025" s="2"/>
      <x:c r="S1025" s="2"/>
      <x:c r="T1025" s="2"/>
      <x:c r="U1025" s="2"/>
      <x:c r="V1025" s="2"/>
      <x:c r="W1025" s="2"/>
      <x:c r="X1025" s="2"/>
      <x:c r="Y1025" s="2"/>
      <x:c r="Z1025" s="2"/>
      <x:c r="AA1025" s="2"/>
      <x:c r="AB1025" s="2"/>
      <x:c r="AC1025" s="2"/>
      <x:c r="AD1025" s="2"/>
      <x:c r="AE1025" s="2"/>
      <x:c r="AF1025" s="2"/>
      <x:c r="AG1025" s="2"/>
      <x:c r="AH1025" s="2"/>
      <x:c r="AI1025" s="2"/>
      <x:c r="AJ1025" s="2"/>
      <x:c r="AK1025" s="2"/>
      <x:c r="AL1025" s="2"/>
      <x:c r="AM1025" s="2"/>
      <x:c r="AN1025" s="2"/>
      <x:c r="AO1025" s="2"/>
      <x:c r="AP1025" s="2"/>
      <x:c r="AQ1025" s="2"/>
      <x:c r="AR1025" s="2"/>
      <x:c r="AS1025" s="2"/>
    </x:row>
    <x:row r="1026">
      <x:c r="B1026" s="2"/>
      <x:c r="C1026" s="2"/>
      <x:c r="D1026" s="2"/>
      <x:c r="E1026" s="2"/>
      <x:c r="F1026" s="2"/>
      <x:c r="G1026" s="2"/>
      <x:c r="H1026" s="2"/>
      <x:c r="I1026" s="2"/>
      <x:c r="J1026" s="2"/>
      <x:c r="K1026" s="2"/>
      <x:c r="L1026" s="2"/>
      <x:c r="M1026" s="2"/>
      <x:c r="N1026" s="2"/>
      <x:c r="O1026" s="2"/>
      <x:c r="P1026" s="2"/>
      <x:c r="Q1026" s="2"/>
      <x:c r="R1026" s="2"/>
      <x:c r="S1026" s="2"/>
      <x:c r="T1026" s="2"/>
      <x:c r="U1026" s="2"/>
      <x:c r="V1026" s="2"/>
      <x:c r="W1026" s="2"/>
      <x:c r="X1026" s="2"/>
      <x:c r="Y1026" s="2"/>
      <x:c r="Z1026" s="2"/>
      <x:c r="AA1026" s="2"/>
      <x:c r="AB1026" s="2"/>
      <x:c r="AC1026" s="2"/>
      <x:c r="AD1026" s="2"/>
      <x:c r="AE1026" s="2"/>
      <x:c r="AF1026" s="2"/>
      <x:c r="AG1026" s="2"/>
      <x:c r="AH1026" s="2"/>
      <x:c r="AI1026" s="2"/>
      <x:c r="AJ1026" s="2"/>
      <x:c r="AK1026" s="2"/>
      <x:c r="AL1026" s="2"/>
      <x:c r="AM1026" s="2"/>
      <x:c r="AN1026" s="2"/>
      <x:c r="AO1026" s="2"/>
      <x:c r="AP1026" s="2"/>
      <x:c r="AQ1026" s="2"/>
      <x:c r="AR1026" s="2"/>
      <x:c r="AS1026" s="2"/>
    </x:row>
    <x:row r="1027">
      <x:c r="B1027" s="2"/>
      <x:c r="C1027" s="2"/>
      <x:c r="D1027" s="2"/>
      <x:c r="E1027" s="2"/>
      <x:c r="F1027" s="2"/>
      <x:c r="G1027" s="2"/>
      <x:c r="H1027" s="2"/>
      <x:c r="I1027" s="2"/>
      <x:c r="J1027" s="2"/>
      <x:c r="K1027" s="2"/>
      <x:c r="L1027" s="2"/>
      <x:c r="M1027" s="2"/>
      <x:c r="N1027" s="2"/>
      <x:c r="O1027" s="2"/>
      <x:c r="P1027" s="2"/>
      <x:c r="Q1027" s="2"/>
      <x:c r="R1027" s="2"/>
      <x:c r="S1027" s="2"/>
      <x:c r="T1027" s="2"/>
      <x:c r="U1027" s="2"/>
      <x:c r="V1027" s="2"/>
      <x:c r="W1027" s="2"/>
      <x:c r="X1027" s="2"/>
      <x:c r="Y1027" s="2"/>
      <x:c r="Z1027" s="2"/>
      <x:c r="AA1027" s="2"/>
      <x:c r="AB1027" s="2"/>
      <x:c r="AC1027" s="2"/>
      <x:c r="AD1027" s="2"/>
      <x:c r="AE1027" s="2"/>
      <x:c r="AF1027" s="2"/>
      <x:c r="AG1027" s="2"/>
      <x:c r="AH1027" s="2"/>
      <x:c r="AI1027" s="2"/>
      <x:c r="AJ1027" s="2"/>
      <x:c r="AK1027" s="2"/>
      <x:c r="AL1027" s="2"/>
      <x:c r="AM1027" s="2"/>
      <x:c r="AN1027" s="2"/>
      <x:c r="AO1027" s="2"/>
      <x:c r="AP1027" s="2"/>
      <x:c r="AQ1027" s="2"/>
      <x:c r="AR1027" s="2"/>
      <x:c r="AS1027" s="2"/>
    </x:row>
    <x:row r="1028">
      <x:c r="B1028" s="2"/>
      <x:c r="C1028" s="2"/>
      <x:c r="D1028" s="2"/>
      <x:c r="E1028" s="2"/>
      <x:c r="F1028" s="2"/>
      <x:c r="G1028" s="2"/>
      <x:c r="H1028" s="2"/>
      <x:c r="I1028" s="2"/>
      <x:c r="J1028" s="2"/>
      <x:c r="K1028" s="2"/>
      <x:c r="L1028" s="2"/>
      <x:c r="M1028" s="2"/>
      <x:c r="N1028" s="2"/>
      <x:c r="O1028" s="2"/>
      <x:c r="P1028" s="2"/>
      <x:c r="Q1028" s="2"/>
      <x:c r="R1028" s="2"/>
      <x:c r="S1028" s="2"/>
      <x:c r="T1028" s="2"/>
      <x:c r="U1028" s="2"/>
      <x:c r="V1028" s="2"/>
      <x:c r="W1028" s="2"/>
      <x:c r="X1028" s="2"/>
      <x:c r="Y1028" s="2"/>
      <x:c r="Z1028" s="2"/>
      <x:c r="AA1028" s="2"/>
      <x:c r="AB1028" s="2"/>
      <x:c r="AC1028" s="2"/>
      <x:c r="AD1028" s="2"/>
      <x:c r="AE1028" s="2"/>
      <x:c r="AF1028" s="2"/>
      <x:c r="AG1028" s="2"/>
      <x:c r="AH1028" s="2"/>
      <x:c r="AI1028" s="2"/>
      <x:c r="AJ1028" s="2"/>
      <x:c r="AK1028" s="2"/>
      <x:c r="AL1028" s="2"/>
      <x:c r="AM1028" s="2"/>
      <x:c r="AN1028" s="2"/>
      <x:c r="AO1028" s="2"/>
      <x:c r="AP1028" s="2"/>
      <x:c r="AQ1028" s="2"/>
      <x:c r="AR1028" s="2"/>
      <x:c r="AS1028" s="2"/>
    </x:row>
    <x:row r="1029">
      <x:c r="B1029" s="2"/>
      <x:c r="C1029" s="2"/>
      <x:c r="D1029" s="2"/>
      <x:c r="E1029" s="2"/>
      <x:c r="F1029" s="2"/>
      <x:c r="G1029" s="2"/>
      <x:c r="H1029" s="2"/>
      <x:c r="I1029" s="2"/>
      <x:c r="J1029" s="2"/>
      <x:c r="K1029" s="2"/>
      <x:c r="L1029" s="2"/>
      <x:c r="M1029" s="2"/>
      <x:c r="N1029" s="2"/>
      <x:c r="O1029" s="2"/>
      <x:c r="P1029" s="2"/>
      <x:c r="Q1029" s="2"/>
      <x:c r="R1029" s="2"/>
      <x:c r="S1029" s="2"/>
      <x:c r="T1029" s="2"/>
      <x:c r="U1029" s="2"/>
      <x:c r="V1029" s="2"/>
      <x:c r="W1029" s="2"/>
      <x:c r="X1029" s="2"/>
      <x:c r="Y1029" s="2"/>
      <x:c r="Z1029" s="2"/>
      <x:c r="AA1029" s="2"/>
      <x:c r="AB1029" s="2"/>
      <x:c r="AC1029" s="2"/>
      <x:c r="AD1029" s="2"/>
      <x:c r="AE1029" s="2"/>
      <x:c r="AF1029" s="2"/>
      <x:c r="AG1029" s="2"/>
      <x:c r="AH1029" s="2"/>
      <x:c r="AI1029" s="2"/>
      <x:c r="AJ1029" s="2"/>
      <x:c r="AK1029" s="2"/>
      <x:c r="AL1029" s="2"/>
      <x:c r="AM1029" s="2"/>
      <x:c r="AN1029" s="2"/>
      <x:c r="AO1029" s="2"/>
      <x:c r="AP1029" s="2"/>
      <x:c r="AQ1029" s="2"/>
      <x:c r="AR1029" s="2"/>
      <x:c r="AS1029" s="2"/>
    </x:row>
    <x:row r="1030">
      <x:c r="B1030" s="2"/>
      <x:c r="C1030" s="2"/>
      <x:c r="D1030" s="2"/>
      <x:c r="E1030" s="2"/>
      <x:c r="F1030" s="2"/>
      <x:c r="G1030" s="2"/>
      <x:c r="H1030" s="2"/>
      <x:c r="I1030" s="2"/>
      <x:c r="J1030" s="2"/>
      <x:c r="K1030" s="2"/>
      <x:c r="L1030" s="2"/>
      <x:c r="M1030" s="2"/>
      <x:c r="N1030" s="2"/>
      <x:c r="O1030" s="2"/>
      <x:c r="P1030" s="2"/>
      <x:c r="Q1030" s="2"/>
      <x:c r="R1030" s="2"/>
      <x:c r="S1030" s="2"/>
      <x:c r="T1030" s="2"/>
      <x:c r="U1030" s="2"/>
      <x:c r="V1030" s="2"/>
      <x:c r="W1030" s="2"/>
      <x:c r="X1030" s="2"/>
      <x:c r="Y1030" s="2"/>
      <x:c r="Z1030" s="2"/>
      <x:c r="AA1030" s="2"/>
      <x:c r="AB1030" s="2"/>
      <x:c r="AC1030" s="2"/>
      <x:c r="AD1030" s="2"/>
      <x:c r="AE1030" s="2"/>
      <x:c r="AF1030" s="2"/>
      <x:c r="AG1030" s="2"/>
      <x:c r="AH1030" s="2"/>
      <x:c r="AI1030" s="2"/>
      <x:c r="AJ1030" s="2"/>
      <x:c r="AK1030" s="2"/>
      <x:c r="AL1030" s="2"/>
      <x:c r="AM1030" s="2"/>
      <x:c r="AN1030" s="2"/>
      <x:c r="AO1030" s="2"/>
      <x:c r="AP1030" s="2"/>
      <x:c r="AQ1030" s="2"/>
      <x:c r="AR1030" s="2"/>
      <x:c r="AS1030" s="2"/>
    </x:row>
    <x:row r="1031">
      <x:c r="B1031" s="2"/>
      <x:c r="C1031" s="2"/>
      <x:c r="D1031" s="2"/>
      <x:c r="E1031" s="2"/>
      <x:c r="F1031" s="2"/>
      <x:c r="G1031" s="2"/>
      <x:c r="H1031" s="2"/>
      <x:c r="I1031" s="2"/>
      <x:c r="J1031" s="2"/>
      <x:c r="K1031" s="2"/>
      <x:c r="L1031" s="2"/>
      <x:c r="M1031" s="2"/>
      <x:c r="N1031" s="2"/>
      <x:c r="O1031" s="2"/>
      <x:c r="P1031" s="2"/>
      <x:c r="Q1031" s="2"/>
      <x:c r="R1031" s="2"/>
      <x:c r="S1031" s="2"/>
      <x:c r="T1031" s="2"/>
      <x:c r="U1031" s="2"/>
      <x:c r="V1031" s="2"/>
      <x:c r="W1031" s="2"/>
      <x:c r="X1031" s="2"/>
      <x:c r="Y1031" s="2"/>
      <x:c r="Z1031" s="2"/>
      <x:c r="AA1031" s="2"/>
      <x:c r="AB1031" s="2"/>
      <x:c r="AC1031" s="2"/>
      <x:c r="AD1031" s="2"/>
      <x:c r="AE1031" s="2"/>
      <x:c r="AF1031" s="2"/>
      <x:c r="AG1031" s="2"/>
      <x:c r="AH1031" s="2"/>
      <x:c r="AI1031" s="2"/>
      <x:c r="AJ1031" s="2"/>
      <x:c r="AK1031" s="2"/>
      <x:c r="AL1031" s="2"/>
      <x:c r="AM1031" s="2"/>
      <x:c r="AN1031" s="2"/>
      <x:c r="AO1031" s="2"/>
      <x:c r="AP1031" s="2"/>
      <x:c r="AQ1031" s="2"/>
      <x:c r="AR1031" s="2"/>
      <x:c r="AS1031" s="2"/>
    </x:row>
    <x:row r="1032">
      <x:c r="B1032" s="2"/>
      <x:c r="C1032" s="2"/>
      <x:c r="D1032" s="2"/>
      <x:c r="E1032" s="2"/>
      <x:c r="F1032" s="2"/>
      <x:c r="G1032" s="2"/>
      <x:c r="H1032" s="2"/>
      <x:c r="I1032" s="2"/>
      <x:c r="J1032" s="2"/>
      <x:c r="K1032" s="2"/>
      <x:c r="L1032" s="2"/>
      <x:c r="M1032" s="2"/>
      <x:c r="N1032" s="2"/>
      <x:c r="O1032" s="2"/>
      <x:c r="P1032" s="2"/>
      <x:c r="Q1032" s="2"/>
      <x:c r="R1032" s="2"/>
      <x:c r="S1032" s="2"/>
      <x:c r="T1032" s="2"/>
      <x:c r="U1032" s="2"/>
      <x:c r="V1032" s="2"/>
      <x:c r="W1032" s="2"/>
      <x:c r="X1032" s="2"/>
      <x:c r="Y1032" s="2"/>
      <x:c r="Z1032" s="2"/>
      <x:c r="AA1032" s="2"/>
      <x:c r="AB1032" s="2"/>
      <x:c r="AC1032" s="2"/>
      <x:c r="AD1032" s="2"/>
      <x:c r="AE1032" s="2"/>
      <x:c r="AF1032" s="2"/>
      <x:c r="AG1032" s="2"/>
      <x:c r="AH1032" s="2"/>
      <x:c r="AI1032" s="2"/>
      <x:c r="AJ1032" s="2"/>
      <x:c r="AK1032" s="2"/>
      <x:c r="AL1032" s="2"/>
      <x:c r="AM1032" s="2"/>
      <x:c r="AN1032" s="2"/>
      <x:c r="AO1032" s="2"/>
      <x:c r="AP1032" s="2"/>
      <x:c r="AQ1032" s="2"/>
      <x:c r="AR1032" s="2"/>
      <x:c r="AS1032" s="2"/>
    </x:row>
    <x:row r="1033">
      <x:c r="B1033" s="2"/>
      <x:c r="C1033" s="2"/>
      <x:c r="D1033" s="2"/>
      <x:c r="E1033" s="2"/>
      <x:c r="F1033" s="2"/>
      <x:c r="G1033" s="2"/>
      <x:c r="H1033" s="2"/>
      <x:c r="I1033" s="2"/>
      <x:c r="J1033" s="2"/>
      <x:c r="K1033" s="2"/>
      <x:c r="L1033" s="2"/>
      <x:c r="M1033" s="2"/>
      <x:c r="N1033" s="2"/>
      <x:c r="O1033" s="2"/>
      <x:c r="P1033" s="2"/>
      <x:c r="Q1033" s="2"/>
      <x:c r="R1033" s="2"/>
      <x:c r="S1033" s="2"/>
      <x:c r="T1033" s="2"/>
      <x:c r="U1033" s="2"/>
      <x:c r="V1033" s="2"/>
      <x:c r="W1033" s="2"/>
      <x:c r="X1033" s="2"/>
      <x:c r="Y1033" s="2"/>
      <x:c r="Z1033" s="2"/>
      <x:c r="AA1033" s="2"/>
      <x:c r="AB1033" s="2"/>
      <x:c r="AC1033" s="2"/>
      <x:c r="AD1033" s="2"/>
      <x:c r="AE1033" s="2"/>
      <x:c r="AF1033" s="2"/>
      <x:c r="AG1033" s="2"/>
      <x:c r="AH1033" s="2"/>
      <x:c r="AI1033" s="2"/>
      <x:c r="AJ1033" s="2"/>
      <x:c r="AK1033" s="2"/>
      <x:c r="AL1033" s="2"/>
      <x:c r="AM1033" s="2"/>
      <x:c r="AN1033" s="2"/>
      <x:c r="AO1033" s="2"/>
      <x:c r="AP1033" s="2"/>
      <x:c r="AQ1033" s="2"/>
      <x:c r="AR1033" s="2"/>
      <x:c r="AS1033" s="2"/>
    </x:row>
    <x:row r="1034">
      <x:c r="B1034" s="2"/>
      <x:c r="C1034" s="2"/>
      <x:c r="D1034" s="2"/>
      <x:c r="E1034" s="2"/>
      <x:c r="F1034" s="2"/>
      <x:c r="G1034" s="2"/>
      <x:c r="H1034" s="2"/>
      <x:c r="I1034" s="2"/>
      <x:c r="J1034" s="2"/>
      <x:c r="K1034" s="2"/>
      <x:c r="L1034" s="2"/>
      <x:c r="M1034" s="2"/>
      <x:c r="N1034" s="2"/>
      <x:c r="O1034" s="2"/>
      <x:c r="P1034" s="2"/>
      <x:c r="Q1034" s="2"/>
      <x:c r="R1034" s="2"/>
      <x:c r="S1034" s="2"/>
      <x:c r="T1034" s="2"/>
      <x:c r="U1034" s="2"/>
      <x:c r="V1034" s="2"/>
      <x:c r="W1034" s="2"/>
      <x:c r="X1034" s="2"/>
      <x:c r="Y1034" s="2"/>
      <x:c r="Z1034" s="2"/>
      <x:c r="AA1034" s="2"/>
      <x:c r="AB1034" s="2"/>
      <x:c r="AC1034" s="2"/>
      <x:c r="AD1034" s="2"/>
      <x:c r="AE1034" s="2"/>
      <x:c r="AF1034" s="2"/>
      <x:c r="AG1034" s="2"/>
      <x:c r="AH1034" s="2"/>
      <x:c r="AI1034" s="2"/>
      <x:c r="AJ1034" s="2"/>
      <x:c r="AK1034" s="2"/>
      <x:c r="AL1034" s="2"/>
      <x:c r="AM1034" s="2"/>
      <x:c r="AN1034" s="2"/>
      <x:c r="AO1034" s="2"/>
      <x:c r="AP1034" s="2"/>
      <x:c r="AQ1034" s="2"/>
      <x:c r="AR1034" s="2"/>
      <x:c r="AS1034" s="2"/>
    </x:row>
    <x:row r="1035">
      <x:c r="B1035" s="2"/>
      <x:c r="C1035" s="2"/>
      <x:c r="D1035" s="2"/>
      <x:c r="E1035" s="2"/>
      <x:c r="F1035" s="2"/>
      <x:c r="G1035" s="2"/>
      <x:c r="H1035" s="2"/>
      <x:c r="I1035" s="2"/>
      <x:c r="J1035" s="2"/>
      <x:c r="K1035" s="2"/>
      <x:c r="L1035" s="2"/>
      <x:c r="M1035" s="2"/>
      <x:c r="N1035" s="2"/>
      <x:c r="O1035" s="2"/>
      <x:c r="P1035" s="2"/>
      <x:c r="Q1035" s="2"/>
      <x:c r="R1035" s="2"/>
      <x:c r="S1035" s="2"/>
      <x:c r="T1035" s="2"/>
      <x:c r="U1035" s="2"/>
      <x:c r="V1035" s="2"/>
      <x:c r="W1035" s="2"/>
      <x:c r="X1035" s="2"/>
      <x:c r="Y1035" s="2"/>
      <x:c r="Z1035" s="2"/>
      <x:c r="AA1035" s="2"/>
      <x:c r="AB1035" s="2"/>
      <x:c r="AC1035" s="2"/>
      <x:c r="AD1035" s="2"/>
      <x:c r="AE1035" s="2"/>
      <x:c r="AF1035" s="2"/>
      <x:c r="AG1035" s="2"/>
      <x:c r="AH1035" s="2"/>
      <x:c r="AI1035" s="2"/>
      <x:c r="AJ1035" s="2"/>
      <x:c r="AK1035" s="2"/>
      <x:c r="AL1035" s="2"/>
      <x:c r="AM1035" s="2"/>
      <x:c r="AN1035" s="2"/>
      <x:c r="AO1035" s="2"/>
      <x:c r="AP1035" s="2"/>
      <x:c r="AQ1035" s="2"/>
      <x:c r="AR1035" s="2"/>
      <x:c r="AS1035" s="2"/>
    </x:row>
    <x:row r="1036">
      <x:c r="B1036" s="2"/>
      <x:c r="C1036" s="2"/>
      <x:c r="D1036" s="2"/>
      <x:c r="E1036" s="2"/>
      <x:c r="F1036" s="2"/>
      <x:c r="G1036" s="2"/>
      <x:c r="H1036" s="2"/>
      <x:c r="I1036" s="2"/>
      <x:c r="J1036" s="2"/>
      <x:c r="K1036" s="2"/>
      <x:c r="L1036" s="2"/>
      <x:c r="M1036" s="2"/>
      <x:c r="N1036" s="2"/>
      <x:c r="O1036" s="2"/>
      <x:c r="P1036" s="2"/>
      <x:c r="Q1036" s="2"/>
      <x:c r="R1036" s="2"/>
      <x:c r="S1036" s="2"/>
      <x:c r="T1036" s="2"/>
      <x:c r="U1036" s="2"/>
      <x:c r="V1036" s="2"/>
      <x:c r="W1036" s="2"/>
      <x:c r="X1036" s="2"/>
      <x:c r="Y1036" s="2"/>
      <x:c r="Z1036" s="2"/>
      <x:c r="AA1036" s="2"/>
      <x:c r="AB1036" s="2"/>
      <x:c r="AC1036" s="2"/>
      <x:c r="AD1036" s="2"/>
      <x:c r="AE1036" s="2"/>
      <x:c r="AF1036" s="2"/>
      <x:c r="AG1036" s="2"/>
      <x:c r="AH1036" s="2"/>
      <x:c r="AI1036" s="2"/>
      <x:c r="AJ1036" s="2"/>
      <x:c r="AK1036" s="2"/>
      <x:c r="AL1036" s="2"/>
      <x:c r="AM1036" s="2"/>
      <x:c r="AN1036" s="2"/>
      <x:c r="AO1036" s="2"/>
      <x:c r="AP1036" s="2"/>
      <x:c r="AQ1036" s="2"/>
      <x:c r="AR1036" s="2"/>
      <x:c r="AS1036" s="2"/>
    </x:row>
    <x:row r="1037">
      <x:c r="B1037" s="2"/>
      <x:c r="C1037" s="2"/>
      <x:c r="D1037" s="2"/>
      <x:c r="E1037" s="2"/>
      <x:c r="F1037" s="2"/>
      <x:c r="G1037" s="2"/>
      <x:c r="H1037" s="2"/>
      <x:c r="I1037" s="2"/>
      <x:c r="J1037" s="2"/>
      <x:c r="K1037" s="2"/>
      <x:c r="L1037" s="2"/>
      <x:c r="M1037" s="2"/>
      <x:c r="N1037" s="2"/>
      <x:c r="O1037" s="2"/>
      <x:c r="P1037" s="2"/>
      <x:c r="Q1037" s="2"/>
      <x:c r="R1037" s="2"/>
      <x:c r="S1037" s="2"/>
      <x:c r="T1037" s="2"/>
      <x:c r="U1037" s="2"/>
      <x:c r="V1037" s="2"/>
      <x:c r="W1037" s="2"/>
      <x:c r="X1037" s="2"/>
      <x:c r="Y1037" s="2"/>
      <x:c r="Z1037" s="2"/>
      <x:c r="AA1037" s="2"/>
      <x:c r="AB1037" s="2"/>
      <x:c r="AC1037" s="2"/>
      <x:c r="AD1037" s="2"/>
      <x:c r="AE1037" s="2"/>
      <x:c r="AF1037" s="2"/>
      <x:c r="AG1037" s="2"/>
      <x:c r="AH1037" s="2"/>
      <x:c r="AI1037" s="2"/>
      <x:c r="AJ1037" s="2"/>
      <x:c r="AK1037" s="2"/>
      <x:c r="AL1037" s="2"/>
      <x:c r="AM1037" s="2"/>
      <x:c r="AN1037" s="2"/>
      <x:c r="AO1037" s="2"/>
      <x:c r="AP1037" s="2"/>
      <x:c r="AQ1037" s="2"/>
      <x:c r="AR1037" s="2"/>
      <x:c r="AS1037" s="2"/>
    </x:row>
    <x:row r="1038">
      <x:c r="B1038" s="2"/>
      <x:c r="C1038" s="2"/>
      <x:c r="D1038" s="2"/>
      <x:c r="E1038" s="2"/>
      <x:c r="F1038" s="2"/>
      <x:c r="G1038" s="2"/>
      <x:c r="H1038" s="2"/>
      <x:c r="I1038" s="2"/>
      <x:c r="J1038" s="2"/>
      <x:c r="K1038" s="2"/>
      <x:c r="L1038" s="2"/>
      <x:c r="M1038" s="2"/>
      <x:c r="N1038" s="2"/>
      <x:c r="O1038" s="2"/>
      <x:c r="P1038" s="2"/>
      <x:c r="Q1038" s="2"/>
      <x:c r="R1038" s="2"/>
      <x:c r="S1038" s="2"/>
      <x:c r="T1038" s="2"/>
      <x:c r="U1038" s="2"/>
      <x:c r="V1038" s="2"/>
      <x:c r="W1038" s="2"/>
      <x:c r="X1038" s="2"/>
      <x:c r="Y1038" s="2"/>
      <x:c r="Z1038" s="2"/>
      <x:c r="AA1038" s="2"/>
      <x:c r="AB1038" s="2"/>
      <x:c r="AC1038" s="2"/>
      <x:c r="AD1038" s="2"/>
      <x:c r="AE1038" s="2"/>
      <x:c r="AF1038" s="2"/>
      <x:c r="AG1038" s="2"/>
      <x:c r="AH1038" s="2"/>
      <x:c r="AI1038" s="2"/>
      <x:c r="AJ1038" s="2"/>
      <x:c r="AK1038" s="2"/>
      <x:c r="AL1038" s="2"/>
      <x:c r="AM1038" s="2"/>
      <x:c r="AN1038" s="2"/>
      <x:c r="AO1038" s="2"/>
      <x:c r="AP1038" s="2"/>
      <x:c r="AQ1038" s="2"/>
      <x:c r="AR1038" s="2"/>
      <x:c r="AS1038" s="2"/>
    </x:row>
    <x:row r="1039">
      <x:c r="B1039" s="2"/>
      <x:c r="C1039" s="2"/>
      <x:c r="D1039" s="2"/>
      <x:c r="E1039" s="2"/>
      <x:c r="F1039" s="2"/>
      <x:c r="G1039" s="2"/>
      <x:c r="H1039" s="2"/>
      <x:c r="I1039" s="2"/>
      <x:c r="J1039" s="2"/>
      <x:c r="K1039" s="2"/>
      <x:c r="L1039" s="2"/>
      <x:c r="M1039" s="2"/>
      <x:c r="N1039" s="2"/>
      <x:c r="O1039" s="2"/>
      <x:c r="P1039" s="2"/>
      <x:c r="Q1039" s="2"/>
      <x:c r="R1039" s="2"/>
      <x:c r="S1039" s="2"/>
      <x:c r="T1039" s="2"/>
      <x:c r="U1039" s="2"/>
      <x:c r="V1039" s="2"/>
      <x:c r="W1039" s="2"/>
      <x:c r="X1039" s="2"/>
      <x:c r="Y1039" s="2"/>
      <x:c r="Z1039" s="2"/>
      <x:c r="AA1039" s="2"/>
      <x:c r="AB1039" s="2"/>
      <x:c r="AC1039" s="2"/>
      <x:c r="AD1039" s="2"/>
      <x:c r="AE1039" s="2"/>
      <x:c r="AF1039" s="2"/>
      <x:c r="AG1039" s="2"/>
      <x:c r="AH1039" s="2"/>
      <x:c r="AI1039" s="2"/>
      <x:c r="AJ1039" s="2"/>
      <x:c r="AK1039" s="2"/>
      <x:c r="AL1039" s="2"/>
      <x:c r="AM1039" s="2"/>
      <x:c r="AN1039" s="2"/>
      <x:c r="AO1039" s="2"/>
      <x:c r="AP1039" s="2"/>
      <x:c r="AQ1039" s="2"/>
      <x:c r="AR1039" s="2"/>
      <x:c r="AS1039" s="2"/>
    </x:row>
    <x:row r="1040">
      <x:c r="B1040" s="2"/>
      <x:c r="C1040" s="2"/>
      <x:c r="D1040" s="2"/>
      <x:c r="E1040" s="2"/>
      <x:c r="F1040" s="2"/>
      <x:c r="G1040" s="2"/>
      <x:c r="H1040" s="2"/>
      <x:c r="I1040" s="2"/>
      <x:c r="J1040" s="2"/>
      <x:c r="K1040" s="2"/>
      <x:c r="L1040" s="2"/>
      <x:c r="M1040" s="2"/>
      <x:c r="N1040" s="2"/>
      <x:c r="O1040" s="2"/>
      <x:c r="P1040" s="2"/>
      <x:c r="Q1040" s="2"/>
      <x:c r="R1040" s="2"/>
      <x:c r="S1040" s="2"/>
      <x:c r="T1040" s="2"/>
      <x:c r="U1040" s="2"/>
      <x:c r="V1040" s="2"/>
      <x:c r="W1040" s="2"/>
      <x:c r="X1040" s="2"/>
      <x:c r="Y1040" s="2"/>
      <x:c r="Z1040" s="2"/>
      <x:c r="AA1040" s="2"/>
      <x:c r="AB1040" s="2"/>
      <x:c r="AC1040" s="2"/>
      <x:c r="AD1040" s="2"/>
      <x:c r="AE1040" s="2"/>
      <x:c r="AF1040" s="2"/>
      <x:c r="AG1040" s="2"/>
      <x:c r="AH1040" s="2"/>
      <x:c r="AI1040" s="2"/>
      <x:c r="AJ1040" s="2"/>
      <x:c r="AK1040" s="2"/>
      <x:c r="AL1040" s="2"/>
      <x:c r="AM1040" s="2"/>
      <x:c r="AN1040" s="2"/>
      <x:c r="AO1040" s="2"/>
      <x:c r="AP1040" s="2"/>
      <x:c r="AQ1040" s="2"/>
      <x:c r="AR1040" s="2"/>
      <x:c r="AS1040" s="2"/>
    </x:row>
    <x:row r="1041">
      <x:c r="B1041" s="2"/>
      <x:c r="C1041" s="2"/>
      <x:c r="D1041" s="2"/>
      <x:c r="E1041" s="2"/>
      <x:c r="F1041" s="2"/>
      <x:c r="G1041" s="2"/>
      <x:c r="H1041" s="2"/>
      <x:c r="I1041" s="2"/>
      <x:c r="J1041" s="2"/>
      <x:c r="K1041" s="2"/>
      <x:c r="L1041" s="2"/>
      <x:c r="M1041" s="2"/>
      <x:c r="N1041" s="2"/>
      <x:c r="O1041" s="2"/>
      <x:c r="P1041" s="2"/>
      <x:c r="Q1041" s="2"/>
      <x:c r="R1041" s="2"/>
      <x:c r="S1041" s="2"/>
      <x:c r="T1041" s="2"/>
      <x:c r="U1041" s="2"/>
      <x:c r="V1041" s="2"/>
      <x:c r="W1041" s="2"/>
      <x:c r="X1041" s="2"/>
      <x:c r="Y1041" s="2"/>
      <x:c r="Z1041" s="2"/>
      <x:c r="AA1041" s="2"/>
      <x:c r="AB1041" s="2"/>
      <x:c r="AC1041" s="2"/>
      <x:c r="AD1041" s="2"/>
      <x:c r="AE1041" s="2"/>
      <x:c r="AF1041" s="2"/>
      <x:c r="AG1041" s="2"/>
      <x:c r="AH1041" s="2"/>
      <x:c r="AI1041" s="2"/>
      <x:c r="AJ1041" s="2"/>
      <x:c r="AK1041" s="2"/>
      <x:c r="AL1041" s="2"/>
      <x:c r="AM1041" s="2"/>
      <x:c r="AN1041" s="2"/>
      <x:c r="AO1041" s="2"/>
      <x:c r="AP1041" s="2"/>
      <x:c r="AQ1041" s="2"/>
      <x:c r="AR1041" s="2"/>
      <x:c r="AS1041" s="2"/>
    </x:row>
    <x:row r="1042">
      <x:c r="B1042" s="2"/>
      <x:c r="C1042" s="2"/>
      <x:c r="D1042" s="2"/>
      <x:c r="E1042" s="2"/>
      <x:c r="F1042" s="2"/>
      <x:c r="G1042" s="2"/>
      <x:c r="H1042" s="2"/>
      <x:c r="I1042" s="2"/>
      <x:c r="J1042" s="2"/>
      <x:c r="K1042" s="2"/>
      <x:c r="L1042" s="2"/>
      <x:c r="M1042" s="2"/>
      <x:c r="N1042" s="2"/>
      <x:c r="O1042" s="2"/>
      <x:c r="P1042" s="2"/>
      <x:c r="Q1042" s="2"/>
      <x:c r="R1042" s="2"/>
      <x:c r="S1042" s="2"/>
      <x:c r="T1042" s="2"/>
      <x:c r="U1042" s="2"/>
      <x:c r="V1042" s="2"/>
      <x:c r="W1042" s="2"/>
      <x:c r="X1042" s="2"/>
      <x:c r="Y1042" s="2"/>
      <x:c r="Z1042" s="2"/>
      <x:c r="AA1042" s="2"/>
      <x:c r="AB1042" s="2"/>
      <x:c r="AC1042" s="2"/>
      <x:c r="AD1042" s="2"/>
      <x:c r="AE1042" s="2"/>
      <x:c r="AF1042" s="2"/>
      <x:c r="AG1042" s="2"/>
      <x:c r="AH1042" s="2"/>
      <x:c r="AI1042" s="2"/>
      <x:c r="AJ1042" s="2"/>
      <x:c r="AK1042" s="2"/>
      <x:c r="AL1042" s="2"/>
      <x:c r="AM1042" s="2"/>
      <x:c r="AN1042" s="2"/>
      <x:c r="AO1042" s="2"/>
      <x:c r="AP1042" s="2"/>
      <x:c r="AQ1042" s="2"/>
      <x:c r="AR1042" s="2"/>
      <x:c r="AS1042" s="2"/>
    </x:row>
    <x:row r="1043">
      <x:c r="B1043" s="2"/>
      <x:c r="C1043" s="2"/>
      <x:c r="D1043" s="2"/>
      <x:c r="E1043" s="2"/>
      <x:c r="F1043" s="2"/>
      <x:c r="G1043" s="2"/>
      <x:c r="H1043" s="2"/>
      <x:c r="I1043" s="2"/>
      <x:c r="J1043" s="2"/>
      <x:c r="K1043" s="2"/>
      <x:c r="L1043" s="2"/>
      <x:c r="M1043" s="2"/>
      <x:c r="N1043" s="2"/>
      <x:c r="O1043" s="2"/>
      <x:c r="P1043" s="2"/>
      <x:c r="Q1043" s="2"/>
      <x:c r="R1043" s="2"/>
      <x:c r="S1043" s="2"/>
      <x:c r="T1043" s="2"/>
      <x:c r="U1043" s="2"/>
      <x:c r="V1043" s="2"/>
      <x:c r="W1043" s="2"/>
      <x:c r="X1043" s="2"/>
      <x:c r="Y1043" s="2"/>
      <x:c r="Z1043" s="2"/>
      <x:c r="AA1043" s="2"/>
      <x:c r="AB1043" s="2"/>
      <x:c r="AC1043" s="2"/>
      <x:c r="AD1043" s="2"/>
      <x:c r="AE1043" s="2"/>
      <x:c r="AF1043" s="2"/>
      <x:c r="AG1043" s="2"/>
      <x:c r="AH1043" s="2"/>
      <x:c r="AI1043" s="2"/>
      <x:c r="AJ1043" s="2"/>
      <x:c r="AK1043" s="2"/>
      <x:c r="AL1043" s="2"/>
      <x:c r="AM1043" s="2"/>
      <x:c r="AN1043" s="2"/>
      <x:c r="AO1043" s="2"/>
      <x:c r="AP1043" s="2"/>
      <x:c r="AQ1043" s="2"/>
      <x:c r="AR1043" s="2"/>
      <x:c r="AS1043" s="2"/>
    </x:row>
    <x:row r="1044">
      <x:c r="B1044" s="2"/>
      <x:c r="C1044" s="2"/>
      <x:c r="D1044" s="2"/>
      <x:c r="E1044" s="2"/>
      <x:c r="F1044" s="2"/>
      <x:c r="G1044" s="2"/>
      <x:c r="H1044" s="2"/>
      <x:c r="I1044" s="2"/>
      <x:c r="J1044" s="2"/>
      <x:c r="K1044" s="2"/>
      <x:c r="L1044" s="2"/>
      <x:c r="M1044" s="2"/>
      <x:c r="N1044" s="2"/>
      <x:c r="O1044" s="2"/>
      <x:c r="P1044" s="2"/>
      <x:c r="Q1044" s="2"/>
      <x:c r="R1044" s="2"/>
      <x:c r="S1044" s="2"/>
      <x:c r="T1044" s="2"/>
      <x:c r="U1044" s="2"/>
      <x:c r="V1044" s="2"/>
      <x:c r="W1044" s="2"/>
      <x:c r="X1044" s="2"/>
      <x:c r="Y1044" s="2"/>
      <x:c r="Z1044" s="2"/>
      <x:c r="AA1044" s="2"/>
      <x:c r="AB1044" s="2"/>
      <x:c r="AC1044" s="2"/>
      <x:c r="AD1044" s="2"/>
      <x:c r="AE1044" s="2"/>
      <x:c r="AF1044" s="2"/>
      <x:c r="AG1044" s="2"/>
      <x:c r="AH1044" s="2"/>
      <x:c r="AI1044" s="2"/>
      <x:c r="AJ1044" s="2"/>
      <x:c r="AK1044" s="2"/>
      <x:c r="AL1044" s="2"/>
      <x:c r="AM1044" s="2"/>
      <x:c r="AN1044" s="2"/>
      <x:c r="AO1044" s="2"/>
      <x:c r="AP1044" s="2"/>
      <x:c r="AQ1044" s="2"/>
      <x:c r="AR1044" s="2"/>
      <x:c r="AS1044" s="2"/>
    </x:row>
    <x:row r="1045">
      <x:c r="B1045" s="2"/>
      <x:c r="C1045" s="2"/>
      <x:c r="D1045" s="2"/>
      <x:c r="E1045" s="2"/>
      <x:c r="F1045" s="2"/>
      <x:c r="G1045" s="2"/>
      <x:c r="H1045" s="2"/>
      <x:c r="I1045" s="2"/>
      <x:c r="J1045" s="2"/>
      <x:c r="K1045" s="2"/>
      <x:c r="L1045" s="2"/>
      <x:c r="M1045" s="2"/>
      <x:c r="N1045" s="2"/>
      <x:c r="O1045" s="2"/>
      <x:c r="P1045" s="2"/>
      <x:c r="Q1045" s="2"/>
      <x:c r="R1045" s="2"/>
      <x:c r="S1045" s="2"/>
      <x:c r="T1045" s="2"/>
      <x:c r="U1045" s="2"/>
      <x:c r="V1045" s="2"/>
      <x:c r="W1045" s="2"/>
      <x:c r="X1045" s="2"/>
      <x:c r="Y1045" s="2"/>
      <x:c r="Z1045" s="2"/>
      <x:c r="AA1045" s="2"/>
      <x:c r="AB1045" s="2"/>
      <x:c r="AC1045" s="2"/>
      <x:c r="AD1045" s="2"/>
      <x:c r="AE1045" s="2"/>
      <x:c r="AF1045" s="2"/>
      <x:c r="AG1045" s="2"/>
      <x:c r="AH1045" s="2"/>
      <x:c r="AI1045" s="2"/>
      <x:c r="AJ1045" s="2"/>
      <x:c r="AK1045" s="2"/>
      <x:c r="AL1045" s="2"/>
      <x:c r="AM1045" s="2"/>
      <x:c r="AN1045" s="2"/>
      <x:c r="AO1045" s="2"/>
      <x:c r="AP1045" s="2"/>
      <x:c r="AQ1045" s="2"/>
      <x:c r="AR1045" s="2"/>
      <x:c r="AS1045" s="2"/>
    </x:row>
    <x:row r="1046">
      <x:c r="B1046" s="2"/>
      <x:c r="C1046" s="2"/>
      <x:c r="D1046" s="2"/>
      <x:c r="E1046" s="2"/>
      <x:c r="F1046" s="2"/>
      <x:c r="G1046" s="2"/>
      <x:c r="H1046" s="2"/>
      <x:c r="I1046" s="2"/>
      <x:c r="J1046" s="2"/>
      <x:c r="K1046" s="2"/>
      <x:c r="L1046" s="2"/>
      <x:c r="M1046" s="2"/>
      <x:c r="N1046" s="2"/>
      <x:c r="O1046" s="2"/>
      <x:c r="P1046" s="2"/>
      <x:c r="Q1046" s="2"/>
      <x:c r="R1046" s="2"/>
      <x:c r="S1046" s="2"/>
      <x:c r="T1046" s="2"/>
      <x:c r="U1046" s="2"/>
      <x:c r="V1046" s="2"/>
      <x:c r="W1046" s="2"/>
      <x:c r="X1046" s="2"/>
      <x:c r="Y1046" s="2"/>
      <x:c r="Z1046" s="2"/>
      <x:c r="AA1046" s="2"/>
      <x:c r="AB1046" s="2"/>
      <x:c r="AC1046" s="2"/>
      <x:c r="AD1046" s="2"/>
      <x:c r="AE1046" s="2"/>
      <x:c r="AF1046" s="2"/>
      <x:c r="AG1046" s="2"/>
      <x:c r="AH1046" s="2"/>
      <x:c r="AI1046" s="2"/>
      <x:c r="AJ1046" s="2"/>
      <x:c r="AK1046" s="2"/>
      <x:c r="AL1046" s="2"/>
      <x:c r="AM1046" s="2"/>
      <x:c r="AN1046" s="2"/>
      <x:c r="AO1046" s="2"/>
      <x:c r="AP1046" s="2"/>
      <x:c r="AQ1046" s="2"/>
      <x:c r="AR1046" s="2"/>
      <x:c r="AS1046" s="2"/>
    </x:row>
    <x:row r="1047">
      <x:c r="B1047" s="2"/>
      <x:c r="C1047" s="2"/>
      <x:c r="D1047" s="2"/>
      <x:c r="E1047" s="2"/>
      <x:c r="F1047" s="2"/>
      <x:c r="G1047" s="2"/>
      <x:c r="H1047" s="2"/>
      <x:c r="I1047" s="2"/>
      <x:c r="J1047" s="2"/>
      <x:c r="K1047" s="2"/>
      <x:c r="L1047" s="2"/>
      <x:c r="M1047" s="2"/>
      <x:c r="N1047" s="2"/>
      <x:c r="O1047" s="2"/>
      <x:c r="P1047" s="2"/>
      <x:c r="Q1047" s="2"/>
      <x:c r="R1047" s="2"/>
      <x:c r="S1047" s="2"/>
      <x:c r="T1047" s="2"/>
      <x:c r="U1047" s="2"/>
      <x:c r="V1047" s="2"/>
      <x:c r="W1047" s="2"/>
      <x:c r="X1047" s="2"/>
      <x:c r="Y1047" s="2"/>
      <x:c r="Z1047" s="2"/>
      <x:c r="AA1047" s="2"/>
      <x:c r="AB1047" s="2"/>
      <x:c r="AC1047" s="2"/>
      <x:c r="AD1047" s="2"/>
      <x:c r="AE1047" s="2"/>
      <x:c r="AF1047" s="2"/>
      <x:c r="AG1047" s="2"/>
      <x:c r="AH1047" s="2"/>
      <x:c r="AI1047" s="2"/>
      <x:c r="AJ1047" s="2"/>
      <x:c r="AK1047" s="2"/>
      <x:c r="AL1047" s="2"/>
      <x:c r="AM1047" s="2"/>
      <x:c r="AN1047" s="2"/>
      <x:c r="AO1047" s="2"/>
      <x:c r="AP1047" s="2"/>
      <x:c r="AQ1047" s="2"/>
      <x:c r="AR1047" s="2"/>
      <x:c r="AS1047" s="2"/>
    </x:row>
    <x:row r="1048">
      <x:c r="B1048" s="2"/>
      <x:c r="C1048" s="2"/>
      <x:c r="D1048" s="2"/>
      <x:c r="E1048" s="2"/>
      <x:c r="F1048" s="2"/>
      <x:c r="G1048" s="2"/>
      <x:c r="H1048" s="2"/>
      <x:c r="I1048" s="2"/>
      <x:c r="J1048" s="2"/>
      <x:c r="K1048" s="2"/>
      <x:c r="L1048" s="2"/>
      <x:c r="M1048" s="2"/>
      <x:c r="N1048" s="2"/>
      <x:c r="O1048" s="2"/>
      <x:c r="P1048" s="2"/>
      <x:c r="Q1048" s="2"/>
      <x:c r="R1048" s="2"/>
      <x:c r="S1048" s="2"/>
      <x:c r="T1048" s="2"/>
      <x:c r="U1048" s="2"/>
      <x:c r="V1048" s="2"/>
      <x:c r="W1048" s="2"/>
      <x:c r="X1048" s="2"/>
      <x:c r="Y1048" s="2"/>
      <x:c r="Z1048" s="2"/>
      <x:c r="AA1048" s="2"/>
      <x:c r="AB1048" s="2"/>
      <x:c r="AC1048" s="2"/>
      <x:c r="AD1048" s="2"/>
      <x:c r="AE1048" s="2"/>
      <x:c r="AF1048" s="2"/>
      <x:c r="AG1048" s="2"/>
      <x:c r="AH1048" s="2"/>
      <x:c r="AI1048" s="2"/>
      <x:c r="AJ1048" s="2"/>
      <x:c r="AK1048" s="2"/>
      <x:c r="AL1048" s="2"/>
      <x:c r="AM1048" s="2"/>
      <x:c r="AN1048" s="2"/>
      <x:c r="AO1048" s="2"/>
      <x:c r="AP1048" s="2"/>
      <x:c r="AQ1048" s="2"/>
      <x:c r="AR1048" s="2"/>
      <x:c r="AS1048" s="2"/>
    </x:row>
    <x:row r="1049">
      <x:c r="B1049" s="2"/>
      <x:c r="C1049" s="2"/>
      <x:c r="D1049" s="2"/>
      <x:c r="E1049" s="2"/>
      <x:c r="F1049" s="2"/>
      <x:c r="G1049" s="2"/>
      <x:c r="H1049" s="2"/>
      <x:c r="I1049" s="2"/>
      <x:c r="J1049" s="2"/>
      <x:c r="K1049" s="2"/>
      <x:c r="L1049" s="2"/>
      <x:c r="M1049" s="2"/>
      <x:c r="N1049" s="2"/>
      <x:c r="O1049" s="2"/>
      <x:c r="P1049" s="2"/>
      <x:c r="Q1049" s="2"/>
      <x:c r="R1049" s="2"/>
      <x:c r="S1049" s="2"/>
      <x:c r="T1049" s="2"/>
      <x:c r="U1049" s="2"/>
      <x:c r="V1049" s="2"/>
      <x:c r="W1049" s="2"/>
      <x:c r="X1049" s="2"/>
      <x:c r="Y1049" s="2"/>
      <x:c r="Z1049" s="2"/>
      <x:c r="AA1049" s="2"/>
      <x:c r="AB1049" s="2"/>
      <x:c r="AC1049" s="2"/>
      <x:c r="AD1049" s="2"/>
      <x:c r="AE1049" s="2"/>
      <x:c r="AF1049" s="2"/>
      <x:c r="AG1049" s="2"/>
      <x:c r="AH1049" s="2"/>
      <x:c r="AI1049" s="2"/>
      <x:c r="AJ1049" s="2"/>
      <x:c r="AK1049" s="2"/>
      <x:c r="AL1049" s="2"/>
      <x:c r="AM1049" s="2"/>
      <x:c r="AN1049" s="2"/>
      <x:c r="AO1049" s="2"/>
      <x:c r="AP1049" s="2"/>
      <x:c r="AQ1049" s="2"/>
      <x:c r="AR1049" s="2"/>
      <x:c r="AS1049" s="2"/>
    </x:row>
    <x:row r="1050">
      <x:c r="B1050" s="2"/>
      <x:c r="C1050" s="2"/>
      <x:c r="D1050" s="2"/>
      <x:c r="E1050" s="2"/>
      <x:c r="F1050" s="2"/>
      <x:c r="G1050" s="2"/>
      <x:c r="H1050" s="2"/>
      <x:c r="I1050" s="2"/>
      <x:c r="J1050" s="2"/>
      <x:c r="K1050" s="2"/>
      <x:c r="L1050" s="2"/>
      <x:c r="M1050" s="2"/>
      <x:c r="N1050" s="2"/>
      <x:c r="O1050" s="2"/>
      <x:c r="P1050" s="2"/>
      <x:c r="Q1050" s="2"/>
      <x:c r="R1050" s="2"/>
      <x:c r="S1050" s="2"/>
      <x:c r="T1050" s="2"/>
      <x:c r="U1050" s="2"/>
      <x:c r="V1050" s="2"/>
      <x:c r="W1050" s="2"/>
      <x:c r="X1050" s="2"/>
      <x:c r="Y1050" s="2"/>
      <x:c r="Z1050" s="2"/>
      <x:c r="AA1050" s="2"/>
      <x:c r="AB1050" s="2"/>
      <x:c r="AC1050" s="2"/>
      <x:c r="AD1050" s="2"/>
      <x:c r="AE1050" s="2"/>
      <x:c r="AF1050" s="2"/>
      <x:c r="AG1050" s="2"/>
      <x:c r="AH1050" s="2"/>
      <x:c r="AI1050" s="2"/>
      <x:c r="AJ1050" s="2"/>
      <x:c r="AK1050" s="2"/>
      <x:c r="AL1050" s="2"/>
      <x:c r="AM1050" s="2"/>
      <x:c r="AN1050" s="2"/>
      <x:c r="AO1050" s="2"/>
      <x:c r="AP1050" s="2"/>
      <x:c r="AQ1050" s="2"/>
      <x:c r="AR1050" s="2"/>
      <x:c r="AS1050" s="2"/>
    </x:row>
    <x:row r="1051">
      <x:c r="B1051" s="2"/>
      <x:c r="C1051" s="2"/>
      <x:c r="D1051" s="2"/>
      <x:c r="E1051" s="2"/>
      <x:c r="F1051" s="2"/>
      <x:c r="G1051" s="2"/>
      <x:c r="H1051" s="2"/>
      <x:c r="I1051" s="2"/>
      <x:c r="J1051" s="2"/>
      <x:c r="K1051" s="2"/>
      <x:c r="L1051" s="2"/>
      <x:c r="M1051" s="2"/>
      <x:c r="N1051" s="2"/>
      <x:c r="O1051" s="2"/>
      <x:c r="P1051" s="2"/>
      <x:c r="Q1051" s="2"/>
      <x:c r="R1051" s="2"/>
      <x:c r="S1051" s="2"/>
      <x:c r="T1051" s="2"/>
      <x:c r="U1051" s="2"/>
      <x:c r="V1051" s="2"/>
      <x:c r="W1051" s="2"/>
      <x:c r="X1051" s="2"/>
      <x:c r="Y1051" s="2"/>
      <x:c r="Z1051" s="2"/>
      <x:c r="AA1051" s="2"/>
      <x:c r="AB1051" s="2"/>
      <x:c r="AC1051" s="2"/>
      <x:c r="AD1051" s="2"/>
      <x:c r="AE1051" s="2"/>
      <x:c r="AF1051" s="2"/>
      <x:c r="AG1051" s="2"/>
      <x:c r="AH1051" s="2"/>
      <x:c r="AI1051" s="2"/>
      <x:c r="AJ1051" s="2"/>
      <x:c r="AK1051" s="2"/>
      <x:c r="AL1051" s="2"/>
      <x:c r="AM1051" s="2"/>
      <x:c r="AN1051" s="2"/>
      <x:c r="AO1051" s="2"/>
      <x:c r="AP1051" s="2"/>
      <x:c r="AQ1051" s="2"/>
      <x:c r="AR1051" s="2"/>
      <x:c r="AS1051" s="2"/>
    </x:row>
    <x:row r="1052">
      <x:c r="B1052" s="2"/>
      <x:c r="C1052" s="2"/>
      <x:c r="D1052" s="2"/>
      <x:c r="E1052" s="2"/>
      <x:c r="F1052" s="2"/>
      <x:c r="G1052" s="2"/>
      <x:c r="H1052" s="2"/>
      <x:c r="I1052" s="2"/>
      <x:c r="J1052" s="2"/>
      <x:c r="K1052" s="2"/>
      <x:c r="L1052" s="2"/>
      <x:c r="M1052" s="2"/>
      <x:c r="N1052" s="2"/>
      <x:c r="O1052" s="2"/>
      <x:c r="P1052" s="2"/>
      <x:c r="Q1052" s="2"/>
      <x:c r="R1052" s="2"/>
      <x:c r="S1052" s="2"/>
      <x:c r="T1052" s="2"/>
      <x:c r="U1052" s="2"/>
      <x:c r="V1052" s="2"/>
      <x:c r="W1052" s="2"/>
      <x:c r="X1052" s="2"/>
      <x:c r="Y1052" s="2"/>
      <x:c r="Z1052" s="2"/>
      <x:c r="AA1052" s="2"/>
      <x:c r="AB1052" s="2"/>
      <x:c r="AC1052" s="2"/>
      <x:c r="AD1052" s="2"/>
      <x:c r="AE1052" s="2"/>
      <x:c r="AF1052" s="2"/>
      <x:c r="AG1052" s="2"/>
      <x:c r="AH1052" s="2"/>
      <x:c r="AI1052" s="2"/>
      <x:c r="AJ1052" s="2"/>
      <x:c r="AK1052" s="2"/>
      <x:c r="AL1052" s="2"/>
      <x:c r="AM1052" s="2"/>
      <x:c r="AN1052" s="2"/>
      <x:c r="AO1052" s="2"/>
      <x:c r="AP1052" s="2"/>
      <x:c r="AQ1052" s="2"/>
      <x:c r="AR1052" s="2"/>
      <x:c r="AS1052" s="2"/>
    </x:row>
    <x:row r="1053">
      <x:c r="B1053" s="2"/>
      <x:c r="C1053" s="2"/>
      <x:c r="D1053" s="2"/>
      <x:c r="E1053" s="2"/>
      <x:c r="F1053" s="2"/>
      <x:c r="G1053" s="2"/>
      <x:c r="H1053" s="2"/>
      <x:c r="I1053" s="2"/>
      <x:c r="J1053" s="2"/>
      <x:c r="K1053" s="2"/>
      <x:c r="L1053" s="2"/>
      <x:c r="M1053" s="2"/>
      <x:c r="N1053" s="2"/>
      <x:c r="O1053" s="2"/>
      <x:c r="P1053" s="2"/>
      <x:c r="Q1053" s="2"/>
      <x:c r="R1053" s="2"/>
      <x:c r="S1053" s="2"/>
      <x:c r="T1053" s="2"/>
      <x:c r="U1053" s="2"/>
      <x:c r="V1053" s="2"/>
      <x:c r="W1053" s="2"/>
      <x:c r="X1053" s="2"/>
      <x:c r="Y1053" s="2"/>
      <x:c r="Z1053" s="2"/>
      <x:c r="AA1053" s="2"/>
      <x:c r="AB1053" s="2"/>
      <x:c r="AC1053" s="2"/>
      <x:c r="AD1053" s="2"/>
      <x:c r="AE1053" s="2"/>
      <x:c r="AF1053" s="2"/>
      <x:c r="AG1053" s="2"/>
      <x:c r="AH1053" s="2"/>
      <x:c r="AI1053" s="2"/>
      <x:c r="AJ1053" s="2"/>
      <x:c r="AK1053" s="2"/>
      <x:c r="AL1053" s="2"/>
      <x:c r="AM1053" s="2"/>
      <x:c r="AN1053" s="2"/>
      <x:c r="AO1053" s="2"/>
      <x:c r="AP1053" s="2"/>
      <x:c r="AQ1053" s="2"/>
      <x:c r="AR1053" s="2"/>
      <x:c r="AS1053" s="2"/>
    </x:row>
    <x:row r="1054">
      <x:c r="B1054" s="2"/>
      <x:c r="C1054" s="2"/>
      <x:c r="D1054" s="2"/>
      <x:c r="E1054" s="2"/>
      <x:c r="F1054" s="2"/>
      <x:c r="G1054" s="2"/>
      <x:c r="H1054" s="2"/>
      <x:c r="I1054" s="2"/>
      <x:c r="J1054" s="2"/>
      <x:c r="K1054" s="2"/>
      <x:c r="L1054" s="2"/>
      <x:c r="M1054" s="2"/>
      <x:c r="N1054" s="2"/>
      <x:c r="O1054" s="2"/>
      <x:c r="P1054" s="2"/>
      <x:c r="Q1054" s="2"/>
      <x:c r="R1054" s="2"/>
      <x:c r="S1054" s="2"/>
      <x:c r="T1054" s="2"/>
      <x:c r="U1054" s="2"/>
      <x:c r="V1054" s="2"/>
      <x:c r="W1054" s="2"/>
      <x:c r="X1054" s="2"/>
      <x:c r="Y1054" s="2"/>
      <x:c r="Z1054" s="2"/>
      <x:c r="AA1054" s="2"/>
      <x:c r="AB1054" s="2"/>
      <x:c r="AC1054" s="2"/>
      <x:c r="AD1054" s="2"/>
      <x:c r="AE1054" s="2"/>
      <x:c r="AF1054" s="2"/>
      <x:c r="AG1054" s="2"/>
      <x:c r="AH1054" s="2"/>
      <x:c r="AI1054" s="2"/>
      <x:c r="AJ1054" s="2"/>
      <x:c r="AK1054" s="2"/>
      <x:c r="AL1054" s="2"/>
      <x:c r="AM1054" s="2"/>
      <x:c r="AN1054" s="2"/>
      <x:c r="AO1054" s="2"/>
      <x:c r="AP1054" s="2"/>
      <x:c r="AQ1054" s="2"/>
      <x:c r="AR1054" s="2"/>
      <x:c r="AS1054" s="2"/>
    </x:row>
    <x:row r="1055">
      <x:c r="B1055" s="2"/>
      <x:c r="C1055" s="2"/>
      <x:c r="D1055" s="2"/>
      <x:c r="E1055" s="2"/>
      <x:c r="F1055" s="2"/>
      <x:c r="G1055" s="2"/>
      <x:c r="H1055" s="2"/>
      <x:c r="I1055" s="2"/>
      <x:c r="J1055" s="2"/>
      <x:c r="K1055" s="2"/>
      <x:c r="L1055" s="2"/>
      <x:c r="M1055" s="2"/>
      <x:c r="N1055" s="2"/>
      <x:c r="O1055" s="2"/>
      <x:c r="P1055" s="2"/>
      <x:c r="Q1055" s="2"/>
      <x:c r="R1055" s="2"/>
      <x:c r="S1055" s="2"/>
      <x:c r="T1055" s="2"/>
      <x:c r="U1055" s="2"/>
      <x:c r="V1055" s="2"/>
      <x:c r="W1055" s="2"/>
      <x:c r="X1055" s="2"/>
      <x:c r="Y1055" s="2"/>
      <x:c r="Z1055" s="2"/>
      <x:c r="AA1055" s="2"/>
      <x:c r="AB1055" s="2"/>
      <x:c r="AC1055" s="2"/>
      <x:c r="AD1055" s="2"/>
      <x:c r="AE1055" s="2"/>
      <x:c r="AF1055" s="2"/>
      <x:c r="AG1055" s="2"/>
      <x:c r="AH1055" s="2"/>
      <x:c r="AI1055" s="2"/>
      <x:c r="AJ1055" s="2"/>
      <x:c r="AK1055" s="2"/>
      <x:c r="AL1055" s="2"/>
      <x:c r="AM1055" s="2"/>
      <x:c r="AN1055" s="2"/>
      <x:c r="AO1055" s="2"/>
      <x:c r="AP1055" s="2"/>
      <x:c r="AQ1055" s="2"/>
      <x:c r="AR1055" s="2"/>
      <x:c r="AS1055" s="2"/>
    </x:row>
    <x:row r="1056">
      <x:c r="B1056" s="2"/>
      <x:c r="C1056" s="2"/>
      <x:c r="D1056" s="2"/>
      <x:c r="E1056" s="2"/>
      <x:c r="F1056" s="2"/>
      <x:c r="G1056" s="2"/>
      <x:c r="H1056" s="2"/>
      <x:c r="I1056" s="2"/>
      <x:c r="J1056" s="2"/>
      <x:c r="K1056" s="2"/>
      <x:c r="L1056" s="2"/>
      <x:c r="M1056" s="2"/>
      <x:c r="N1056" s="2"/>
      <x:c r="O1056" s="2"/>
      <x:c r="P1056" s="2"/>
      <x:c r="Q1056" s="2"/>
      <x:c r="R1056" s="2"/>
      <x:c r="S1056" s="2"/>
      <x:c r="T1056" s="2"/>
      <x:c r="U1056" s="2"/>
      <x:c r="V1056" s="2"/>
      <x:c r="W1056" s="2"/>
      <x:c r="X1056" s="2"/>
      <x:c r="Y1056" s="2"/>
      <x:c r="Z1056" s="2"/>
      <x:c r="AA1056" s="2"/>
      <x:c r="AB1056" s="2"/>
      <x:c r="AC1056" s="2"/>
      <x:c r="AD1056" s="2"/>
      <x:c r="AE1056" s="2"/>
      <x:c r="AF1056" s="2"/>
      <x:c r="AG1056" s="2"/>
      <x:c r="AH1056" s="2"/>
      <x:c r="AI1056" s="2"/>
      <x:c r="AJ1056" s="2"/>
      <x:c r="AK1056" s="2"/>
      <x:c r="AL1056" s="2"/>
      <x:c r="AM1056" s="2"/>
      <x:c r="AN1056" s="2"/>
      <x:c r="AO1056" s="2"/>
      <x:c r="AP1056" s="2"/>
      <x:c r="AQ1056" s="2"/>
      <x:c r="AR1056" s="2"/>
      <x:c r="AS1056" s="2"/>
    </x:row>
    <x:row r="1057">
      <x:c r="B1057" s="2"/>
      <x:c r="C1057" s="2"/>
      <x:c r="D1057" s="2"/>
      <x:c r="E1057" s="2"/>
      <x:c r="F1057" s="2"/>
      <x:c r="G1057" s="2"/>
      <x:c r="H1057" s="2"/>
      <x:c r="I1057" s="2"/>
      <x:c r="J1057" s="2"/>
      <x:c r="K1057" s="2"/>
      <x:c r="L1057" s="2"/>
      <x:c r="M1057" s="2"/>
      <x:c r="N1057" s="2"/>
      <x:c r="O1057" s="2"/>
      <x:c r="P1057" s="2"/>
      <x:c r="Q1057" s="2"/>
      <x:c r="R1057" s="2"/>
      <x:c r="S1057" s="2"/>
      <x:c r="T1057" s="2"/>
      <x:c r="U1057" s="2"/>
      <x:c r="V1057" s="2"/>
      <x:c r="W1057" s="2"/>
      <x:c r="X1057" s="2"/>
      <x:c r="Y1057" s="2"/>
      <x:c r="Z1057" s="2"/>
      <x:c r="AA1057" s="2"/>
      <x:c r="AB1057" s="2"/>
      <x:c r="AC1057" s="2"/>
      <x:c r="AD1057" s="2"/>
      <x:c r="AE1057" s="2"/>
      <x:c r="AF1057" s="2"/>
      <x:c r="AG1057" s="2"/>
      <x:c r="AH1057" s="2"/>
      <x:c r="AI1057" s="2"/>
      <x:c r="AJ1057" s="2"/>
      <x:c r="AK1057" s="2"/>
      <x:c r="AL1057" s="2"/>
      <x:c r="AM1057" s="2"/>
      <x:c r="AN1057" s="2"/>
      <x:c r="AO1057" s="2"/>
      <x:c r="AP1057" s="2"/>
      <x:c r="AQ1057" s="2"/>
      <x:c r="AR1057" s="2"/>
      <x:c r="AS1057" s="2"/>
    </x:row>
    <x:row r="1058">
      <x:c r="B1058" s="2"/>
      <x:c r="C1058" s="2"/>
      <x:c r="D1058" s="2"/>
      <x:c r="E1058" s="2"/>
      <x:c r="F1058" s="2"/>
      <x:c r="G1058" s="2"/>
      <x:c r="H1058" s="2"/>
      <x:c r="I1058" s="2"/>
      <x:c r="J1058" s="2"/>
      <x:c r="K1058" s="2"/>
      <x:c r="L1058" s="2"/>
      <x:c r="M1058" s="2"/>
      <x:c r="N1058" s="2"/>
      <x:c r="O1058" s="2"/>
      <x:c r="P1058" s="2"/>
      <x:c r="Q1058" s="2"/>
      <x:c r="R1058" s="2"/>
      <x:c r="S1058" s="2"/>
      <x:c r="T1058" s="2"/>
      <x:c r="U1058" s="2"/>
      <x:c r="V1058" s="2"/>
      <x:c r="W1058" s="2"/>
      <x:c r="X1058" s="2"/>
      <x:c r="Y1058" s="2"/>
      <x:c r="Z1058" s="2"/>
      <x:c r="AA1058" s="2"/>
      <x:c r="AB1058" s="2"/>
      <x:c r="AC1058" s="2"/>
      <x:c r="AD1058" s="2"/>
      <x:c r="AE1058" s="2"/>
      <x:c r="AF1058" s="2"/>
      <x:c r="AG1058" s="2"/>
      <x:c r="AH1058" s="2"/>
      <x:c r="AI1058" s="2"/>
      <x:c r="AJ1058" s="2"/>
      <x:c r="AK1058" s="2"/>
      <x:c r="AL1058" s="2"/>
      <x:c r="AM1058" s="2"/>
      <x:c r="AN1058" s="2"/>
      <x:c r="AO1058" s="2"/>
      <x:c r="AP1058" s="2"/>
      <x:c r="AQ1058" s="2"/>
      <x:c r="AR1058" s="2"/>
      <x:c r="AS1058" s="2"/>
    </x:row>
    <x:row r="1059">
      <x:c r="B1059" s="2"/>
      <x:c r="C1059" s="2"/>
      <x:c r="D1059" s="2"/>
      <x:c r="E1059" s="2"/>
      <x:c r="F1059" s="2"/>
      <x:c r="G1059" s="2"/>
      <x:c r="H1059" s="2"/>
      <x:c r="I1059" s="2"/>
      <x:c r="J1059" s="2"/>
      <x:c r="K1059" s="2"/>
      <x:c r="L1059" s="2"/>
      <x:c r="M1059" s="2"/>
      <x:c r="N1059" s="2"/>
      <x:c r="O1059" s="2"/>
      <x:c r="P1059" s="2"/>
      <x:c r="Q1059" s="2"/>
      <x:c r="R1059" s="2"/>
      <x:c r="S1059" s="2"/>
      <x:c r="T1059" s="2"/>
      <x:c r="U1059" s="2"/>
      <x:c r="V1059" s="2"/>
      <x:c r="W1059" s="2"/>
      <x:c r="X1059" s="2"/>
      <x:c r="Y1059" s="2"/>
      <x:c r="Z1059" s="2"/>
      <x:c r="AA1059" s="2"/>
      <x:c r="AB1059" s="2"/>
      <x:c r="AC1059" s="2"/>
      <x:c r="AD1059" s="2"/>
      <x:c r="AE1059" s="2"/>
      <x:c r="AF1059" s="2"/>
      <x:c r="AG1059" s="2"/>
      <x:c r="AH1059" s="2"/>
      <x:c r="AI1059" s="2"/>
      <x:c r="AJ1059" s="2"/>
      <x:c r="AK1059" s="2"/>
      <x:c r="AL1059" s="2"/>
      <x:c r="AM1059" s="2"/>
      <x:c r="AN1059" s="2"/>
      <x:c r="AO1059" s="2"/>
      <x:c r="AP1059" s="2"/>
      <x:c r="AQ1059" s="2"/>
      <x:c r="AR1059" s="2"/>
      <x:c r="AS1059" s="2"/>
    </x:row>
    <x:row r="1060">
      <x:c r="B1060" s="2"/>
      <x:c r="C1060" s="2"/>
      <x:c r="D1060" s="2"/>
      <x:c r="E1060" s="2"/>
      <x:c r="F1060" s="2"/>
      <x:c r="G1060" s="2"/>
      <x:c r="H1060" s="2"/>
      <x:c r="I1060" s="2"/>
      <x:c r="J1060" s="2"/>
      <x:c r="K1060" s="2"/>
      <x:c r="L1060" s="2"/>
      <x:c r="M1060" s="2"/>
      <x:c r="N1060" s="2"/>
      <x:c r="O1060" s="2"/>
      <x:c r="P1060" s="2"/>
      <x:c r="Q1060" s="2"/>
      <x:c r="R1060" s="2"/>
      <x:c r="S1060" s="2"/>
      <x:c r="T1060" s="2"/>
      <x:c r="U1060" s="2"/>
      <x:c r="V1060" s="2"/>
      <x:c r="W1060" s="2"/>
      <x:c r="X1060" s="2"/>
      <x:c r="Y1060" s="2"/>
      <x:c r="Z1060" s="2"/>
      <x:c r="AA1060" s="2"/>
      <x:c r="AB1060" s="2"/>
      <x:c r="AC1060" s="2"/>
      <x:c r="AD1060" s="2"/>
      <x:c r="AE1060" s="2"/>
      <x:c r="AF1060" s="2"/>
      <x:c r="AG1060" s="2"/>
      <x:c r="AH1060" s="2"/>
      <x:c r="AI1060" s="2"/>
      <x:c r="AJ1060" s="2"/>
      <x:c r="AK1060" s="2"/>
      <x:c r="AL1060" s="2"/>
      <x:c r="AM1060" s="2"/>
      <x:c r="AN1060" s="2"/>
      <x:c r="AO1060" s="2"/>
      <x:c r="AP1060" s="2"/>
      <x:c r="AQ1060" s="2"/>
      <x:c r="AR1060" s="2"/>
      <x:c r="AS1060" s="2"/>
    </x:row>
    <x:row r="1061">
      <x:c r="B1061" s="2"/>
      <x:c r="C1061" s="2"/>
      <x:c r="D1061" s="2"/>
      <x:c r="E1061" s="2"/>
      <x:c r="F1061" s="2"/>
      <x:c r="G1061" s="2"/>
      <x:c r="H1061" s="2"/>
      <x:c r="I1061" s="2"/>
      <x:c r="J1061" s="2"/>
      <x:c r="K1061" s="2"/>
      <x:c r="L1061" s="2"/>
      <x:c r="M1061" s="2"/>
      <x:c r="N1061" s="2"/>
      <x:c r="O1061" s="2"/>
      <x:c r="P1061" s="2"/>
      <x:c r="Q1061" s="2"/>
      <x:c r="R1061" s="2"/>
      <x:c r="S1061" s="2"/>
      <x:c r="T1061" s="2"/>
      <x:c r="U1061" s="2"/>
      <x:c r="V1061" s="2"/>
      <x:c r="W1061" s="2"/>
      <x:c r="X1061" s="2"/>
      <x:c r="Y1061" s="2"/>
      <x:c r="Z1061" s="2"/>
      <x:c r="AA1061" s="2"/>
      <x:c r="AB1061" s="2"/>
      <x:c r="AC1061" s="2"/>
      <x:c r="AD1061" s="2"/>
      <x:c r="AE1061" s="2"/>
      <x:c r="AF1061" s="2"/>
      <x:c r="AG1061" s="2"/>
      <x:c r="AH1061" s="2"/>
      <x:c r="AI1061" s="2"/>
      <x:c r="AJ1061" s="2"/>
      <x:c r="AK1061" s="2"/>
      <x:c r="AL1061" s="2"/>
      <x:c r="AM1061" s="2"/>
      <x:c r="AN1061" s="2"/>
      <x:c r="AO1061" s="2"/>
      <x:c r="AP1061" s="2"/>
      <x:c r="AQ1061" s="2"/>
      <x:c r="AR1061" s="2"/>
      <x:c r="AS1061" s="2"/>
    </x:row>
    <x:row r="1062">
      <x:c r="B1062" s="2"/>
      <x:c r="C1062" s="2"/>
      <x:c r="D1062" s="2"/>
      <x:c r="E1062" s="2"/>
      <x:c r="F1062" s="2"/>
      <x:c r="G1062" s="2"/>
      <x:c r="H1062" s="2"/>
      <x:c r="I1062" s="2"/>
      <x:c r="J1062" s="2"/>
      <x:c r="K1062" s="2"/>
      <x:c r="L1062" s="2"/>
      <x:c r="M1062" s="2"/>
      <x:c r="N1062" s="2"/>
      <x:c r="O1062" s="2"/>
      <x:c r="P1062" s="2"/>
      <x:c r="Q1062" s="2"/>
      <x:c r="R1062" s="2"/>
      <x:c r="S1062" s="2"/>
      <x:c r="T1062" s="2"/>
      <x:c r="U1062" s="2"/>
      <x:c r="V1062" s="2"/>
      <x:c r="W1062" s="2"/>
      <x:c r="X1062" s="2"/>
      <x:c r="Y1062" s="2"/>
      <x:c r="Z1062" s="2"/>
      <x:c r="AA1062" s="2"/>
      <x:c r="AB1062" s="2"/>
      <x:c r="AC1062" s="2"/>
      <x:c r="AD1062" s="2"/>
      <x:c r="AE1062" s="2"/>
      <x:c r="AF1062" s="2"/>
      <x:c r="AG1062" s="2"/>
      <x:c r="AH1062" s="2"/>
      <x:c r="AI1062" s="2"/>
      <x:c r="AJ1062" s="2"/>
      <x:c r="AK1062" s="2"/>
      <x:c r="AL1062" s="2"/>
      <x:c r="AM1062" s="2"/>
      <x:c r="AN1062" s="2"/>
      <x:c r="AO1062" s="2"/>
      <x:c r="AP1062" s="2"/>
      <x:c r="AQ1062" s="2"/>
      <x:c r="AR1062" s="2"/>
      <x:c r="AS1062" s="2"/>
    </x:row>
    <x:row r="1063">
      <x:c r="B1063" s="2"/>
      <x:c r="C1063" s="2"/>
      <x:c r="D1063" s="2"/>
      <x:c r="E1063" s="2"/>
      <x:c r="F1063" s="2"/>
      <x:c r="G1063" s="2"/>
      <x:c r="H1063" s="2"/>
      <x:c r="I1063" s="2"/>
      <x:c r="J1063" s="2"/>
      <x:c r="K1063" s="2"/>
      <x:c r="L1063" s="2"/>
      <x:c r="M1063" s="2"/>
      <x:c r="N1063" s="2"/>
      <x:c r="O1063" s="2"/>
      <x:c r="P1063" s="2"/>
      <x:c r="Q1063" s="2"/>
      <x:c r="R1063" s="2"/>
      <x:c r="S1063" s="2"/>
      <x:c r="T1063" s="2"/>
      <x:c r="U1063" s="2"/>
      <x:c r="V1063" s="2"/>
      <x:c r="W1063" s="2"/>
      <x:c r="X1063" s="2"/>
      <x:c r="Y1063" s="2"/>
      <x:c r="Z1063" s="2"/>
      <x:c r="AA1063" s="2"/>
      <x:c r="AB1063" s="2"/>
      <x:c r="AC1063" s="2"/>
      <x:c r="AD1063" s="2"/>
      <x:c r="AE1063" s="2"/>
      <x:c r="AF1063" s="2"/>
      <x:c r="AG1063" s="2"/>
      <x:c r="AH1063" s="2"/>
      <x:c r="AI1063" s="2"/>
      <x:c r="AJ1063" s="2"/>
      <x:c r="AK1063" s="2"/>
      <x:c r="AL1063" s="2"/>
      <x:c r="AM1063" s="2"/>
      <x:c r="AN1063" s="2"/>
      <x:c r="AO1063" s="2"/>
      <x:c r="AP1063" s="2"/>
      <x:c r="AQ1063" s="2"/>
      <x:c r="AR1063" s="2"/>
      <x:c r="AS1063" s="2"/>
    </x:row>
    <x:row r="1064">
      <x:c r="B1064" s="2"/>
      <x:c r="C1064" s="2"/>
      <x:c r="D1064" s="2"/>
      <x:c r="E1064" s="2"/>
      <x:c r="F1064" s="2"/>
      <x:c r="G1064" s="2"/>
      <x:c r="H1064" s="2"/>
      <x:c r="I1064" s="2"/>
      <x:c r="J1064" s="2"/>
      <x:c r="K1064" s="2"/>
      <x:c r="L1064" s="2"/>
      <x:c r="M1064" s="2"/>
      <x:c r="N1064" s="2"/>
      <x:c r="O1064" s="2"/>
      <x:c r="P1064" s="2"/>
      <x:c r="Q1064" s="2"/>
      <x:c r="R1064" s="2"/>
      <x:c r="S1064" s="2"/>
      <x:c r="T1064" s="2"/>
      <x:c r="U1064" s="2"/>
      <x:c r="V1064" s="2"/>
      <x:c r="W1064" s="2"/>
      <x:c r="X1064" s="2"/>
      <x:c r="Y1064" s="2"/>
      <x:c r="Z1064" s="2"/>
      <x:c r="AA1064" s="2"/>
      <x:c r="AB1064" s="2"/>
      <x:c r="AC1064" s="2"/>
      <x:c r="AD1064" s="2"/>
      <x:c r="AE1064" s="2"/>
      <x:c r="AF1064" s="2"/>
      <x:c r="AG1064" s="2"/>
      <x:c r="AH1064" s="2"/>
      <x:c r="AI1064" s="2"/>
      <x:c r="AJ1064" s="2"/>
      <x:c r="AK1064" s="2"/>
      <x:c r="AL1064" s="2"/>
      <x:c r="AM1064" s="2"/>
      <x:c r="AN1064" s="2"/>
      <x:c r="AO1064" s="2"/>
      <x:c r="AP1064" s="2"/>
      <x:c r="AQ1064" s="2"/>
      <x:c r="AR1064" s="2"/>
      <x:c r="AS1064" s="2"/>
    </x:row>
    <x:row r="1065">
      <x:c r="B1065" s="2"/>
      <x:c r="C1065" s="2"/>
      <x:c r="D1065" s="2"/>
      <x:c r="E1065" s="2"/>
      <x:c r="F1065" s="2"/>
      <x:c r="G1065" s="2"/>
      <x:c r="H1065" s="2"/>
      <x:c r="I1065" s="2"/>
      <x:c r="J1065" s="2"/>
      <x:c r="K1065" s="2"/>
      <x:c r="L1065" s="2"/>
      <x:c r="M1065" s="2"/>
      <x:c r="N1065" s="2"/>
      <x:c r="O1065" s="2"/>
      <x:c r="P1065" s="2"/>
      <x:c r="Q1065" s="2"/>
      <x:c r="R1065" s="2"/>
      <x:c r="S1065" s="2"/>
      <x:c r="T1065" s="2"/>
      <x:c r="U1065" s="2"/>
      <x:c r="V1065" s="2"/>
      <x:c r="W1065" s="2"/>
      <x:c r="X1065" s="2"/>
      <x:c r="Y1065" s="2"/>
      <x:c r="Z1065" s="2"/>
      <x:c r="AA1065" s="2"/>
      <x:c r="AB1065" s="2"/>
      <x:c r="AC1065" s="2"/>
      <x:c r="AD1065" s="2"/>
      <x:c r="AE1065" s="2"/>
      <x:c r="AF1065" s="2"/>
      <x:c r="AG1065" s="2"/>
      <x:c r="AH1065" s="2"/>
      <x:c r="AI1065" s="2"/>
      <x:c r="AJ1065" s="2"/>
      <x:c r="AK1065" s="2"/>
      <x:c r="AL1065" s="2"/>
      <x:c r="AM1065" s="2"/>
      <x:c r="AN1065" s="2"/>
      <x:c r="AO1065" s="2"/>
      <x:c r="AP1065" s="2"/>
      <x:c r="AQ1065" s="2"/>
      <x:c r="AR1065" s="2"/>
      <x:c r="AS1065" s="2"/>
    </x:row>
    <x:row r="1066">
      <x:c r="B1066" s="2"/>
      <x:c r="C1066" s="2"/>
      <x:c r="D1066" s="2"/>
      <x:c r="E1066" s="2"/>
      <x:c r="F1066" s="2"/>
      <x:c r="G1066" s="2"/>
      <x:c r="H1066" s="2"/>
      <x:c r="I1066" s="2"/>
      <x:c r="J1066" s="2"/>
      <x:c r="K1066" s="2"/>
      <x:c r="L1066" s="2"/>
      <x:c r="M1066" s="2"/>
      <x:c r="N1066" s="2"/>
      <x:c r="O1066" s="2"/>
      <x:c r="P1066" s="2"/>
      <x:c r="Q1066" s="2"/>
      <x:c r="R1066" s="2"/>
      <x:c r="S1066" s="2"/>
      <x:c r="T1066" s="2"/>
      <x:c r="U1066" s="2"/>
      <x:c r="V1066" s="2"/>
      <x:c r="W1066" s="2"/>
      <x:c r="X1066" s="2"/>
      <x:c r="Y1066" s="2"/>
      <x:c r="Z1066" s="2"/>
      <x:c r="AA1066" s="2"/>
      <x:c r="AB1066" s="2"/>
      <x:c r="AC1066" s="2"/>
      <x:c r="AD1066" s="2"/>
      <x:c r="AE1066" s="2"/>
      <x:c r="AF1066" s="2"/>
      <x:c r="AG1066" s="2"/>
      <x:c r="AH1066" s="2"/>
      <x:c r="AI1066" s="2"/>
      <x:c r="AJ1066" s="2"/>
      <x:c r="AK1066" s="2"/>
      <x:c r="AL1066" s="2"/>
      <x:c r="AM1066" s="2"/>
      <x:c r="AN1066" s="2"/>
      <x:c r="AO1066" s="2"/>
      <x:c r="AP1066" s="2"/>
      <x:c r="AQ1066" s="2"/>
      <x:c r="AR1066" s="2"/>
      <x:c r="AS1066" s="2"/>
    </x:row>
    <x:row r="1067">
      <x:c r="B1067" s="2"/>
      <x:c r="C1067" s="2"/>
      <x:c r="D1067" s="2"/>
      <x:c r="E1067" s="2"/>
      <x:c r="F1067" s="2"/>
      <x:c r="G1067" s="2"/>
      <x:c r="H1067" s="2"/>
      <x:c r="I1067" s="2"/>
      <x:c r="J1067" s="2"/>
      <x:c r="K1067" s="2"/>
      <x:c r="L1067" s="2"/>
      <x:c r="M1067" s="2"/>
      <x:c r="N1067" s="2"/>
      <x:c r="O1067" s="2"/>
      <x:c r="P1067" s="2"/>
      <x:c r="Q1067" s="2"/>
      <x:c r="R1067" s="2"/>
      <x:c r="S1067" s="2"/>
      <x:c r="T1067" s="2"/>
      <x:c r="U1067" s="2"/>
      <x:c r="V1067" s="2"/>
      <x:c r="W1067" s="2"/>
      <x:c r="X1067" s="2"/>
      <x:c r="Y1067" s="2"/>
      <x:c r="Z1067" s="2"/>
      <x:c r="AA1067" s="2"/>
      <x:c r="AB1067" s="2"/>
      <x:c r="AC1067" s="2"/>
      <x:c r="AD1067" s="2"/>
      <x:c r="AE1067" s="2"/>
      <x:c r="AF1067" s="2"/>
      <x:c r="AG1067" s="2"/>
      <x:c r="AH1067" s="2"/>
      <x:c r="AI1067" s="2"/>
      <x:c r="AJ1067" s="2"/>
      <x:c r="AK1067" s="2"/>
      <x:c r="AL1067" s="2"/>
      <x:c r="AM1067" s="2"/>
      <x:c r="AN1067" s="2"/>
      <x:c r="AO1067" s="2"/>
      <x:c r="AP1067" s="2"/>
      <x:c r="AQ1067" s="2"/>
      <x:c r="AR1067" s="2"/>
      <x:c r="AS1067" s="2"/>
    </x:row>
    <x:row r="1068">
      <x:c r="B1068" s="2"/>
      <x:c r="C1068" s="2"/>
      <x:c r="D1068" s="2"/>
      <x:c r="E1068" s="2"/>
      <x:c r="F1068" s="2"/>
      <x:c r="G1068" s="2"/>
      <x:c r="H1068" s="2"/>
      <x:c r="I1068" s="2"/>
      <x:c r="J1068" s="2"/>
      <x:c r="K1068" s="2"/>
      <x:c r="L1068" s="2"/>
      <x:c r="M1068" s="2"/>
      <x:c r="N1068" s="2"/>
      <x:c r="O1068" s="2"/>
      <x:c r="P1068" s="2"/>
      <x:c r="Q1068" s="2"/>
      <x:c r="R1068" s="2"/>
      <x:c r="S1068" s="2"/>
      <x:c r="T1068" s="2"/>
      <x:c r="U1068" s="2"/>
      <x:c r="V1068" s="2"/>
      <x:c r="W1068" s="2"/>
      <x:c r="X1068" s="2"/>
      <x:c r="Y1068" s="2"/>
      <x:c r="Z1068" s="2"/>
      <x:c r="AA1068" s="2"/>
      <x:c r="AB1068" s="2"/>
      <x:c r="AC1068" s="2"/>
      <x:c r="AD1068" s="2"/>
      <x:c r="AE1068" s="2"/>
      <x:c r="AF1068" s="2"/>
      <x:c r="AG1068" s="2"/>
      <x:c r="AH1068" s="2"/>
      <x:c r="AI1068" s="2"/>
      <x:c r="AJ1068" s="2"/>
      <x:c r="AK1068" s="2"/>
      <x:c r="AL1068" s="2"/>
      <x:c r="AM1068" s="2"/>
      <x:c r="AN1068" s="2"/>
      <x:c r="AO1068" s="2"/>
      <x:c r="AP1068" s="2"/>
      <x:c r="AQ1068" s="2"/>
      <x:c r="AR1068" s="2"/>
      <x:c r="AS1068" s="2"/>
    </x:row>
    <x:row r="1069">
      <x:c r="B1069" s="2"/>
      <x:c r="C1069" s="2"/>
      <x:c r="D1069" s="2"/>
      <x:c r="E1069" s="2"/>
      <x:c r="F1069" s="2"/>
      <x:c r="G1069" s="2"/>
      <x:c r="H1069" s="2"/>
      <x:c r="I1069" s="2"/>
      <x:c r="J1069" s="2"/>
      <x:c r="K1069" s="2"/>
      <x:c r="L1069" s="2"/>
      <x:c r="M1069" s="2"/>
      <x:c r="N1069" s="2"/>
      <x:c r="O1069" s="2"/>
      <x:c r="P1069" s="2"/>
      <x:c r="Q1069" s="2"/>
      <x:c r="R1069" s="2"/>
      <x:c r="S1069" s="2"/>
      <x:c r="T1069" s="2"/>
      <x:c r="U1069" s="2"/>
      <x:c r="V1069" s="2"/>
      <x:c r="W1069" s="2"/>
      <x:c r="X1069" s="2"/>
      <x:c r="Y1069" s="2"/>
      <x:c r="Z1069" s="2"/>
      <x:c r="AA1069" s="2"/>
      <x:c r="AB1069" s="2"/>
      <x:c r="AC1069" s="2"/>
      <x:c r="AD1069" s="2"/>
      <x:c r="AE1069" s="2"/>
      <x:c r="AF1069" s="2"/>
      <x:c r="AG1069" s="2"/>
      <x:c r="AH1069" s="2"/>
      <x:c r="AI1069" s="2"/>
      <x:c r="AJ1069" s="2"/>
      <x:c r="AK1069" s="2"/>
      <x:c r="AL1069" s="2"/>
      <x:c r="AM1069" s="2"/>
      <x:c r="AN1069" s="2"/>
      <x:c r="AO1069" s="2"/>
      <x:c r="AP1069" s="2"/>
      <x:c r="AQ1069" s="2"/>
      <x:c r="AR1069" s="2"/>
      <x:c r="AS1069" s="2"/>
    </x:row>
    <x:row r="1070">
      <x:c r="B1070" s="2"/>
      <x:c r="C1070" s="2"/>
      <x:c r="D1070" s="2"/>
      <x:c r="E1070" s="2"/>
      <x:c r="F1070" s="2"/>
      <x:c r="G1070" s="2"/>
      <x:c r="H1070" s="2"/>
      <x:c r="I1070" s="2"/>
      <x:c r="J1070" s="2"/>
      <x:c r="K1070" s="2"/>
      <x:c r="L1070" s="2"/>
      <x:c r="M1070" s="2"/>
      <x:c r="N1070" s="2"/>
      <x:c r="O1070" s="2"/>
      <x:c r="P1070" s="2"/>
      <x:c r="Q1070" s="2"/>
      <x:c r="R1070" s="2"/>
      <x:c r="S1070" s="2"/>
      <x:c r="T1070" s="2"/>
      <x:c r="U1070" s="2"/>
      <x:c r="V1070" s="2"/>
      <x:c r="W1070" s="2"/>
      <x:c r="X1070" s="2"/>
      <x:c r="Y1070" s="2"/>
      <x:c r="Z1070" s="2"/>
      <x:c r="AA1070" s="2"/>
      <x:c r="AB1070" s="2"/>
      <x:c r="AC1070" s="2"/>
      <x:c r="AD1070" s="2"/>
      <x:c r="AE1070" s="2"/>
      <x:c r="AF1070" s="2"/>
      <x:c r="AG1070" s="2"/>
      <x:c r="AH1070" s="2"/>
      <x:c r="AI1070" s="2"/>
      <x:c r="AJ1070" s="2"/>
      <x:c r="AK1070" s="2"/>
      <x:c r="AL1070" s="2"/>
      <x:c r="AM1070" s="2"/>
      <x:c r="AN1070" s="2"/>
      <x:c r="AO1070" s="2"/>
      <x:c r="AP1070" s="2"/>
      <x:c r="AQ1070" s="2"/>
      <x:c r="AR1070" s="2"/>
      <x:c r="AS1070" s="2"/>
    </x:row>
    <x:row r="1071">
      <x:c r="B1071" s="2"/>
      <x:c r="C1071" s="2"/>
      <x:c r="D1071" s="2"/>
      <x:c r="E1071" s="2"/>
      <x:c r="F1071" s="2"/>
      <x:c r="G1071" s="2"/>
      <x:c r="H1071" s="2"/>
      <x:c r="I1071" s="2"/>
      <x:c r="J1071" s="2"/>
      <x:c r="K1071" s="2"/>
      <x:c r="L1071" s="2"/>
      <x:c r="M1071" s="2"/>
      <x:c r="N1071" s="2"/>
      <x:c r="O1071" s="2"/>
      <x:c r="P1071" s="2"/>
      <x:c r="Q1071" s="2"/>
      <x:c r="R1071" s="2"/>
      <x:c r="S1071" s="2"/>
      <x:c r="T1071" s="2"/>
      <x:c r="U1071" s="2"/>
      <x:c r="V1071" s="2"/>
      <x:c r="W1071" s="2"/>
      <x:c r="X1071" s="2"/>
      <x:c r="Y1071" s="2"/>
      <x:c r="Z1071" s="2"/>
      <x:c r="AA1071" s="2"/>
      <x:c r="AB1071" s="2"/>
      <x:c r="AC1071" s="2"/>
      <x:c r="AD1071" s="2"/>
      <x:c r="AE1071" s="2"/>
      <x:c r="AF1071" s="2"/>
      <x:c r="AG1071" s="2"/>
      <x:c r="AH1071" s="2"/>
      <x:c r="AI1071" s="2"/>
      <x:c r="AJ1071" s="2"/>
      <x:c r="AK1071" s="2"/>
      <x:c r="AL1071" s="2"/>
      <x:c r="AM1071" s="2"/>
      <x:c r="AN1071" s="2"/>
      <x:c r="AO1071" s="2"/>
      <x:c r="AP1071" s="2"/>
      <x:c r="AQ1071" s="2"/>
      <x:c r="AR1071" s="2"/>
      <x:c r="AS1071" s="2"/>
    </x:row>
    <x:row r="1072">
      <x:c r="B1072" s="2"/>
      <x:c r="C1072" s="2"/>
      <x:c r="D1072" s="2"/>
      <x:c r="E1072" s="2"/>
      <x:c r="F1072" s="2"/>
      <x:c r="G1072" s="2"/>
      <x:c r="H1072" s="2"/>
      <x:c r="I1072" s="2"/>
      <x:c r="J1072" s="2"/>
      <x:c r="K1072" s="2"/>
      <x:c r="L1072" s="2"/>
      <x:c r="M1072" s="2"/>
      <x:c r="N1072" s="2"/>
      <x:c r="O1072" s="2"/>
      <x:c r="P1072" s="2"/>
      <x:c r="Q1072" s="2"/>
      <x:c r="R1072" s="2"/>
      <x:c r="S1072" s="2"/>
      <x:c r="T1072" s="2"/>
      <x:c r="U1072" s="2"/>
      <x:c r="V1072" s="2"/>
      <x:c r="W1072" s="2"/>
      <x:c r="X1072" s="2"/>
      <x:c r="Y1072" s="2"/>
      <x:c r="Z1072" s="2"/>
      <x:c r="AA1072" s="2"/>
      <x:c r="AB1072" s="2"/>
      <x:c r="AC1072" s="2"/>
      <x:c r="AD1072" s="2"/>
      <x:c r="AE1072" s="2"/>
      <x:c r="AF1072" s="2"/>
      <x:c r="AG1072" s="2"/>
      <x:c r="AH1072" s="2"/>
      <x:c r="AI1072" s="2"/>
      <x:c r="AJ1072" s="2"/>
      <x:c r="AK1072" s="2"/>
      <x:c r="AL1072" s="2"/>
      <x:c r="AM1072" s="2"/>
      <x:c r="AN1072" s="2"/>
      <x:c r="AO1072" s="2"/>
      <x:c r="AP1072" s="2"/>
      <x:c r="AQ1072" s="2"/>
      <x:c r="AR1072" s="2"/>
      <x:c r="AS1072" s="2"/>
    </x:row>
    <x:row r="1073">
      <x:c r="B1073" s="2"/>
      <x:c r="C1073" s="2"/>
      <x:c r="D1073" s="2"/>
      <x:c r="E1073" s="2"/>
      <x:c r="F1073" s="2"/>
      <x:c r="G1073" s="2"/>
      <x:c r="H1073" s="2"/>
      <x:c r="I1073" s="2"/>
      <x:c r="J1073" s="2"/>
      <x:c r="K1073" s="2"/>
      <x:c r="L1073" s="2"/>
      <x:c r="M1073" s="2"/>
      <x:c r="N1073" s="2"/>
      <x:c r="O1073" s="2"/>
      <x:c r="P1073" s="2"/>
      <x:c r="Q1073" s="2"/>
      <x:c r="R1073" s="2"/>
      <x:c r="S1073" s="2"/>
      <x:c r="T1073" s="2"/>
      <x:c r="U1073" s="2"/>
      <x:c r="V1073" s="2"/>
      <x:c r="W1073" s="2"/>
      <x:c r="X1073" s="2"/>
      <x:c r="Y1073" s="2"/>
      <x:c r="Z1073" s="2"/>
      <x:c r="AA1073" s="2"/>
      <x:c r="AB1073" s="2"/>
      <x:c r="AC1073" s="2"/>
      <x:c r="AD1073" s="2"/>
      <x:c r="AE1073" s="2"/>
      <x:c r="AF1073" s="2"/>
      <x:c r="AG1073" s="2"/>
      <x:c r="AH1073" s="2"/>
      <x:c r="AI1073" s="2"/>
      <x:c r="AJ1073" s="2"/>
      <x:c r="AK1073" s="2"/>
      <x:c r="AL1073" s="2"/>
      <x:c r="AM1073" s="2"/>
      <x:c r="AN1073" s="2"/>
      <x:c r="AO1073" s="2"/>
      <x:c r="AP1073" s="2"/>
      <x:c r="AQ1073" s="2"/>
      <x:c r="AR1073" s="2"/>
      <x:c r="AS1073" s="2"/>
    </x:row>
    <x:row r="1074">
      <x:c r="B1074" s="2"/>
      <x:c r="C1074" s="2"/>
      <x:c r="D1074" s="2"/>
      <x:c r="E1074" s="2"/>
      <x:c r="F1074" s="2"/>
      <x:c r="G1074" s="2"/>
      <x:c r="H1074" s="2"/>
      <x:c r="I1074" s="2"/>
      <x:c r="J1074" s="2"/>
      <x:c r="K1074" s="2"/>
      <x:c r="L1074" s="2"/>
      <x:c r="M1074" s="2"/>
      <x:c r="N1074" s="2"/>
      <x:c r="O1074" s="2"/>
      <x:c r="P1074" s="2"/>
      <x:c r="Q1074" s="2"/>
      <x:c r="R1074" s="2"/>
      <x:c r="S1074" s="2"/>
      <x:c r="T1074" s="2"/>
      <x:c r="U1074" s="2"/>
      <x:c r="V1074" s="2"/>
      <x:c r="W1074" s="2"/>
      <x:c r="X1074" s="2"/>
      <x:c r="Y1074" s="2"/>
      <x:c r="Z1074" s="2"/>
      <x:c r="AA1074" s="2"/>
      <x:c r="AB1074" s="2"/>
      <x:c r="AC1074" s="2"/>
      <x:c r="AD1074" s="2"/>
      <x:c r="AE1074" s="2"/>
      <x:c r="AF1074" s="2"/>
      <x:c r="AG1074" s="2"/>
      <x:c r="AH1074" s="2"/>
      <x:c r="AI1074" s="2"/>
      <x:c r="AJ1074" s="2"/>
      <x:c r="AK1074" s="2"/>
      <x:c r="AL1074" s="2"/>
      <x:c r="AM1074" s="2"/>
      <x:c r="AN1074" s="2"/>
      <x:c r="AO1074" s="2"/>
      <x:c r="AP1074" s="2"/>
      <x:c r="AQ1074" s="2"/>
      <x:c r="AR1074" s="2"/>
      <x:c r="AS1074" s="2"/>
    </x:row>
    <x:row r="1075">
      <x:c r="B1075" s="2"/>
      <x:c r="C1075" s="2"/>
      <x:c r="D1075" s="2"/>
      <x:c r="E1075" s="2"/>
      <x:c r="F1075" s="2"/>
      <x:c r="G1075" s="2"/>
      <x:c r="H1075" s="2"/>
      <x:c r="I1075" s="2"/>
      <x:c r="J1075" s="2"/>
      <x:c r="K1075" s="2"/>
      <x:c r="L1075" s="2"/>
      <x:c r="M1075" s="2"/>
      <x:c r="N1075" s="2"/>
      <x:c r="O1075" s="2"/>
      <x:c r="P1075" s="2"/>
      <x:c r="Q1075" s="2"/>
      <x:c r="R1075" s="2"/>
      <x:c r="S1075" s="2"/>
      <x:c r="T1075" s="2"/>
      <x:c r="U1075" s="2"/>
      <x:c r="V1075" s="2"/>
      <x:c r="W1075" s="2"/>
      <x:c r="X1075" s="2"/>
      <x:c r="Y1075" s="2"/>
      <x:c r="Z1075" s="2"/>
      <x:c r="AA1075" s="2"/>
      <x:c r="AB1075" s="2"/>
      <x:c r="AC1075" s="2"/>
      <x:c r="AD1075" s="2"/>
      <x:c r="AE1075" s="2"/>
      <x:c r="AF1075" s="2"/>
      <x:c r="AG1075" s="2"/>
      <x:c r="AH1075" s="2"/>
      <x:c r="AI1075" s="2"/>
      <x:c r="AJ1075" s="2"/>
      <x:c r="AK1075" s="2"/>
      <x:c r="AL1075" s="2"/>
      <x:c r="AM1075" s="2"/>
      <x:c r="AN1075" s="2"/>
      <x:c r="AO1075" s="2"/>
      <x:c r="AP1075" s="2"/>
      <x:c r="AQ1075" s="2"/>
      <x:c r="AR1075" s="2"/>
      <x:c r="AS1075" s="2"/>
    </x:row>
    <x:row r="1076">
      <x:c r="B1076" s="2"/>
      <x:c r="C1076" s="2"/>
      <x:c r="D1076" s="2"/>
      <x:c r="E1076" s="2"/>
      <x:c r="F1076" s="2"/>
      <x:c r="G1076" s="2"/>
      <x:c r="H1076" s="2"/>
      <x:c r="I1076" s="2"/>
      <x:c r="J1076" s="2"/>
      <x:c r="K1076" s="2"/>
      <x:c r="L1076" s="2"/>
      <x:c r="M1076" s="2"/>
      <x:c r="N1076" s="2"/>
      <x:c r="O1076" s="2"/>
      <x:c r="P1076" s="2"/>
      <x:c r="Q1076" s="2"/>
      <x:c r="R1076" s="2"/>
      <x:c r="S1076" s="2"/>
      <x:c r="T1076" s="2"/>
      <x:c r="U1076" s="2"/>
      <x:c r="V1076" s="2"/>
      <x:c r="W1076" s="2"/>
      <x:c r="X1076" s="2"/>
      <x:c r="Y1076" s="2"/>
      <x:c r="Z1076" s="2"/>
      <x:c r="AA1076" s="2"/>
      <x:c r="AB1076" s="2"/>
      <x:c r="AC1076" s="2"/>
      <x:c r="AD1076" s="2"/>
      <x:c r="AE1076" s="2"/>
      <x:c r="AF1076" s="2"/>
      <x:c r="AG1076" s="2"/>
      <x:c r="AH1076" s="2"/>
      <x:c r="AI1076" s="2"/>
      <x:c r="AJ1076" s="2"/>
      <x:c r="AK1076" s="2"/>
      <x:c r="AL1076" s="2"/>
      <x:c r="AM1076" s="2"/>
      <x:c r="AN1076" s="2"/>
      <x:c r="AO1076" s="2"/>
      <x:c r="AP1076" s="2"/>
      <x:c r="AQ1076" s="2"/>
      <x:c r="AR1076" s="2"/>
      <x:c r="AS1076" s="2"/>
    </x:row>
    <x:row r="1077">
      <x:c r="B1077" s="2"/>
      <x:c r="C1077" s="2"/>
      <x:c r="D1077" s="2"/>
      <x:c r="E1077" s="2"/>
      <x:c r="F1077" s="2"/>
      <x:c r="G1077" s="2"/>
      <x:c r="H1077" s="2"/>
      <x:c r="I1077" s="2"/>
      <x:c r="J1077" s="2"/>
      <x:c r="K1077" s="2"/>
      <x:c r="L1077" s="2"/>
      <x:c r="M1077" s="2"/>
      <x:c r="N1077" s="2"/>
      <x:c r="O1077" s="2"/>
      <x:c r="P1077" s="2"/>
      <x:c r="Q1077" s="2"/>
      <x:c r="R1077" s="2"/>
      <x:c r="S1077" s="2"/>
      <x:c r="T1077" s="2"/>
      <x:c r="U1077" s="2"/>
      <x:c r="V1077" s="2"/>
      <x:c r="W1077" s="2"/>
      <x:c r="X1077" s="2"/>
      <x:c r="Y1077" s="2"/>
      <x:c r="Z1077" s="2"/>
      <x:c r="AA1077" s="2"/>
      <x:c r="AB1077" s="2"/>
      <x:c r="AC1077" s="2"/>
      <x:c r="AD1077" s="2"/>
      <x:c r="AE1077" s="2"/>
      <x:c r="AF1077" s="2"/>
      <x:c r="AG1077" s="2"/>
      <x:c r="AH1077" s="2"/>
      <x:c r="AI1077" s="2"/>
      <x:c r="AJ1077" s="2"/>
      <x:c r="AK1077" s="2"/>
      <x:c r="AL1077" s="2"/>
      <x:c r="AM1077" s="2"/>
      <x:c r="AN1077" s="2"/>
      <x:c r="AO1077" s="2"/>
      <x:c r="AP1077" s="2"/>
      <x:c r="AQ1077" s="2"/>
      <x:c r="AR1077" s="2"/>
      <x:c r="AS1077" s="2"/>
    </x:row>
    <x:row r="1078">
      <x:c r="B1078" s="2"/>
      <x:c r="C1078" s="2"/>
      <x:c r="D1078" s="2"/>
      <x:c r="E1078" s="2"/>
      <x:c r="F1078" s="2"/>
      <x:c r="G1078" s="2"/>
      <x:c r="H1078" s="2"/>
      <x:c r="I1078" s="2"/>
      <x:c r="J1078" s="2"/>
      <x:c r="K1078" s="2"/>
      <x:c r="L1078" s="2"/>
      <x:c r="M1078" s="2"/>
      <x:c r="N1078" s="2"/>
      <x:c r="O1078" s="2"/>
      <x:c r="P1078" s="2"/>
      <x:c r="Q1078" s="2"/>
      <x:c r="R1078" s="2"/>
      <x:c r="S1078" s="2"/>
      <x:c r="T1078" s="2"/>
      <x:c r="U1078" s="2"/>
      <x:c r="V1078" s="2"/>
      <x:c r="W1078" s="2"/>
      <x:c r="X1078" s="2"/>
      <x:c r="Y1078" s="2"/>
      <x:c r="Z1078" s="2"/>
      <x:c r="AA1078" s="2"/>
      <x:c r="AB1078" s="2"/>
      <x:c r="AC1078" s="2"/>
      <x:c r="AD1078" s="2"/>
      <x:c r="AE1078" s="2"/>
      <x:c r="AF1078" s="2"/>
      <x:c r="AG1078" s="2"/>
      <x:c r="AH1078" s="2"/>
      <x:c r="AI1078" s="2"/>
      <x:c r="AJ1078" s="2"/>
      <x:c r="AK1078" s="2"/>
      <x:c r="AL1078" s="2"/>
      <x:c r="AM1078" s="2"/>
      <x:c r="AN1078" s="2"/>
      <x:c r="AO1078" s="2"/>
      <x:c r="AP1078" s="2"/>
      <x:c r="AQ1078" s="2"/>
      <x:c r="AR1078" s="2"/>
      <x:c r="AS1078" s="2"/>
    </x:row>
    <x:row r="1079">
      <x:c r="B1079" s="2"/>
      <x:c r="C1079" s="2"/>
      <x:c r="D1079" s="2"/>
      <x:c r="E1079" s="2"/>
      <x:c r="F1079" s="2"/>
      <x:c r="G1079" s="2"/>
      <x:c r="H1079" s="2"/>
      <x:c r="I1079" s="2"/>
      <x:c r="J1079" s="2"/>
      <x:c r="K1079" s="2"/>
      <x:c r="L1079" s="2"/>
      <x:c r="M1079" s="2"/>
      <x:c r="N1079" s="2"/>
      <x:c r="O1079" s="2"/>
      <x:c r="P1079" s="2"/>
      <x:c r="Q1079" s="2"/>
      <x:c r="R1079" s="2"/>
      <x:c r="S1079" s="2"/>
      <x:c r="T1079" s="2"/>
      <x:c r="U1079" s="2"/>
      <x:c r="V1079" s="2"/>
      <x:c r="W1079" s="2"/>
      <x:c r="X1079" s="2"/>
      <x:c r="Y1079" s="2"/>
      <x:c r="Z1079" s="2"/>
      <x:c r="AA1079" s="2"/>
      <x:c r="AB1079" s="2"/>
      <x:c r="AC1079" s="2"/>
      <x:c r="AD1079" s="2"/>
      <x:c r="AE1079" s="2"/>
      <x:c r="AF1079" s="2"/>
      <x:c r="AG1079" s="2"/>
      <x:c r="AH1079" s="2"/>
      <x:c r="AI1079" s="2"/>
      <x:c r="AJ1079" s="2"/>
      <x:c r="AK1079" s="2"/>
      <x:c r="AL1079" s="2"/>
      <x:c r="AM1079" s="2"/>
      <x:c r="AN1079" s="2"/>
      <x:c r="AO1079" s="2"/>
      <x:c r="AP1079" s="2"/>
      <x:c r="AQ1079" s="2"/>
      <x:c r="AR1079" s="2"/>
      <x:c r="AS1079" s="2"/>
    </x:row>
    <x:row r="1080">
      <x:c r="B1080" s="2"/>
      <x:c r="C1080" s="2"/>
      <x:c r="D1080" s="2"/>
      <x:c r="E1080" s="2"/>
      <x:c r="F1080" s="2"/>
      <x:c r="G1080" s="2"/>
      <x:c r="H1080" s="2"/>
      <x:c r="I1080" s="2"/>
      <x:c r="J1080" s="2"/>
      <x:c r="K1080" s="2"/>
      <x:c r="L1080" s="2"/>
      <x:c r="M1080" s="2"/>
      <x:c r="N1080" s="2"/>
      <x:c r="O1080" s="2"/>
      <x:c r="P1080" s="2"/>
      <x:c r="Q1080" s="2"/>
      <x:c r="R1080" s="2"/>
      <x:c r="S1080" s="2"/>
      <x:c r="T1080" s="2"/>
      <x:c r="U1080" s="2"/>
      <x:c r="V1080" s="2"/>
      <x:c r="W1080" s="2"/>
      <x:c r="X1080" s="2"/>
      <x:c r="Y1080" s="2"/>
      <x:c r="Z1080" s="2"/>
      <x:c r="AA1080" s="2"/>
      <x:c r="AB1080" s="2"/>
      <x:c r="AC1080" s="2"/>
      <x:c r="AD1080" s="2"/>
      <x:c r="AE1080" s="2"/>
      <x:c r="AF1080" s="2"/>
      <x:c r="AG1080" s="2"/>
      <x:c r="AH1080" s="2"/>
      <x:c r="AI1080" s="2"/>
      <x:c r="AJ1080" s="2"/>
      <x:c r="AK1080" s="2"/>
      <x:c r="AL1080" s="2"/>
      <x:c r="AM1080" s="2"/>
      <x:c r="AN1080" s="2"/>
      <x:c r="AO1080" s="2"/>
      <x:c r="AP1080" s="2"/>
      <x:c r="AQ1080" s="2"/>
      <x:c r="AR1080" s="2"/>
      <x:c r="AS1080" s="2"/>
    </x:row>
    <x:row r="1081">
      <x:c r="B1081" s="2"/>
      <x:c r="C1081" s="2"/>
      <x:c r="D1081" s="2"/>
      <x:c r="E1081" s="2"/>
      <x:c r="F1081" s="2"/>
      <x:c r="G1081" s="2"/>
      <x:c r="H1081" s="2"/>
      <x:c r="I1081" s="2"/>
      <x:c r="J1081" s="2"/>
      <x:c r="K1081" s="2"/>
      <x:c r="L1081" s="2"/>
      <x:c r="M1081" s="2"/>
      <x:c r="N1081" s="2"/>
      <x:c r="O1081" s="2"/>
      <x:c r="P1081" s="2"/>
      <x:c r="Q1081" s="2"/>
      <x:c r="R1081" s="2"/>
      <x:c r="S1081" s="2"/>
      <x:c r="T1081" s="2"/>
      <x:c r="U1081" s="2"/>
      <x:c r="V1081" s="2"/>
      <x:c r="W1081" s="2"/>
      <x:c r="X1081" s="2"/>
      <x:c r="Y1081" s="2"/>
      <x:c r="Z1081" s="2"/>
      <x:c r="AA1081" s="2"/>
      <x:c r="AB1081" s="2"/>
      <x:c r="AC1081" s="2"/>
      <x:c r="AD1081" s="2"/>
      <x:c r="AE1081" s="2"/>
      <x:c r="AF1081" s="2"/>
      <x:c r="AG1081" s="2"/>
      <x:c r="AH1081" s="2"/>
      <x:c r="AI1081" s="2"/>
      <x:c r="AJ1081" s="2"/>
      <x:c r="AK1081" s="2"/>
      <x:c r="AL1081" s="2"/>
      <x:c r="AM1081" s="2"/>
      <x:c r="AN1081" s="2"/>
      <x:c r="AO1081" s="2"/>
      <x:c r="AP1081" s="2"/>
      <x:c r="AQ1081" s="2"/>
      <x:c r="AR1081" s="2"/>
      <x:c r="AS1081" s="2"/>
    </x:row>
    <x:row r="1082">
      <x:c r="B1082" s="2"/>
      <x:c r="C1082" s="2"/>
      <x:c r="D1082" s="2"/>
      <x:c r="E1082" s="2"/>
      <x:c r="F1082" s="2"/>
      <x:c r="G1082" s="2"/>
      <x:c r="H1082" s="2"/>
      <x:c r="I1082" s="2"/>
      <x:c r="J1082" s="2"/>
      <x:c r="K1082" s="2"/>
      <x:c r="L1082" s="2"/>
      <x:c r="M1082" s="2"/>
      <x:c r="N1082" s="2"/>
      <x:c r="O1082" s="2"/>
      <x:c r="P1082" s="2"/>
      <x:c r="Q1082" s="2"/>
      <x:c r="R1082" s="2"/>
      <x:c r="S1082" s="2"/>
      <x:c r="T1082" s="2"/>
      <x:c r="U1082" s="2"/>
      <x:c r="V1082" s="2"/>
      <x:c r="W1082" s="2"/>
      <x:c r="X1082" s="2"/>
      <x:c r="Y1082" s="2"/>
      <x:c r="Z1082" s="2"/>
      <x:c r="AA1082" s="2"/>
      <x:c r="AB1082" s="2"/>
      <x:c r="AC1082" s="2"/>
      <x:c r="AD1082" s="2"/>
      <x:c r="AE1082" s="2"/>
      <x:c r="AF1082" s="2"/>
      <x:c r="AG1082" s="2"/>
      <x:c r="AH1082" s="2"/>
      <x:c r="AI1082" s="2"/>
      <x:c r="AJ1082" s="2"/>
      <x:c r="AK1082" s="2"/>
      <x:c r="AL1082" s="2"/>
      <x:c r="AM1082" s="2"/>
      <x:c r="AN1082" s="2"/>
      <x:c r="AO1082" s="2"/>
      <x:c r="AP1082" s="2"/>
      <x:c r="AQ1082" s="2"/>
      <x:c r="AR1082" s="2"/>
      <x:c r="AS1082" s="2"/>
    </x:row>
    <x:row r="1083">
      <x:c r="B1083" s="2"/>
      <x:c r="C1083" s="2"/>
      <x:c r="D1083" s="2"/>
      <x:c r="E1083" s="2"/>
      <x:c r="F1083" s="2"/>
      <x:c r="G1083" s="2"/>
      <x:c r="H1083" s="2"/>
      <x:c r="I1083" s="2"/>
      <x:c r="J1083" s="2"/>
      <x:c r="K1083" s="2"/>
      <x:c r="L1083" s="2"/>
      <x:c r="M1083" s="2"/>
      <x:c r="N1083" s="2"/>
      <x:c r="O1083" s="2"/>
      <x:c r="P1083" s="2"/>
      <x:c r="Q1083" s="2"/>
      <x:c r="R1083" s="2"/>
      <x:c r="S1083" s="2"/>
      <x:c r="T1083" s="2"/>
      <x:c r="U1083" s="2"/>
      <x:c r="V1083" s="2"/>
      <x:c r="W1083" s="2"/>
      <x:c r="X1083" s="2"/>
      <x:c r="Y1083" s="2"/>
      <x:c r="Z1083" s="2"/>
      <x:c r="AA1083" s="2"/>
      <x:c r="AB1083" s="2"/>
      <x:c r="AC1083" s="2"/>
      <x:c r="AD1083" s="2"/>
      <x:c r="AE1083" s="2"/>
      <x:c r="AF1083" s="2"/>
      <x:c r="AG1083" s="2"/>
      <x:c r="AH1083" s="2"/>
      <x:c r="AI1083" s="2"/>
      <x:c r="AJ1083" s="2"/>
      <x:c r="AK1083" s="2"/>
      <x:c r="AL1083" s="2"/>
      <x:c r="AM1083" s="2"/>
      <x:c r="AN1083" s="2"/>
      <x:c r="AO1083" s="2"/>
      <x:c r="AP1083" s="2"/>
      <x:c r="AQ1083" s="2"/>
      <x:c r="AR1083" s="2"/>
      <x:c r="AS1083" s="2"/>
    </x:row>
    <x:row r="1084">
      <x:c r="B1084" s="2"/>
      <x:c r="C1084" s="2"/>
      <x:c r="D1084" s="2"/>
      <x:c r="E1084" s="2"/>
      <x:c r="F1084" s="2"/>
      <x:c r="G1084" s="2"/>
      <x:c r="H1084" s="2"/>
      <x:c r="I1084" s="2"/>
      <x:c r="J1084" s="2"/>
      <x:c r="K1084" s="2"/>
      <x:c r="L1084" s="2"/>
      <x:c r="M1084" s="2"/>
      <x:c r="N1084" s="2"/>
      <x:c r="O1084" s="2"/>
      <x:c r="P1084" s="2"/>
      <x:c r="Q1084" s="2"/>
      <x:c r="R1084" s="2"/>
      <x:c r="S1084" s="2"/>
      <x:c r="T1084" s="2"/>
      <x:c r="U1084" s="2"/>
      <x:c r="V1084" s="2"/>
      <x:c r="W1084" s="2"/>
      <x:c r="X1084" s="2"/>
      <x:c r="Y1084" s="2"/>
      <x:c r="Z1084" s="2"/>
      <x:c r="AA1084" s="2"/>
      <x:c r="AB1084" s="2"/>
      <x:c r="AC1084" s="2"/>
      <x:c r="AD1084" s="2"/>
      <x:c r="AE1084" s="2"/>
      <x:c r="AF1084" s="2"/>
      <x:c r="AG1084" s="2"/>
      <x:c r="AH1084" s="2"/>
      <x:c r="AI1084" s="2"/>
      <x:c r="AJ1084" s="2"/>
      <x:c r="AK1084" s="2"/>
      <x:c r="AL1084" s="2"/>
      <x:c r="AM1084" s="2"/>
      <x:c r="AN1084" s="2"/>
      <x:c r="AO1084" s="2"/>
      <x:c r="AP1084" s="2"/>
      <x:c r="AQ1084" s="2"/>
      <x:c r="AR1084" s="2"/>
      <x:c r="AS1084" s="2"/>
    </x:row>
    <x:row r="1085">
      <x:c r="B1085" s="2"/>
      <x:c r="C1085" s="2"/>
      <x:c r="D1085" s="2"/>
      <x:c r="E1085" s="2"/>
      <x:c r="F1085" s="2"/>
      <x:c r="G1085" s="2"/>
      <x:c r="H1085" s="2"/>
      <x:c r="I1085" s="2"/>
      <x:c r="J1085" s="2"/>
      <x:c r="K1085" s="2"/>
      <x:c r="L1085" s="2"/>
      <x:c r="M1085" s="2"/>
      <x:c r="N1085" s="2"/>
      <x:c r="O1085" s="2"/>
      <x:c r="P1085" s="2"/>
      <x:c r="Q1085" s="2"/>
      <x:c r="R1085" s="2"/>
      <x:c r="S1085" s="2"/>
      <x:c r="T1085" s="2"/>
      <x:c r="U1085" s="2"/>
      <x:c r="V1085" s="2"/>
      <x:c r="W1085" s="2"/>
      <x:c r="X1085" s="2"/>
      <x:c r="Y1085" s="2"/>
      <x:c r="Z1085" s="2"/>
      <x:c r="AA1085" s="2"/>
      <x:c r="AB1085" s="2"/>
      <x:c r="AC1085" s="2"/>
      <x:c r="AD1085" s="2"/>
      <x:c r="AE1085" s="2"/>
      <x:c r="AF1085" s="2"/>
      <x:c r="AG1085" s="2"/>
      <x:c r="AH1085" s="2"/>
      <x:c r="AI1085" s="2"/>
      <x:c r="AJ1085" s="2"/>
      <x:c r="AK1085" s="2"/>
      <x:c r="AL1085" s="2"/>
      <x:c r="AM1085" s="2"/>
      <x:c r="AN1085" s="2"/>
      <x:c r="AO1085" s="2"/>
      <x:c r="AP1085" s="2"/>
      <x:c r="AQ1085" s="2"/>
      <x:c r="AR1085" s="2"/>
      <x:c r="AS1085" s="2"/>
    </x:row>
    <x:row r="1086">
      <x:c r="B1086" s="2"/>
      <x:c r="C1086" s="2"/>
      <x:c r="D1086" s="2"/>
      <x:c r="E1086" s="2"/>
      <x:c r="F1086" s="2"/>
      <x:c r="G1086" s="2"/>
      <x:c r="H1086" s="2"/>
      <x:c r="I1086" s="2"/>
      <x:c r="J1086" s="2"/>
      <x:c r="K1086" s="2"/>
      <x:c r="L1086" s="2"/>
      <x:c r="M1086" s="2"/>
      <x:c r="N1086" s="2"/>
      <x:c r="O1086" s="2"/>
      <x:c r="P1086" s="2"/>
      <x:c r="Q1086" s="2"/>
      <x:c r="R1086" s="2"/>
      <x:c r="S1086" s="2"/>
      <x:c r="T1086" s="2"/>
      <x:c r="U1086" s="2"/>
      <x:c r="V1086" s="2"/>
      <x:c r="W1086" s="2"/>
      <x:c r="X1086" s="2"/>
      <x:c r="Y1086" s="2"/>
      <x:c r="Z1086" s="2"/>
      <x:c r="AA1086" s="2"/>
      <x:c r="AB1086" s="2"/>
      <x:c r="AC1086" s="2"/>
      <x:c r="AD1086" s="2"/>
      <x:c r="AE1086" s="2"/>
      <x:c r="AF1086" s="2"/>
      <x:c r="AG1086" s="2"/>
      <x:c r="AH1086" s="2"/>
      <x:c r="AI1086" s="2"/>
      <x:c r="AJ1086" s="2"/>
      <x:c r="AK1086" s="2"/>
      <x:c r="AL1086" s="2"/>
      <x:c r="AM1086" s="2"/>
      <x:c r="AN1086" s="2"/>
      <x:c r="AO1086" s="2"/>
      <x:c r="AP1086" s="2"/>
      <x:c r="AQ1086" s="2"/>
      <x:c r="AR1086" s="2"/>
      <x:c r="AS1086" s="2"/>
    </x:row>
    <x:row r="1087">
      <x:c r="B1087" s="2"/>
      <x:c r="C1087" s="2"/>
      <x:c r="D1087" s="2"/>
      <x:c r="E1087" s="2"/>
      <x:c r="F1087" s="2"/>
      <x:c r="G1087" s="2"/>
      <x:c r="H1087" s="2"/>
      <x:c r="I1087" s="2"/>
      <x:c r="J1087" s="2"/>
      <x:c r="K1087" s="2"/>
      <x:c r="L1087" s="2"/>
      <x:c r="M1087" s="2"/>
      <x:c r="N1087" s="2"/>
      <x:c r="O1087" s="2"/>
      <x:c r="P1087" s="2"/>
      <x:c r="Q1087" s="2"/>
      <x:c r="R1087" s="2"/>
      <x:c r="S1087" s="2"/>
      <x:c r="T1087" s="2"/>
      <x:c r="U1087" s="2"/>
      <x:c r="V1087" s="2"/>
      <x:c r="W1087" s="2"/>
      <x:c r="X1087" s="2"/>
      <x:c r="Y1087" s="2"/>
      <x:c r="Z1087" s="2"/>
      <x:c r="AA1087" s="2"/>
      <x:c r="AB1087" s="2"/>
      <x:c r="AC1087" s="2"/>
      <x:c r="AD1087" s="2"/>
      <x:c r="AE1087" s="2"/>
      <x:c r="AF1087" s="2"/>
      <x:c r="AG1087" s="2"/>
      <x:c r="AH1087" s="2"/>
      <x:c r="AI1087" s="2"/>
      <x:c r="AJ1087" s="2"/>
      <x:c r="AK1087" s="2"/>
      <x:c r="AL1087" s="2"/>
      <x:c r="AM1087" s="2"/>
      <x:c r="AN1087" s="2"/>
      <x:c r="AO1087" s="2"/>
      <x:c r="AP1087" s="2"/>
      <x:c r="AQ1087" s="2"/>
      <x:c r="AR1087" s="2"/>
      <x:c r="AS1087" s="2"/>
    </x:row>
    <x:row r="1088">
      <x:c r="B1088" s="2"/>
      <x:c r="C1088" s="2"/>
      <x:c r="D1088" s="2"/>
      <x:c r="E1088" s="2"/>
      <x:c r="F1088" s="2"/>
      <x:c r="G1088" s="2"/>
      <x:c r="H1088" s="2"/>
      <x:c r="I1088" s="2"/>
      <x:c r="J1088" s="2"/>
      <x:c r="K1088" s="2"/>
      <x:c r="L1088" s="2"/>
      <x:c r="M1088" s="2"/>
      <x:c r="N1088" s="2"/>
      <x:c r="O1088" s="2"/>
      <x:c r="P1088" s="2"/>
      <x:c r="Q1088" s="2"/>
      <x:c r="R1088" s="2"/>
      <x:c r="S1088" s="2"/>
      <x:c r="T1088" s="2"/>
      <x:c r="U1088" s="2"/>
      <x:c r="V1088" s="2"/>
      <x:c r="W1088" s="2"/>
      <x:c r="X1088" s="2"/>
      <x:c r="Y1088" s="2"/>
      <x:c r="Z1088" s="2"/>
      <x:c r="AA1088" s="2"/>
      <x:c r="AB1088" s="2"/>
      <x:c r="AC1088" s="2"/>
      <x:c r="AD1088" s="2"/>
      <x:c r="AE1088" s="2"/>
      <x:c r="AF1088" s="2"/>
      <x:c r="AG1088" s="2"/>
      <x:c r="AH1088" s="2"/>
      <x:c r="AI1088" s="2"/>
      <x:c r="AJ1088" s="2"/>
      <x:c r="AK1088" s="2"/>
      <x:c r="AL1088" s="2"/>
      <x:c r="AM1088" s="2"/>
      <x:c r="AN1088" s="2"/>
      <x:c r="AO1088" s="2"/>
      <x:c r="AP1088" s="2"/>
      <x:c r="AQ1088" s="2"/>
      <x:c r="AR1088" s="2"/>
      <x:c r="AS1088" s="2"/>
    </x:row>
    <x:row r="1089">
      <x:c r="B1089" s="2"/>
      <x:c r="C1089" s="2"/>
      <x:c r="D1089" s="2"/>
      <x:c r="E1089" s="2"/>
      <x:c r="F1089" s="2"/>
      <x:c r="G1089" s="2"/>
      <x:c r="H1089" s="2"/>
      <x:c r="I1089" s="2"/>
      <x:c r="J1089" s="2"/>
      <x:c r="K1089" s="2"/>
      <x:c r="L1089" s="2"/>
      <x:c r="M1089" s="2"/>
      <x:c r="N1089" s="2"/>
      <x:c r="O1089" s="2"/>
      <x:c r="P1089" s="2"/>
      <x:c r="Q1089" s="2"/>
      <x:c r="R1089" s="2"/>
      <x:c r="S1089" s="2"/>
      <x:c r="T1089" s="2"/>
      <x:c r="U1089" s="2"/>
      <x:c r="V1089" s="2"/>
      <x:c r="W1089" s="2"/>
      <x:c r="X1089" s="2"/>
      <x:c r="Y1089" s="2"/>
      <x:c r="Z1089" s="2"/>
      <x:c r="AA1089" s="2"/>
      <x:c r="AB1089" s="2"/>
      <x:c r="AC1089" s="2"/>
      <x:c r="AD1089" s="2"/>
      <x:c r="AE1089" s="2"/>
      <x:c r="AF1089" s="2"/>
      <x:c r="AG1089" s="2"/>
      <x:c r="AH1089" s="2"/>
      <x:c r="AI1089" s="2"/>
      <x:c r="AJ1089" s="2"/>
      <x:c r="AK1089" s="2"/>
      <x:c r="AL1089" s="2"/>
      <x:c r="AM1089" s="2"/>
      <x:c r="AN1089" s="2"/>
      <x:c r="AO1089" s="2"/>
      <x:c r="AP1089" s="2"/>
      <x:c r="AQ1089" s="2"/>
      <x:c r="AR1089" s="2"/>
      <x:c r="AS1089" s="2"/>
    </x:row>
    <x:row r="1090">
      <x:c r="B1090" s="2"/>
      <x:c r="C1090" s="2"/>
      <x:c r="D1090" s="2"/>
      <x:c r="E1090" s="2"/>
      <x:c r="F1090" s="2"/>
      <x:c r="G1090" s="2"/>
      <x:c r="H1090" s="2"/>
      <x:c r="I1090" s="2"/>
      <x:c r="J1090" s="2"/>
      <x:c r="K1090" s="2"/>
      <x:c r="L1090" s="2"/>
      <x:c r="M1090" s="2"/>
      <x:c r="N1090" s="2"/>
      <x:c r="O1090" s="2"/>
      <x:c r="P1090" s="2"/>
      <x:c r="Q1090" s="2"/>
      <x:c r="R1090" s="2"/>
      <x:c r="S1090" s="2"/>
      <x:c r="T1090" s="2"/>
      <x:c r="U1090" s="2"/>
      <x:c r="V1090" s="2"/>
      <x:c r="W1090" s="2"/>
      <x:c r="X1090" s="2"/>
      <x:c r="Y1090" s="2"/>
      <x:c r="Z1090" s="2"/>
      <x:c r="AA1090" s="2"/>
      <x:c r="AB1090" s="2"/>
      <x:c r="AC1090" s="2"/>
      <x:c r="AD1090" s="2"/>
      <x:c r="AE1090" s="2"/>
      <x:c r="AF1090" s="2"/>
      <x:c r="AG1090" s="2"/>
      <x:c r="AH1090" s="2"/>
      <x:c r="AI1090" s="2"/>
      <x:c r="AJ1090" s="2"/>
      <x:c r="AK1090" s="2"/>
      <x:c r="AL1090" s="2"/>
      <x:c r="AM1090" s="2"/>
      <x:c r="AN1090" s="2"/>
      <x:c r="AO1090" s="2"/>
      <x:c r="AP1090" s="2"/>
      <x:c r="AQ1090" s="2"/>
      <x:c r="AR1090" s="2"/>
      <x:c r="AS1090" s="2"/>
    </x:row>
    <x:row r="1091">
      <x:c r="B1091" s="2"/>
      <x:c r="C1091" s="2"/>
      <x:c r="D1091" s="2"/>
      <x:c r="E1091" s="2"/>
      <x:c r="F1091" s="2"/>
      <x:c r="G1091" s="2"/>
      <x:c r="H1091" s="2"/>
      <x:c r="I1091" s="2"/>
      <x:c r="J1091" s="2"/>
      <x:c r="K1091" s="2"/>
      <x:c r="L1091" s="2"/>
      <x:c r="M1091" s="2"/>
      <x:c r="N1091" s="2"/>
      <x:c r="O1091" s="2"/>
      <x:c r="P1091" s="2"/>
      <x:c r="Q1091" s="2"/>
      <x:c r="R1091" s="2"/>
      <x:c r="S1091" s="2"/>
      <x:c r="T1091" s="2"/>
      <x:c r="U1091" s="2"/>
      <x:c r="V1091" s="2"/>
      <x:c r="W1091" s="2"/>
      <x:c r="X1091" s="2"/>
      <x:c r="Y1091" s="2"/>
      <x:c r="Z1091" s="2"/>
      <x:c r="AA1091" s="2"/>
      <x:c r="AB1091" s="2"/>
      <x:c r="AC1091" s="2"/>
      <x:c r="AD1091" s="2"/>
      <x:c r="AE1091" s="2"/>
      <x:c r="AF1091" s="2"/>
      <x:c r="AG1091" s="2"/>
      <x:c r="AH1091" s="2"/>
      <x:c r="AI1091" s="2"/>
      <x:c r="AJ1091" s="2"/>
      <x:c r="AK1091" s="2"/>
      <x:c r="AL1091" s="2"/>
      <x:c r="AM1091" s="2"/>
      <x:c r="AN1091" s="2"/>
      <x:c r="AO1091" s="2"/>
      <x:c r="AP1091" s="2"/>
      <x:c r="AQ1091" s="2"/>
      <x:c r="AR1091" s="2"/>
      <x:c r="AS1091" s="2"/>
    </x:row>
    <x:row r="1092">
      <x:c r="B1092" s="2"/>
      <x:c r="C1092" s="2"/>
      <x:c r="D1092" s="2"/>
      <x:c r="E1092" s="2"/>
      <x:c r="F1092" s="2"/>
      <x:c r="G1092" s="2"/>
      <x:c r="H1092" s="2"/>
      <x:c r="I1092" s="2"/>
      <x:c r="J1092" s="2"/>
      <x:c r="K1092" s="2"/>
      <x:c r="L1092" s="2"/>
      <x:c r="M1092" s="2"/>
      <x:c r="N1092" s="2"/>
      <x:c r="O1092" s="2"/>
      <x:c r="P1092" s="2"/>
      <x:c r="Q1092" s="2"/>
      <x:c r="R1092" s="2"/>
      <x:c r="S1092" s="2"/>
      <x:c r="T1092" s="2"/>
      <x:c r="U1092" s="2"/>
      <x:c r="V1092" s="2"/>
      <x:c r="W1092" s="2"/>
      <x:c r="X1092" s="2"/>
      <x:c r="Y1092" s="2"/>
      <x:c r="Z1092" s="2"/>
      <x:c r="AA1092" s="2"/>
      <x:c r="AB1092" s="2"/>
      <x:c r="AC1092" s="2"/>
      <x:c r="AD1092" s="2"/>
      <x:c r="AE1092" s="2"/>
      <x:c r="AF1092" s="2"/>
      <x:c r="AG1092" s="2"/>
      <x:c r="AH1092" s="2"/>
      <x:c r="AI1092" s="2"/>
      <x:c r="AJ1092" s="2"/>
      <x:c r="AK1092" s="2"/>
      <x:c r="AL1092" s="2"/>
      <x:c r="AM1092" s="2"/>
      <x:c r="AN1092" s="2"/>
      <x:c r="AO1092" s="2"/>
      <x:c r="AP1092" s="2"/>
      <x:c r="AQ1092" s="2"/>
      <x:c r="AR1092" s="2"/>
      <x:c r="AS1092" s="2"/>
    </x:row>
    <x:row r="1093">
      <x:c r="B1093" s="2"/>
      <x:c r="C1093" s="2"/>
      <x:c r="D1093" s="2"/>
      <x:c r="E1093" s="2"/>
      <x:c r="F1093" s="2"/>
      <x:c r="G1093" s="2"/>
      <x:c r="H1093" s="2"/>
      <x:c r="I1093" s="2"/>
      <x:c r="J1093" s="2"/>
      <x:c r="K1093" s="2"/>
      <x:c r="L1093" s="2"/>
      <x:c r="M1093" s="2"/>
      <x:c r="N1093" s="2"/>
      <x:c r="O1093" s="2"/>
      <x:c r="P1093" s="2"/>
      <x:c r="Q1093" s="2"/>
      <x:c r="R1093" s="2"/>
      <x:c r="S1093" s="2"/>
      <x:c r="T1093" s="2"/>
      <x:c r="U1093" s="2"/>
      <x:c r="V1093" s="2"/>
      <x:c r="W1093" s="2"/>
      <x:c r="X1093" s="2"/>
      <x:c r="Y1093" s="2"/>
      <x:c r="Z1093" s="2"/>
      <x:c r="AA1093" s="2"/>
      <x:c r="AB1093" s="2"/>
      <x:c r="AC1093" s="2"/>
      <x:c r="AD1093" s="2"/>
      <x:c r="AE1093" s="2"/>
      <x:c r="AF1093" s="2"/>
      <x:c r="AG1093" s="2"/>
      <x:c r="AH1093" s="2"/>
      <x:c r="AI1093" s="2"/>
      <x:c r="AJ1093" s="2"/>
      <x:c r="AK1093" s="2"/>
      <x:c r="AL1093" s="2"/>
      <x:c r="AM1093" s="2"/>
      <x:c r="AN1093" s="2"/>
      <x:c r="AO1093" s="2"/>
      <x:c r="AP1093" s="2"/>
      <x:c r="AQ1093" s="2"/>
      <x:c r="AR1093" s="2"/>
      <x:c r="AS1093" s="2"/>
    </x:row>
    <x:row r="1094">
      <x:c r="B1094" s="2"/>
      <x:c r="C1094" s="2"/>
      <x:c r="D1094" s="2"/>
      <x:c r="E1094" s="2"/>
      <x:c r="F1094" s="2"/>
      <x:c r="G1094" s="2"/>
      <x:c r="H1094" s="2"/>
      <x:c r="I1094" s="2"/>
      <x:c r="J1094" s="2"/>
      <x:c r="K1094" s="2"/>
      <x:c r="L1094" s="2"/>
      <x:c r="M1094" s="2"/>
      <x:c r="N1094" s="2"/>
      <x:c r="O1094" s="2"/>
      <x:c r="P1094" s="2"/>
      <x:c r="Q1094" s="2"/>
      <x:c r="R1094" s="2"/>
      <x:c r="S1094" s="2"/>
      <x:c r="T1094" s="2"/>
      <x:c r="U1094" s="2"/>
      <x:c r="V1094" s="2"/>
      <x:c r="W1094" s="2"/>
      <x:c r="X1094" s="2"/>
      <x:c r="Y1094" s="2"/>
      <x:c r="Z1094" s="2"/>
      <x:c r="AA1094" s="2"/>
      <x:c r="AB1094" s="2"/>
      <x:c r="AC1094" s="2"/>
      <x:c r="AD1094" s="2"/>
      <x:c r="AE1094" s="2"/>
      <x:c r="AF1094" s="2"/>
      <x:c r="AG1094" s="2"/>
      <x:c r="AH1094" s="2"/>
      <x:c r="AI1094" s="2"/>
      <x:c r="AJ1094" s="2"/>
      <x:c r="AK1094" s="2"/>
      <x:c r="AL1094" s="2"/>
      <x:c r="AM1094" s="2"/>
      <x:c r="AN1094" s="2"/>
      <x:c r="AO1094" s="2"/>
      <x:c r="AP1094" s="2"/>
      <x:c r="AQ1094" s="2"/>
      <x:c r="AR1094" s="2"/>
      <x:c r="AS1094" s="2"/>
    </x:row>
    <x:row r="1095">
      <x:c r="B1095" s="2"/>
      <x:c r="C1095" s="2"/>
      <x:c r="D1095" s="2"/>
      <x:c r="E1095" s="2"/>
      <x:c r="F1095" s="2"/>
      <x:c r="G1095" s="2"/>
      <x:c r="H1095" s="2"/>
      <x:c r="I1095" s="2"/>
      <x:c r="J1095" s="2"/>
      <x:c r="K1095" s="2"/>
      <x:c r="L1095" s="2"/>
      <x:c r="M1095" s="2"/>
      <x:c r="N1095" s="2"/>
      <x:c r="O1095" s="2"/>
      <x:c r="P1095" s="2"/>
      <x:c r="Q1095" s="2"/>
      <x:c r="R1095" s="2"/>
      <x:c r="S1095" s="2"/>
      <x:c r="T1095" s="2"/>
      <x:c r="U1095" s="2"/>
      <x:c r="V1095" s="2"/>
      <x:c r="W1095" s="2"/>
      <x:c r="X1095" s="2"/>
      <x:c r="Y1095" s="2"/>
      <x:c r="Z1095" s="2"/>
      <x:c r="AA1095" s="2"/>
      <x:c r="AB1095" s="2"/>
      <x:c r="AC1095" s="2"/>
      <x:c r="AD1095" s="2"/>
      <x:c r="AE1095" s="2"/>
      <x:c r="AF1095" s="2"/>
      <x:c r="AG1095" s="2"/>
      <x:c r="AH1095" s="2"/>
      <x:c r="AI1095" s="2"/>
      <x:c r="AJ1095" s="2"/>
      <x:c r="AK1095" s="2"/>
      <x:c r="AL1095" s="2"/>
      <x:c r="AM1095" s="2"/>
      <x:c r="AN1095" s="2"/>
      <x:c r="AO1095" s="2"/>
      <x:c r="AP1095" s="2"/>
      <x:c r="AQ1095" s="2"/>
      <x:c r="AR1095" s="2"/>
      <x:c r="AS1095" s="2"/>
    </x:row>
    <x:row r="1096">
      <x:c r="B1096" s="2"/>
      <x:c r="C1096" s="2"/>
      <x:c r="D1096" s="2"/>
      <x:c r="E1096" s="2"/>
      <x:c r="F1096" s="2"/>
      <x:c r="G1096" s="2"/>
      <x:c r="H1096" s="2"/>
      <x:c r="I1096" s="2"/>
      <x:c r="J1096" s="2"/>
      <x:c r="K1096" s="2"/>
      <x:c r="L1096" s="2"/>
      <x:c r="M1096" s="2"/>
      <x:c r="N1096" s="2"/>
      <x:c r="O1096" s="2"/>
      <x:c r="P1096" s="2"/>
      <x:c r="Q1096" s="2"/>
      <x:c r="R1096" s="2"/>
      <x:c r="S1096" s="2"/>
      <x:c r="T1096" s="2"/>
      <x:c r="U1096" s="2"/>
      <x:c r="V1096" s="2"/>
      <x:c r="W1096" s="2"/>
      <x:c r="X1096" s="2"/>
      <x:c r="Y1096" s="2"/>
      <x:c r="Z1096" s="2"/>
      <x:c r="AA1096" s="2"/>
      <x:c r="AB1096" s="2"/>
      <x:c r="AC1096" s="2"/>
      <x:c r="AD1096" s="2"/>
      <x:c r="AE1096" s="2"/>
      <x:c r="AF1096" s="2"/>
      <x:c r="AG1096" s="2"/>
      <x:c r="AH1096" s="2"/>
      <x:c r="AI1096" s="2"/>
      <x:c r="AJ1096" s="2"/>
      <x:c r="AK1096" s="2"/>
      <x:c r="AL1096" s="2"/>
      <x:c r="AM1096" s="2"/>
      <x:c r="AN1096" s="2"/>
      <x:c r="AO1096" s="2"/>
      <x:c r="AP1096" s="2"/>
      <x:c r="AQ1096" s="2"/>
      <x:c r="AR1096" s="2"/>
      <x:c r="AS1096" s="2"/>
    </x:row>
    <x:row r="1097">
      <x:c r="B1097" s="2"/>
      <x:c r="C1097" s="2"/>
      <x:c r="D1097" s="2"/>
      <x:c r="E1097" s="2"/>
      <x:c r="F1097" s="2"/>
      <x:c r="G1097" s="2"/>
      <x:c r="H1097" s="2"/>
      <x:c r="I1097" s="2"/>
      <x:c r="J1097" s="2"/>
      <x:c r="K1097" s="2"/>
      <x:c r="L1097" s="2"/>
      <x:c r="M1097" s="2"/>
      <x:c r="N1097" s="2"/>
      <x:c r="O1097" s="2"/>
      <x:c r="P1097" s="2"/>
      <x:c r="Q1097" s="2"/>
      <x:c r="R1097" s="2"/>
      <x:c r="S1097" s="2"/>
      <x:c r="T1097" s="2"/>
      <x:c r="U1097" s="2"/>
      <x:c r="V1097" s="2"/>
      <x:c r="W1097" s="2"/>
      <x:c r="X1097" s="2"/>
      <x:c r="Y1097" s="2"/>
      <x:c r="Z1097" s="2"/>
      <x:c r="AA1097" s="2"/>
      <x:c r="AB1097" s="2"/>
      <x:c r="AC1097" s="2"/>
      <x:c r="AD1097" s="2"/>
      <x:c r="AE1097" s="2"/>
      <x:c r="AF1097" s="2"/>
      <x:c r="AG1097" s="2"/>
      <x:c r="AH1097" s="2"/>
      <x:c r="AI1097" s="2"/>
      <x:c r="AJ1097" s="2"/>
      <x:c r="AK1097" s="2"/>
      <x:c r="AL1097" s="2"/>
      <x:c r="AM1097" s="2"/>
      <x:c r="AN1097" s="2"/>
      <x:c r="AO1097" s="2"/>
      <x:c r="AP1097" s="2"/>
      <x:c r="AQ1097" s="2"/>
      <x:c r="AR1097" s="2"/>
      <x:c r="AS1097" s="2"/>
    </x:row>
    <x:row r="1098">
      <x:c r="B1098" s="2"/>
      <x:c r="C1098" s="2"/>
      <x:c r="D1098" s="2"/>
      <x:c r="E1098" s="2"/>
      <x:c r="F1098" s="2"/>
      <x:c r="G1098" s="2"/>
      <x:c r="H1098" s="2"/>
      <x:c r="I1098" s="2"/>
      <x:c r="J1098" s="2"/>
      <x:c r="K1098" s="2"/>
      <x:c r="L1098" s="2"/>
      <x:c r="M1098" s="2"/>
      <x:c r="N1098" s="2"/>
      <x:c r="O1098" s="2"/>
      <x:c r="P1098" s="2"/>
      <x:c r="Q1098" s="2"/>
      <x:c r="R1098" s="2"/>
      <x:c r="S1098" s="2"/>
      <x:c r="T1098" s="2"/>
      <x:c r="U1098" s="2"/>
      <x:c r="V1098" s="2"/>
      <x:c r="W1098" s="2"/>
      <x:c r="X1098" s="2"/>
      <x:c r="Y1098" s="2"/>
      <x:c r="Z1098" s="2"/>
      <x:c r="AA1098" s="2"/>
      <x:c r="AB1098" s="2"/>
      <x:c r="AC1098" s="2"/>
      <x:c r="AD1098" s="2"/>
      <x:c r="AE1098" s="2"/>
      <x:c r="AF1098" s="2"/>
      <x:c r="AG1098" s="2"/>
      <x:c r="AH1098" s="2"/>
      <x:c r="AI1098" s="2"/>
      <x:c r="AJ1098" s="2"/>
      <x:c r="AK1098" s="2"/>
      <x:c r="AL1098" s="2"/>
      <x:c r="AM1098" s="2"/>
      <x:c r="AN1098" s="2"/>
      <x:c r="AO1098" s="2"/>
      <x:c r="AP1098" s="2"/>
      <x:c r="AQ1098" s="2"/>
      <x:c r="AR1098" s="2"/>
      <x:c r="AS1098" s="2"/>
    </x:row>
    <x:row r="1099">
      <x:c r="B1099" s="2"/>
      <x:c r="C1099" s="2"/>
      <x:c r="D1099" s="2"/>
      <x:c r="E1099" s="2"/>
      <x:c r="F1099" s="2"/>
      <x:c r="G1099" s="2"/>
      <x:c r="H1099" s="2"/>
      <x:c r="I1099" s="2"/>
      <x:c r="J1099" s="2"/>
      <x:c r="K1099" s="2"/>
      <x:c r="L1099" s="2"/>
      <x:c r="M1099" s="2"/>
      <x:c r="N1099" s="2"/>
      <x:c r="O1099" s="2"/>
      <x:c r="P1099" s="2"/>
      <x:c r="Q1099" s="2"/>
      <x:c r="R1099" s="2"/>
      <x:c r="S1099" s="2"/>
      <x:c r="T1099" s="2"/>
      <x:c r="U1099" s="2"/>
      <x:c r="V1099" s="2"/>
      <x:c r="W1099" s="2"/>
      <x:c r="X1099" s="2"/>
      <x:c r="Y1099" s="2"/>
      <x:c r="Z1099" s="2"/>
      <x:c r="AA1099" s="2"/>
      <x:c r="AB1099" s="2"/>
      <x:c r="AC1099" s="2"/>
      <x:c r="AD1099" s="2"/>
      <x:c r="AE1099" s="2"/>
      <x:c r="AF1099" s="2"/>
      <x:c r="AG1099" s="2"/>
      <x:c r="AH1099" s="2"/>
      <x:c r="AI1099" s="2"/>
      <x:c r="AJ1099" s="2"/>
      <x:c r="AK1099" s="2"/>
      <x:c r="AL1099" s="2"/>
      <x:c r="AM1099" s="2"/>
      <x:c r="AN1099" s="2"/>
      <x:c r="AO1099" s="2"/>
      <x:c r="AP1099" s="2"/>
      <x:c r="AQ1099" s="2"/>
      <x:c r="AR1099" s="2"/>
      <x:c r="AS1099" s="2"/>
    </x:row>
    <x:row r="1100">
      <x:c r="B1100" s="2"/>
      <x:c r="C1100" s="2"/>
      <x:c r="D1100" s="2"/>
      <x:c r="E1100" s="2"/>
      <x:c r="F1100" s="2"/>
      <x:c r="G1100" s="2"/>
      <x:c r="H1100" s="2"/>
      <x:c r="I1100" s="2"/>
      <x:c r="J1100" s="2"/>
      <x:c r="K1100" s="2"/>
      <x:c r="L1100" s="2"/>
      <x:c r="M1100" s="2"/>
      <x:c r="N1100" s="2"/>
      <x:c r="O1100" s="2"/>
      <x:c r="P1100" s="2"/>
      <x:c r="Q1100" s="2"/>
      <x:c r="R1100" s="2"/>
      <x:c r="S1100" s="2"/>
      <x:c r="T1100" s="2"/>
      <x:c r="U1100" s="2"/>
      <x:c r="V1100" s="2"/>
      <x:c r="W1100" s="2"/>
      <x:c r="X1100" s="2"/>
      <x:c r="Y1100" s="2"/>
      <x:c r="Z1100" s="2"/>
      <x:c r="AA1100" s="2"/>
      <x:c r="AB1100" s="2"/>
      <x:c r="AC1100" s="2"/>
      <x:c r="AD1100" s="2"/>
      <x:c r="AE1100" s="2"/>
      <x:c r="AF1100" s="2"/>
      <x:c r="AG1100" s="2"/>
      <x:c r="AH1100" s="2"/>
      <x:c r="AI1100" s="2"/>
      <x:c r="AJ1100" s="2"/>
      <x:c r="AK1100" s="2"/>
      <x:c r="AL1100" s="2"/>
      <x:c r="AM1100" s="2"/>
      <x:c r="AN1100" s="2"/>
      <x:c r="AO1100" s="2"/>
      <x:c r="AP1100" s="2"/>
      <x:c r="AQ1100" s="2"/>
      <x:c r="AR1100" s="2"/>
      <x:c r="AS1100" s="2"/>
    </x:row>
  </x:sheetData>
  <x:mergeCells>
    <x:mergeCell ref="B6:AM6"/>
  </x:mergeCells>
  <x:pageMargins left="0.7" right="0.7" top="0.75" bottom="0.75" header="0.3" footer="0.3"/>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2" max="2" width="9" hidden="0" customWidth="1"/>
    <x:col min="3" max="3" width="30" hidden="0" customWidth="1"/>
    <x:col min="4" max="4" width="48" hidden="0" customWidth="1"/>
    <x:col min="5" max="5" width="14" hidden="0" customWidth="1"/>
    <x:col min="6" max="6" width="13" hidden="0" customWidth="1"/>
    <x:col min="7" max="7" width="14" hidden="0" customWidth="1"/>
    <x:col min="8" max="8" width="15" hidden="0" customWidth="1"/>
    <x:col min="9" max="9" width="13" hidden="0" customWidth="1"/>
    <x:col min="10" max="10" width="11" hidden="0" customWidth="1"/>
    <x:col min="11" max="11" width="11" hidden="0" customWidth="1"/>
    <x:col min="12" max="12" width="12" hidden="0" customWidth="1"/>
    <x:col min="13" max="13" width="15" hidden="0" customWidth="1"/>
    <x:col min="14" max="14" width="13" hidden="0" customWidth="1"/>
    <x:col min="15" max="15" width="12" hidden="0" customWidth="1"/>
    <x:col min="16" max="16" width="11" hidden="0" customWidth="1"/>
    <x:col min="17" max="17" width="10" hidden="0" customWidth="1"/>
    <x:col min="18" max="18" width="16" hidden="0" customWidth="1"/>
    <x:col min="19" max="19" width="12" hidden="0" customWidth="1"/>
    <x:col min="20" max="20" width="12" hidden="0" customWidth="1"/>
    <x:col min="21" max="21" width="12" hidden="0" customWidth="1"/>
    <x:col min="22" max="22" width="16" hidden="0" customWidth="1"/>
    <x:col min="23" max="23" width="14" hidden="0" customWidth="1"/>
    <x:col min="24" max="24" width="12" hidden="0" customWidth="1"/>
    <x:col min="25" max="25" width="18" hidden="0" customWidth="1"/>
    <x:col min="26" max="26" width="16" hidden="0" customWidth="1"/>
    <x:col min="27" max="27" width="12" hidden="0" customWidth="1"/>
    <x:col min="28" max="28" width="14" hidden="0" customWidth="1"/>
    <x:col min="29" max="29" width="12" hidden="0" customWidth="1"/>
    <x:col min="30" max="30" width="14" hidden="0" customWidth="1"/>
    <x:col min="31" max="31" width="15" hidden="0" customWidth="1"/>
    <x:col min="32" max="32" width="14" hidden="0" customWidth="1"/>
    <x:col min="33" max="33" width="14" hidden="0" customWidth="1"/>
    <x:col min="34" max="34" width="12" hidden="0" customWidth="1"/>
    <x:col min="35" max="35" width="15" hidden="0" customWidth="1"/>
    <x:col min="36" max="36" width="14" hidden="0" customWidth="1"/>
    <x:col min="37" max="37" width="14" hidden="0" customWidth="1"/>
    <x:col min="38" max="38" width="14" hidden="0" customWidth="1"/>
    <x:col min="39" max="39" width="14" hidden="0" customWidth="1"/>
    <x:col min="40" max="40" width="15" hidden="0" customWidth="1"/>
    <x:col min="41" max="41" width="14" hidden="0" customWidth="1"/>
    <x:col min="42" max="42" width="13" hidden="0" customWidth="1"/>
    <x:col min="43" max="43" width="14" hidden="0" customWidth="1"/>
  </x:cols>
  <x:sheetData>
    <x:row r="2">
      <x:c r="B2" s="3" t="str">
        <x:v>Deployment geometry inputs</x:v>
      </x:c>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x:c r="B3" s="4" t="str">
        <x:v>Pass 74 carrier, site, route, setup and host-envelope hypotheses</x:v>
      </x:c>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c r="AQ3" s="4"/>
      <x:c r="AR3" s="4"/>
      <x:c r="AS3" s="4"/>
    </x:row>
    <x:row r="4">
      <x:c r="B4" s="5"/>
      <x:c r="C4" s="5"/>
      <x:c r="D4" s="5"/>
      <x:c r="E4" s="5"/>
      <x:c r="F4" s="5"/>
      <x:c r="G4" s="5"/>
      <x:c r="H4" s="5"/>
      <x:c r="I4" s="5"/>
      <x:c r="J4" s="5"/>
      <x:c r="K4" s="5"/>
      <x:c r="L4" s="5"/>
      <x:c r="M4" s="5"/>
      <x:c r="N4" s="5"/>
      <x:c r="O4" s="5"/>
      <x:c r="P4" s="5"/>
      <x:c r="Q4" s="5"/>
      <x:c r="R4" s="5"/>
      <x:c r="S4" s="5"/>
      <x:c r="T4" s="5"/>
      <x:c r="U4" s="5"/>
      <x:c r="V4" s="5"/>
      <x:c r="W4" s="5"/>
      <x:c r="X4" s="5"/>
      <x:c r="Y4" s="5"/>
      <x:c r="Z4" s="5"/>
      <x:c r="AA4" s="5"/>
      <x:c r="AB4" s="5"/>
      <x:c r="AC4" s="5"/>
      <x:c r="AD4" s="5"/>
      <x:c r="AE4" s="5"/>
      <x:c r="AF4" s="5"/>
      <x:c r="AG4" s="5"/>
      <x:c r="AH4" s="5"/>
      <x:c r="AI4" s="5"/>
      <x:c r="AJ4" s="5"/>
      <x:c r="AK4" s="5"/>
      <x:c r="AL4" s="5"/>
      <x:c r="AM4" s="5"/>
      <x:c r="AN4" s="5"/>
      <x:c r="AO4" s="5"/>
      <x:c r="AP4" s="5"/>
      <x:c r="AQ4" s="5"/>
      <x:c r="AR4" s="5"/>
      <x:c r="AS4" s="5"/>
    </x:row>
    <x:row r="5">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row>
    <x:row r="6">
      <x:c r="B6" s="8" t="str">
        <x:v>Host families</x:v>
      </x:c>
      <x:c r="C6" s="9" t="str">
        <x:v>Host families</x:v>
      </x:c>
      <x:c r="D6" s="9" t="str">
        <x:v>Host families</x:v>
      </x:c>
      <x:c r="E6" s="9" t="str">
        <x:v>Host families</x:v>
      </x:c>
      <x:c r="F6" s="9" t="str">
        <x:v>Host families</x:v>
      </x:c>
      <x:c r="G6" s="9" t="str">
        <x:v>Host families</x:v>
      </x:c>
      <x:c r="H6" s="9" t="str">
        <x:v>Host families</x:v>
      </x:c>
      <x:c r="I6" s="9" t="str">
        <x:v>Host families</x:v>
      </x:c>
      <x:c r="J6" s="9" t="str">
        <x:v>Host families</x:v>
      </x:c>
      <x:c r="K6" s="9" t="str">
        <x:v>Host families</x:v>
      </x:c>
      <x:c r="L6" s="9" t="str">
        <x:v>Host families</x:v>
      </x:c>
      <x:c r="M6" s="9" t="str">
        <x:v>Host families</x:v>
      </x:c>
      <x:c r="N6" s="9" t="str">
        <x:v>Host families</x:v>
      </x:c>
      <x:c r="O6" s="9" t="str">
        <x:v>Host families</x:v>
      </x:c>
      <x:c r="P6" s="9" t="str">
        <x:v>Host families</x:v>
      </x:c>
      <x:c r="Q6" s="9" t="str">
        <x:v>Host families</x:v>
      </x:c>
      <x:c r="R6" s="9" t="str">
        <x:v>Host families</x:v>
      </x:c>
      <x:c r="S6" s="9" t="str">
        <x:v>Host families</x:v>
      </x:c>
      <x:c r="T6" s="9" t="str">
        <x:v>Host families</x:v>
      </x:c>
      <x:c r="U6" s="9" t="str">
        <x:v>Host families</x:v>
      </x:c>
      <x:c r="V6" s="9" t="str">
        <x:v>Host families</x:v>
      </x:c>
      <x:c r="W6" s="9" t="str">
        <x:v>Host families</x:v>
      </x:c>
      <x:c r="X6" s="9" t="str">
        <x:v>Host families</x:v>
      </x:c>
      <x:c r="Y6" s="9" t="str">
        <x:v>Host families</x:v>
      </x:c>
      <x:c r="Z6" s="9" t="str">
        <x:v>Host families</x:v>
      </x:c>
      <x:c r="AA6" s="9" t="str">
        <x:v>Host families</x:v>
      </x:c>
      <x:c r="AB6" s="9" t="str">
        <x:v>Host families</x:v>
      </x:c>
      <x:c r="AC6" s="9" t="str">
        <x:v>Host families</x:v>
      </x:c>
      <x:c r="AD6" s="9" t="str">
        <x:v>Host families</x:v>
      </x:c>
      <x:c r="AE6" s="9" t="str">
        <x:v>Host families</x:v>
      </x:c>
      <x:c r="AF6" s="9" t="str">
        <x:v>Host families</x:v>
      </x:c>
      <x:c r="AG6" s="9" t="str">
        <x:v>Host families</x:v>
      </x:c>
      <x:c r="AH6" s="9" t="str">
        <x:v>Host families</x:v>
      </x:c>
      <x:c r="AI6" s="9" t="str">
        <x:v>Host families</x:v>
      </x:c>
      <x:c r="AJ6" s="9" t="str">
        <x:v>Host families</x:v>
      </x:c>
      <x:c r="AK6" s="9" t="str">
        <x:v>Host families</x:v>
      </x:c>
      <x:c r="AL6" s="9" t="str">
        <x:v>Host families</x:v>
      </x:c>
      <x:c r="AM6" s="9" t="str">
        <x:v>Host families</x:v>
      </x:c>
      <x:c r="AN6" s="9" t="str">
        <x:v>Host families</x:v>
      </x:c>
      <x:c r="AO6" s="9" t="str">
        <x:v>Host families</x:v>
      </x:c>
      <x:c r="AP6" s="9" t="str">
        <x:v>Host families</x:v>
      </x:c>
      <x:c r="AQ6" s="9" t="str">
        <x:v>Host families</x:v>
      </x:c>
      <x:c r="AR6" s="9" t="str">
        <x:v>Host families</x:v>
      </x:c>
      <x:c r="AS6" s="10" t="str">
        <x:v>Host families</x:v>
      </x:c>
    </x:row>
    <x:row r="7">
      <x:c r="B7" s="26" t="str">
        <x:v>Code</x:v>
      </x:c>
      <x:c r="C7" s="27" t="str">
        <x:v>Geometry</x:v>
      </x:c>
      <x:c r="D7" s="27" t="str">
        <x:v>Operating logic</x:v>
      </x:c>
      <x:c r="E7" s="27" t="str">
        <x:v>Fixed service share</x:v>
      </x:c>
      <x:c r="F7" s="27" t="str">
        <x:v>Fixed dry share</x:v>
      </x:c>
      <x:c r="G7" s="27" t="str">
        <x:v>Duplicate dry t</x:v>
      </x:c>
      <x:c r="H7" s="27" t="str">
        <x:v>Duplicate cube m³</x:v>
      </x:c>
      <x:c r="I7" s="27" t="str">
        <x:v>Mobile wet share</x:v>
      </x:c>
      <x:c r="J7" s="27" t="str">
        <x:v>Road share</x:v>
      </x:c>
      <x:c r="K7" s="27" t="str">
        <x:v>Rail share</x:v>
      </x:c>
      <x:c r="L7" s="27" t="str">
        <x:v>Water share</x:v>
      </x:c>
      <x:c r="M7" s="27" t="str">
        <x:v>Terminal independent</x:v>
      </x:c>
      <x:c r="N7" s="27" t="str">
        <x:v>Integration factor</x:v>
      </x:c>
      <x:c r="O7" s="27" t="str">
        <x:v>Protected h</x:v>
      </x:c>
      <x:c r="P7" s="27" t="str">
        <x:v>Full h</x:v>
      </x:c>
      <x:c r="Q7" s="27" t="str">
        <x:v>Crew</x:v>
      </x:c>
      <x:c r="R7" s="27" t="str">
        <x:v>Installed rejection MWth</x:v>
      </x:c>
      <x:c r="S7" s="27" t="str">
        <x:v>50°C factor</x:v>
      </x:c>
      <x:c r="T7" s="27" t="str">
        <x:v>Smoke factor</x:v>
      </x:c>
      <x:c r="U7" s="27" t="str">
        <x:v>N-1 factor</x:v>
      </x:c>
      <x:c r="V7" s="27" t="str">
        <x:v>Nonthermal site m²</x:v>
      </x:c>
      <x:c r="W7" s="27" t="str">
        <x:v>Utility reach m</x:v>
      </x:c>
      <x:c r="X7" s="27" t="str">
        <x:v>Noise dBA</x:v>
      </x:c>
      <x:c r="Y7" s="27" t="str">
        <x:v>Exhaust capability m</x:v>
      </x:c>
      <x:c r="Z7" s="27" t="str">
        <x:v>Wet-ground factor</x:v>
      </x:c>
      <x:c r="AA7" s="27" t="str">
        <x:v>Flood factor</x:v>
      </x:c>
      <x:c r="AB7" s="27" t="str">
        <x:v>Packet retained</x:v>
      </x:c>
      <x:c r="AC7" s="27" t="str">
        <x:v>Reset days</x:v>
      </x:c>
      <x:c r="AD7" s="27" t="str">
        <x:v>Base road cargo</x:v>
      </x:c>
      <x:c r="AE7" s="27" t="str">
        <x:v>Base road support</x:v>
      </x:c>
      <x:c r="AF7" s="27" t="str">
        <x:v>Base rail cargo</x:v>
      </x:c>
      <x:c r="AG7" s="27" t="str">
        <x:v>Base rail support</x:v>
      </x:c>
      <x:c r="AH7" s="27" t="str">
        <x:v>Base barges</x:v>
      </x:c>
      <x:c r="AI7" s="27" t="str">
        <x:v>Base assist craft</x:v>
      </x:c>
      <x:c r="AJ7" s="27" t="str">
        <x:v>Base carrier tare t</x:v>
      </x:c>
      <x:c r="AK7" s="27" t="str">
        <x:v>Base mobile positions</x:v>
      </x:c>
      <x:c r="AL7" s="27" t="str">
        <x:v>Max road cargo</x:v>
      </x:c>
      <x:c r="AM7" s="27" t="str">
        <x:v>Max rail cargo</x:v>
      </x:c>
      <x:c r="AN7" s="27" t="str">
        <x:v>Max barges</x:v>
      </x:c>
      <x:c r="AO7" s="27" t="str">
        <x:v>Light draft m</x:v>
      </x:c>
      <x:c r="AP7" s="27" t="str">
        <x:v>Host capital $M</x:v>
      </x:c>
      <x:c r="AQ7" s="27" t="str">
        <x:v>Annual O&amp;S $M</x:v>
      </x:c>
      <x:c r="AR7" s="2"/>
      <x:c r="AS7" s="2"/>
    </x:row>
    <x:row r="8">
      <x:c r="B8" s="47" t="str">
        <x:v>G1</x:v>
      </x:c>
      <x:c r="C8" s="47" t="str">
        <x:v>Road-distributed lattice</x:v>
      </x:c>
      <x:c r="D8" s="47" t="str">
        <x:v>three separately routed road columns</x:v>
      </x:c>
      <x:c r="E8" s="67" t="n">
        <x:v>0</x:v>
      </x:c>
      <x:c r="F8" s="67" t="n">
        <x:v>0</x:v>
      </x:c>
      <x:c r="G8" s="67" t="n">
        <x:v>40</x:v>
      </x:c>
      <x:c r="H8" s="67" t="n">
        <x:v>180</x:v>
      </x:c>
      <x:c r="I8" s="67" t="n">
        <x:v>1</x:v>
      </x:c>
      <x:c r="J8" s="67" t="n">
        <x:v>1</x:v>
      </x:c>
      <x:c r="K8" s="67" t="n">
        <x:v>0</x:v>
      </x:c>
      <x:c r="L8" s="67" t="n">
        <x:v>0</x:v>
      </x:c>
      <x:c r="M8" s="67" t="str">
        <x:v>YES</x:v>
      </x:c>
      <x:c r="N8" s="67" t="n">
        <x:v>1</x:v>
      </x:c>
      <x:c r="O8" s="67" t="n">
        <x:v>12</x:v>
      </x:c>
      <x:c r="P8" s="63" t="n">
        <x:v>36</x:v>
      </x:c>
      <x:c r="Q8" s="63" t="n">
        <x:v>140</x:v>
      </x:c>
      <x:c r="R8" s="67" t="n">
        <x:v>9</x:v>
      </x:c>
      <x:c r="S8" s="67" t="n">
        <x:v>0.88</x:v>
      </x:c>
      <x:c r="T8" s="67" t="n">
        <x:v>0.9</x:v>
      </x:c>
      <x:c r="U8" s="67" t="n">
        <x:v>0.75</x:v>
      </x:c>
      <x:c r="V8" s="53" t="n">
        <x:v>4350</x:v>
      </x:c>
      <x:c r="W8" s="53" t="n">
        <x:v>400</x:v>
      </x:c>
      <x:c r="X8" s="67" t="n">
        <x:v>62</x:v>
      </x:c>
      <x:c r="Y8" s="67" t="n">
        <x:v>35</x:v>
      </x:c>
      <x:c r="Z8" s="67" t="n">
        <x:v>0.6</x:v>
      </x:c>
      <x:c r="AA8" s="67" t="n">
        <x:v>0.6</x:v>
      </x:c>
      <x:c r="AB8" s="67" t="n">
        <x:v>0.667</x:v>
      </x:c>
      <x:c r="AC8" s="67" t="n">
        <x:v>4</x:v>
      </x:c>
      <x:c r="AD8" s="63" t="n">
        <x:v>27</x:v>
      </x:c>
      <x:c r="AE8" s="63" t="n">
        <x:v>6</x:v>
      </x:c>
      <x:c r="AF8" s="63" t="n">
        <x:v>0</x:v>
      </x:c>
      <x:c r="AG8" s="63" t="n">
        <x:v>0</x:v>
      </x:c>
      <x:c r="AH8" s="63" t="n">
        <x:v>0</x:v>
      </x:c>
      <x:c r="AI8" s="63" t="n">
        <x:v>0</x:v>
      </x:c>
      <x:c r="AJ8" s="63" t="n">
        <x:v>450</x:v>
      </x:c>
      <x:c r="AK8" s="63" t="n">
        <x:v>34</x:v>
      </x:c>
      <x:c r="AL8" s="55" t="n">
        <x:v>60</x:v>
      </x:c>
      <x:c r="AM8" s="55" t="n">
        <x:v>0</x:v>
      </x:c>
      <x:c r="AN8" s="53" t="n">
        <x:v>0</x:v>
      </x:c>
      <x:c r="AO8" s="53" t="n">
        <x:v>0</x:v>
      </x:c>
      <x:c r="AP8" s="53" t="n">
        <x:v>280</x:v>
      </x:c>
      <x:c r="AQ8" s="72" t="n">
        <x:v>18</x:v>
      </x:c>
      <x:c r="AR8" s="2"/>
      <x:c r="AS8" s="2"/>
    </x:row>
    <x:row r="9">
      <x:c r="B9" s="47" t="str">
        <x:v>G2</x:v>
      </x:c>
      <x:c r="C9" s="47" t="str">
        <x:v>Rail utility consist</x:v>
      </x:c>
      <x:c r="D9" s="47" t="str">
        <x:v>direct-siding consist with bounded road shuttle</x:v>
      </x:c>
      <x:c r="E9" s="67" t="n">
        <x:v>0</x:v>
      </x:c>
      <x:c r="F9" s="67" t="n">
        <x:v>0</x:v>
      </x:c>
      <x:c r="G9" s="67" t="n">
        <x:v>25</x:v>
      </x:c>
      <x:c r="H9" s="67" t="n">
        <x:v>120</x:v>
      </x:c>
      <x:c r="I9" s="67" t="n">
        <x:v>1</x:v>
      </x:c>
      <x:c r="J9" s="67" t="n">
        <x:v>0.1</x:v>
      </x:c>
      <x:c r="K9" s="67" t="n">
        <x:v>0.9</x:v>
      </x:c>
      <x:c r="L9" s="67" t="n">
        <x:v>0</x:v>
      </x:c>
      <x:c r="M9" s="67" t="str">
        <x:v>NO</x:v>
      </x:c>
      <x:c r="N9" s="67" t="n">
        <x:v>1.1</x:v>
      </x:c>
      <x:c r="O9" s="67" t="n">
        <x:v>18</x:v>
      </x:c>
      <x:c r="P9" s="63" t="n">
        <x:v>44</x:v>
      </x:c>
      <x:c r="Q9" s="63" t="n">
        <x:v>150</x:v>
      </x:c>
      <x:c r="R9" s="67" t="n">
        <x:v>9.2</x:v>
      </x:c>
      <x:c r="S9" s="67" t="n">
        <x:v>0.87</x:v>
      </x:c>
      <x:c r="T9" s="67" t="n">
        <x:v>0.88</x:v>
      </x:c>
      <x:c r="U9" s="67" t="n">
        <x:v>0.75</x:v>
      </x:c>
      <x:c r="V9" s="53" t="n">
        <x:v>5700</x:v>
      </x:c>
      <x:c r="W9" s="53" t="n">
        <x:v>900</x:v>
      </x:c>
      <x:c r="X9" s="67" t="n">
        <x:v>54</x:v>
      </x:c>
      <x:c r="Y9" s="67" t="n">
        <x:v>600</x:v>
      </x:c>
      <x:c r="Z9" s="67" t="n">
        <x:v>0.3</x:v>
      </x:c>
      <x:c r="AA9" s="67" t="n">
        <x:v>0.2</x:v>
      </x:c>
      <x:c r="AB9" s="67" t="n">
        <x:v>0.9</x:v>
      </x:c>
      <x:c r="AC9" s="67" t="n">
        <x:v>5</x:v>
      </x:c>
      <x:c r="AD9" s="63" t="n">
        <x:v>4</x:v>
      </x:c>
      <x:c r="AE9" s="63" t="n">
        <x:v>4</x:v>
      </x:c>
      <x:c r="AF9" s="63" t="n">
        <x:v>11</x:v>
      </x:c>
      <x:c r="AG9" s="63" t="n">
        <x:v>3</x:v>
      </x:c>
      <x:c r="AH9" s="63" t="n">
        <x:v>0</x:v>
      </x:c>
      <x:c r="AI9" s="63" t="n">
        <x:v>0</x:v>
      </x:c>
      <x:c r="AJ9" s="63" t="n">
        <x:v>540</x:v>
      </x:c>
      <x:c r="AK9" s="63" t="n">
        <x:v>33</x:v>
      </x:c>
      <x:c r="AL9" s="55" t="n">
        <x:v>12</x:v>
      </x:c>
      <x:c r="AM9" s="55" t="n">
        <x:v>36</x:v>
      </x:c>
      <x:c r="AN9" s="53" t="n">
        <x:v>0</x:v>
      </x:c>
      <x:c r="AO9" s="53" t="n">
        <x:v>0</x:v>
      </x:c>
      <x:c r="AP9" s="53" t="n">
        <x:v>450</x:v>
      </x:c>
      <x:c r="AQ9" s="72" t="n">
        <x:v>24</x:v>
      </x:c>
      <x:c r="AR9" s="2"/>
      <x:c r="AS9" s="2"/>
    </x:row>
    <x:row r="10">
      <x:c r="B10" s="47" t="str">
        <x:v>G3</x:v>
      </x:c>
      <x:c r="C10" s="47" t="str">
        <x:v>Shallow-draft utility barge</x:v>
      </x:c>
      <x:c r="D10" s="47" t="str">
        <x:v>no-pier shallow-water host with assist craft</x:v>
      </x:c>
      <x:c r="E10" s="67" t="n">
        <x:v>0</x:v>
      </x:c>
      <x:c r="F10" s="67" t="n">
        <x:v>0</x:v>
      </x:c>
      <x:c r="G10" s="67" t="n">
        <x:v>35</x:v>
      </x:c>
      <x:c r="H10" s="67" t="n">
        <x:v>160</x:v>
      </x:c>
      <x:c r="I10" s="67" t="n">
        <x:v>1</x:v>
      </x:c>
      <x:c r="J10" s="67" t="n">
        <x:v>0</x:v>
      </x:c>
      <x:c r="K10" s="67" t="n">
        <x:v>0</x:v>
      </x:c>
      <x:c r="L10" s="67" t="n">
        <x:v>1</x:v>
      </x:c>
      <x:c r="M10" s="67" t="str">
        <x:v>YES</x:v>
      </x:c>
      <x:c r="N10" s="67" t="n">
        <x:v>0.9</x:v>
      </x:c>
      <x:c r="O10" s="67" t="n">
        <x:v>14</x:v>
      </x:c>
      <x:c r="P10" s="63" t="n">
        <x:v>30</x:v>
      </x:c>
      <x:c r="Q10" s="63" t="n">
        <x:v>140</x:v>
      </x:c>
      <x:c r="R10" s="67" t="n">
        <x:v>8.8</x:v>
      </x:c>
      <x:c r="S10" s="67" t="n">
        <x:v>0.86</x:v>
      </x:c>
      <x:c r="T10" s="67" t="n">
        <x:v>0.88</x:v>
      </x:c>
      <x:c r="U10" s="67" t="n">
        <x:v>0.75</x:v>
      </x:c>
      <x:c r="V10" s="53" t="n">
        <x:v>3750</x:v>
      </x:c>
      <x:c r="W10" s="53" t="n">
        <x:v>800</x:v>
      </x:c>
      <x:c r="X10" s="67" t="n">
        <x:v>52</x:v>
      </x:c>
      <x:c r="Y10" s="67" t="n">
        <x:v>300</x:v>
      </x:c>
      <x:c r="Z10" s="67" t="n">
        <x:v>1</x:v>
      </x:c>
      <x:c r="AA10" s="67" t="n">
        <x:v>1</x:v>
      </x:c>
      <x:c r="AB10" s="67" t="n">
        <x:v>0.7</x:v>
      </x:c>
      <x:c r="AC10" s="67" t="n">
        <x:v>4</x:v>
      </x:c>
      <x:c r="AD10" s="63" t="n">
        <x:v>0</x:v>
      </x:c>
      <x:c r="AE10" s="63" t="n">
        <x:v>3</x:v>
      </x:c>
      <x:c r="AF10" s="63" t="n">
        <x:v>0</x:v>
      </x:c>
      <x:c r="AG10" s="63" t="n">
        <x:v>0</x:v>
      </x:c>
      <x:c r="AH10" s="63" t="n">
        <x:v>1</x:v>
      </x:c>
      <x:c r="AI10" s="63" t="n">
        <x:v>2</x:v>
      </x:c>
      <x:c r="AJ10" s="63" t="n">
        <x:v>620</x:v>
      </x:c>
      <x:c r="AK10" s="63" t="n">
        <x:v>34</x:v>
      </x:c>
      <x:c r="AL10" s="55" t="n">
        <x:v>0</x:v>
      </x:c>
      <x:c r="AM10" s="55" t="n">
        <x:v>0</x:v>
      </x:c>
      <x:c r="AN10" s="53" t="n">
        <x:v>2</x:v>
      </x:c>
      <x:c r="AO10" s="53" t="n">
        <x:v>0.55</x:v>
      </x:c>
      <x:c r="AP10" s="53" t="n">
        <x:v>640</x:v>
      </x:c>
      <x:c r="AQ10" s="72" t="n">
        <x:v>34</x:v>
      </x:c>
      <x:c r="AR10" s="2"/>
      <x:c r="AS10" s="2"/>
    </x:row>
    <x:row r="11">
      <x:c r="B11" s="47" t="str">
        <x:v>G4</x:v>
      </x:c>
      <x:c r="C11" s="47" t="str">
        <x:v>Prepared metropolitan anchor</x:v>
      </x:c>
      <x:c r="D11" s="47" t="str">
        <x:v>fixed T0/T1 plant with mobile road bridge</x:v>
      </x:c>
      <x:c r="E11" s="67" t="n">
        <x:v>0.6</x:v>
      </x:c>
      <x:c r="F11" s="67" t="n">
        <x:v>0.62</x:v>
      </x:c>
      <x:c r="G11" s="67" t="n">
        <x:v>60</x:v>
      </x:c>
      <x:c r="H11" s="67" t="n">
        <x:v>220</x:v>
      </x:c>
      <x:c r="I11" s="67" t="n">
        <x:v>0.2</x:v>
      </x:c>
      <x:c r="J11" s="67" t="n">
        <x:v>1</x:v>
      </x:c>
      <x:c r="K11" s="67" t="n">
        <x:v>0</x:v>
      </x:c>
      <x:c r="L11" s="67" t="n">
        <x:v>0</x:v>
      </x:c>
      <x:c r="M11" s="67" t="str">
        <x:v>YES</x:v>
      </x:c>
      <x:c r="N11" s="67" t="n">
        <x:v>0.5</x:v>
      </x:c>
      <x:c r="O11" s="67" t="n">
        <x:v>2</x:v>
      </x:c>
      <x:c r="P11" s="63" t="n">
        <x:v>12</x:v>
      </x:c>
      <x:c r="Q11" s="63" t="n">
        <x:v>90</x:v>
      </x:c>
      <x:c r="R11" s="67" t="n">
        <x:v>8.5</x:v>
      </x:c>
      <x:c r="S11" s="67" t="n">
        <x:v>0.9</x:v>
      </x:c>
      <x:c r="T11" s="67" t="n">
        <x:v>0.92</x:v>
      </x:c>
      <x:c r="U11" s="67" t="n">
        <x:v>0.75</x:v>
      </x:c>
      <x:c r="V11" s="53" t="n">
        <x:v>2250</x:v>
      </x:c>
      <x:c r="W11" s="53" t="n">
        <x:v>300</x:v>
      </x:c>
      <x:c r="X11" s="67" t="n">
        <x:v>50</x:v>
      </x:c>
      <x:c r="Y11" s="67" t="n">
        <x:v>75</x:v>
      </x:c>
      <x:c r="Z11" s="67" t="n">
        <x:v>0.8</x:v>
      </x:c>
      <x:c r="AA11" s="67" t="n">
        <x:v>0.8</x:v>
      </x:c>
      <x:c r="AB11" s="67" t="n">
        <x:v>0.88</x:v>
      </x:c>
      <x:c r="AC11" s="67" t="n">
        <x:v>2</x:v>
      </x:c>
      <x:c r="AD11" s="63" t="n">
        <x:v>12</x:v>
      </x:c>
      <x:c r="AE11" s="63" t="n">
        <x:v>4</x:v>
      </x:c>
      <x:c r="AF11" s="63" t="n">
        <x:v>0</x:v>
      </x:c>
      <x:c r="AG11" s="63" t="n">
        <x:v>0</x:v>
      </x:c>
      <x:c r="AH11" s="63" t="n">
        <x:v>0</x:v>
      </x:c>
      <x:c r="AI11" s="63" t="n">
        <x:v>0</x:v>
      </x:c>
      <x:c r="AJ11" s="63" t="n">
        <x:v>180</x:v>
      </x:c>
      <x:c r="AK11" s="63" t="n">
        <x:v>15</x:v>
      </x:c>
      <x:c r="AL11" s="55" t="n">
        <x:v>24</x:v>
      </x:c>
      <x:c r="AM11" s="55" t="n">
        <x:v>0</x:v>
      </x:c>
      <x:c r="AN11" s="53" t="n">
        <x:v>0</x:v>
      </x:c>
      <x:c r="AO11" s="53" t="n">
        <x:v>0</x:v>
      </x:c>
      <x:c r="AP11" s="53" t="n">
        <x:v>650</x:v>
      </x:c>
      <x:c r="AQ11" s="72" t="n">
        <x:v>16</x:v>
      </x:c>
      <x:c r="AR11" s="2"/>
      <x:c r="AS11" s="2"/>
    </x:row>
    <x:row r="12">
      <x:c r="B12" s="50" t="str">
        <x:v>G5</x:v>
      </x:c>
      <x:c r="C12" s="50" t="str">
        <x:v>Tri-modal split lattice</x:v>
      </x:c>
      <x:c r="D12" s="50" t="str">
        <x:v>road, rail and water packets with local service release</x:v>
      </x:c>
      <x:c r="E12" s="68" t="n">
        <x:v>0</x:v>
      </x:c>
      <x:c r="F12" s="68" t="n">
        <x:v>0</x:v>
      </x:c>
      <x:c r="G12" s="68" t="n">
        <x:v>150</x:v>
      </x:c>
      <x:c r="H12" s="68" t="n">
        <x:v>420</x:v>
      </x:c>
      <x:c r="I12" s="68" t="n">
        <x:v>1</x:v>
      </x:c>
      <x:c r="J12" s="68" t="n">
        <x:v>0.4</x:v>
      </x:c>
      <x:c r="K12" s="68" t="n">
        <x:v>0.3</x:v>
      </x:c>
      <x:c r="L12" s="68" t="n">
        <x:v>0.3</x:v>
      </x:c>
      <x:c r="M12" s="68" t="str">
        <x:v>NO</x:v>
      </x:c>
      <x:c r="N12" s="68" t="n">
        <x:v>1.15</x:v>
      </x:c>
      <x:c r="O12" s="68" t="n">
        <x:v>10</x:v>
      </x:c>
      <x:c r="P12" s="65" t="n">
        <x:v>46</x:v>
      </x:c>
      <x:c r="Q12" s="65" t="n">
        <x:v>170</x:v>
      </x:c>
      <x:c r="R12" s="68" t="n">
        <x:v>10</x:v>
      </x:c>
      <x:c r="S12" s="68" t="n">
        <x:v>0.88</x:v>
      </x:c>
      <x:c r="T12" s="68" t="n">
        <x:v>0.9</x:v>
      </x:c>
      <x:c r="U12" s="68" t="n">
        <x:v>0.8</x:v>
      </x:c>
      <x:c r="V12" s="54" t="n">
        <x:v>4100</x:v>
      </x:c>
      <x:c r="W12" s="54" t="n">
        <x:v>750</x:v>
      </x:c>
      <x:c r="X12" s="68" t="n">
        <x:v>56</x:v>
      </x:c>
      <x:c r="Y12" s="68" t="n">
        <x:v>80</x:v>
      </x:c>
      <x:c r="Z12" s="68" t="n">
        <x:v>0.7</x:v>
      </x:c>
      <x:c r="AA12" s="68" t="n">
        <x:v>0.7</x:v>
      </x:c>
      <x:c r="AB12" s="68" t="n">
        <x:v>0.6</x:v>
      </x:c>
      <x:c r="AC12" s="68" t="n">
        <x:v>5</x:v>
      </x:c>
      <x:c r="AD12" s="65" t="n">
        <x:v>13</x:v>
      </x:c>
      <x:c r="AE12" s="65" t="n">
        <x:v>8</x:v>
      </x:c>
      <x:c r="AF12" s="65" t="n">
        <x:v>5</x:v>
      </x:c>
      <x:c r="AG12" s="65" t="n">
        <x:v>3</x:v>
      </x:c>
      <x:c r="AH12" s="65" t="n">
        <x:v>1</x:v>
      </x:c>
      <x:c r="AI12" s="65" t="n">
        <x:v>2</x:v>
      </x:c>
      <x:c r="AJ12" s="65" t="n">
        <x:v>720</x:v>
      </x:c>
      <x:c r="AK12" s="65" t="n">
        <x:v>38</x:v>
      </x:c>
      <x:c r="AL12" s="57" t="n">
        <x:v>30</x:v>
      </x:c>
      <x:c r="AM12" s="57" t="n">
        <x:v>18</x:v>
      </x:c>
      <x:c r="AN12" s="54" t="n">
        <x:v>2</x:v>
      </x:c>
      <x:c r="AO12" s="54" t="n">
        <x:v>0.58</x:v>
      </x:c>
      <x:c r="AP12" s="54" t="n">
        <x:v>700</x:v>
      </x:c>
      <x:c r="AQ12" s="73" t="n">
        <x:v>32</x:v>
      </x:c>
      <x:c r="AR12" s="2"/>
      <x:c r="AS12" s="2"/>
    </x:row>
    <x:row r="13">
      <x:c r="B13" s="2"/>
      <x:c r="C13" s="2"/>
      <x:c r="D13" s="2"/>
      <x:c r="E13" s="2"/>
      <x:c r="F13" s="2"/>
      <x:c r="G13" s="2"/>
      <x:c r="H13" s="2"/>
      <x:c r="I13" s="2"/>
      <x:c r="J13" s="2"/>
      <x:c r="K13" s="2"/>
      <x:c r="L13" s="2"/>
      <x:c r="M13" s="2"/>
      <x:c r="N13" s="2"/>
      <x:c r="O13" s="2"/>
      <x:c r="P13" s="2"/>
      <x:c r="Q13" s="2"/>
      <x:c r="R13" s="2"/>
      <x:c r="S13" s="2"/>
      <x:c r="T13" s="2"/>
      <x:c r="U13" s="2"/>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row>
    <x:row r="14">
      <x:c r="B14" s="2"/>
      <x:c r="C14" s="2"/>
      <x:c r="D14" s="2"/>
      <x:c r="E14" s="2"/>
      <x:c r="F14" s="2"/>
      <x:c r="G14" s="2"/>
      <x:c r="H14" s="2"/>
      <x:c r="I14" s="2"/>
      <x:c r="J14" s="2"/>
      <x:c r="K14" s="2"/>
      <x:c r="L14" s="2"/>
      <x:c r="M14" s="2"/>
      <x:c r="N14" s="2"/>
      <x:c r="O14" s="2"/>
      <x:c r="P14" s="2"/>
      <x:c r="Q14" s="2"/>
      <x:c r="R14" s="2"/>
      <x:c r="S14" s="2"/>
      <x:c r="T14" s="2"/>
      <x:c r="U14" s="2"/>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row>
    <x:row r="15">
      <x:c r="B15" s="2"/>
      <x:c r="C15" s="2"/>
      <x:c r="D15" s="2"/>
      <x:c r="E15" s="2"/>
      <x:c r="F15" s="2"/>
      <x:c r="G15" s="2"/>
      <x:c r="H15" s="2"/>
      <x:c r="I15" s="2"/>
      <x:c r="J15" s="2"/>
      <x:c r="K15" s="2"/>
      <x:c r="L15" s="2"/>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row>
    <x:row r="16">
      <x:c r="B16" s="2"/>
      <x:c r="C16" s="2"/>
      <x:c r="D16" s="2"/>
      <x:c r="E16" s="2"/>
      <x:c r="F16" s="2"/>
      <x:c r="G16" s="2"/>
      <x:c r="H16" s="2"/>
      <x:c r="I16" s="2"/>
      <x:c r="J16" s="2"/>
      <x:c r="K16" s="2"/>
      <x:c r="L16" s="2"/>
      <x:c r="M16" s="2"/>
      <x:c r="N16" s="2"/>
      <x:c r="O16" s="2"/>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row>
    <x:row r="17">
      <x:c r="B17" s="2"/>
      <x:c r="C17" s="2"/>
      <x:c r="D17" s="2"/>
      <x:c r="E17" s="2"/>
      <x:c r="F17" s="2"/>
      <x:c r="G17" s="2"/>
      <x:c r="H17" s="2"/>
      <x:c r="I17" s="2"/>
      <x:c r="J17" s="2"/>
      <x:c r="K17" s="2"/>
      <x:c r="L17" s="2"/>
      <x:c r="M17" s="2"/>
      <x:c r="N17" s="2"/>
      <x:c r="O17" s="2"/>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row>
    <x:row r="18">
      <x:c r="B18" s="2"/>
      <x:c r="C18" s="2"/>
      <x:c r="D18" s="2"/>
      <x:c r="E18" s="2"/>
      <x:c r="F18" s="2"/>
      <x:c r="G18" s="2"/>
      <x:c r="H18" s="2"/>
      <x:c r="I18" s="2"/>
      <x:c r="J18" s="2"/>
      <x:c r="K18" s="2"/>
      <x:c r="L18" s="2"/>
      <x:c r="M18" s="2"/>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row>
    <x:row r="19">
      <x:c r="B19" s="2"/>
      <x:c r="C19" s="2"/>
      <x:c r="D19" s="2"/>
      <x:c r="E19" s="2"/>
      <x:c r="F19" s="2"/>
      <x:c r="G19" s="2"/>
      <x:c r="H19" s="2"/>
      <x:c r="I19" s="2"/>
      <x:c r="J19" s="2"/>
      <x:c r="K19" s="2"/>
      <x:c r="L19" s="2"/>
      <x:c r="M19" s="2"/>
      <x:c r="N19" s="2"/>
      <x:c r="O19" s="2"/>
      <x:c r="P19" s="2"/>
      <x:c r="Q19" s="2"/>
      <x:c r="R19" s="2"/>
      <x:c r="S19" s="2"/>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row>
    <x:row r="20">
      <x:c r="B20" s="2"/>
      <x:c r="C20" s="2"/>
      <x:c r="D20" s="2"/>
      <x:c r="E20" s="2"/>
      <x:c r="F20" s="2"/>
      <x:c r="G20" s="2"/>
      <x:c r="H20" s="2"/>
      <x:c r="I20" s="2"/>
      <x:c r="J20" s="2"/>
      <x:c r="K20" s="2"/>
      <x:c r="L20" s="2"/>
      <x:c r="M20" s="2"/>
      <x:c r="N20" s="2"/>
      <x:c r="O20" s="2"/>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row>
    <x:row r="21">
      <x:c r="B21" s="2"/>
      <x:c r="C21" s="2"/>
      <x:c r="D21" s="2"/>
      <x:c r="E21" s="2"/>
      <x:c r="F21" s="2"/>
      <x:c r="G21" s="2"/>
      <x:c r="H21" s="2"/>
      <x:c r="I21" s="2"/>
      <x:c r="J21" s="2"/>
      <x:c r="K21" s="2"/>
      <x:c r="L21" s="2"/>
      <x:c r="M21" s="2"/>
      <x:c r="N21" s="2"/>
      <x:c r="O21" s="2"/>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row>
    <x:row r="22">
      <x:c r="B22" s="2"/>
      <x:c r="C22" s="2"/>
      <x:c r="D22" s="2"/>
      <x:c r="E22" s="2"/>
      <x:c r="F22" s="2"/>
      <x:c r="G22" s="2"/>
      <x:c r="H22" s="2"/>
      <x:c r="I22" s="2"/>
      <x:c r="J22" s="2"/>
      <x:c r="K22" s="2"/>
      <x:c r="L22" s="2"/>
      <x:c r="M22" s="2"/>
      <x:c r="N22" s="2"/>
      <x:c r="O22" s="2"/>
      <x:c r="P22" s="2"/>
      <x:c r="Q22" s="2"/>
      <x:c r="R22" s="2"/>
      <x:c r="S22" s="2"/>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row>
    <x:row r="23">
      <x:c r="B23" s="2"/>
      <x:c r="C23" s="2"/>
      <x:c r="D23" s="2"/>
      <x:c r="E23" s="2"/>
      <x:c r="F23" s="2"/>
      <x:c r="G23" s="2"/>
      <x:c r="H23" s="2"/>
      <x:c r="I23" s="2"/>
      <x:c r="J23" s="2"/>
      <x:c r="K23" s="2"/>
      <x:c r="L23" s="2"/>
      <x:c r="M23" s="2"/>
      <x:c r="N23" s="2"/>
      <x:c r="O23" s="2"/>
      <x:c r="P23" s="2"/>
      <x:c r="Q23" s="2"/>
      <x:c r="R23" s="2"/>
      <x:c r="S23" s="2"/>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row>
    <x:row r="24">
      <x:c r="B24" s="2"/>
      <x:c r="C24" s="2"/>
      <x:c r="D24" s="2"/>
      <x:c r="E24" s="2"/>
      <x:c r="F24" s="2"/>
      <x:c r="G24" s="2"/>
      <x:c r="H24" s="2"/>
      <x:c r="I24" s="2"/>
      <x:c r="J24" s="2"/>
      <x:c r="K24" s="2"/>
      <x:c r="L24" s="2"/>
      <x:c r="M24" s="2"/>
      <x:c r="N24" s="2"/>
      <x:c r="O24" s="2"/>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row>
    <x:row r="25">
      <x:c r="B25" s="2"/>
      <x:c r="C25" s="2"/>
      <x:c r="D25" s="2"/>
      <x:c r="E25" s="2"/>
      <x:c r="F25" s="2"/>
      <x:c r="G25" s="2"/>
      <x:c r="H25" s="2"/>
      <x:c r="I25" s="2"/>
      <x:c r="J25" s="2"/>
      <x:c r="K25" s="2"/>
      <x:c r="L25" s="2"/>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row>
    <x:row r="26">
      <x:c r="B26" s="2"/>
      <x:c r="C26" s="2"/>
      <x:c r="D26" s="2"/>
      <x:c r="E26" s="2"/>
      <x:c r="F26" s="2"/>
      <x:c r="G26" s="2"/>
      <x:c r="H26" s="2"/>
      <x:c r="I26" s="2"/>
      <x:c r="J26" s="2"/>
      <x:c r="K26" s="2"/>
      <x:c r="L26" s="2"/>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row>
    <x:row r="27">
      <x:c r="B27" s="2"/>
      <x:c r="C27" s="2"/>
      <x:c r="D27" s="2"/>
      <x:c r="E27" s="2"/>
      <x:c r="F27" s="2"/>
      <x:c r="G27" s="2"/>
      <x:c r="H27" s="2"/>
      <x:c r="I27" s="2"/>
      <x:c r="J27" s="2"/>
      <x:c r="K27" s="2"/>
      <x:c r="L27" s="2"/>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row>
    <x:row r="28">
      <x:c r="B28" s="2"/>
      <x:c r="C28" s="2"/>
      <x:c r="D28" s="2"/>
      <x:c r="E28" s="2"/>
      <x:c r="F28" s="2"/>
      <x:c r="G28" s="2"/>
      <x:c r="H28" s="2"/>
      <x:c r="I28" s="2"/>
      <x:c r="J28" s="2"/>
      <x:c r="K28" s="2"/>
      <x:c r="L28" s="2"/>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row>
    <x:row r="29">
      <x:c r="B29" s="2"/>
      <x:c r="C29" s="2"/>
      <x:c r="D29" s="2"/>
      <x:c r="E29" s="2"/>
      <x:c r="F29" s="2"/>
      <x:c r="G29" s="2"/>
      <x:c r="H29" s="2"/>
      <x:c r="I29" s="2"/>
      <x:c r="J29" s="2"/>
      <x:c r="K29" s="2"/>
      <x:c r="L29" s="2"/>
      <x:c r="M29" s="2"/>
      <x:c r="N29" s="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row>
    <x:row r="30">
      <x:c r="B30" s="2"/>
      <x:c r="C30" s="2"/>
      <x:c r="D30" s="2"/>
      <x:c r="E30" s="2"/>
      <x:c r="F30" s="2"/>
      <x:c r="G30" s="2"/>
      <x:c r="H30" s="2"/>
      <x:c r="I30" s="2"/>
      <x:c r="J30" s="2"/>
      <x:c r="K30" s="2"/>
      <x:c r="L30" s="2"/>
      <x:c r="M30" s="2"/>
      <x:c r="N30" s="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row>
    <x:row r="31">
      <x:c r="B31" s="2"/>
      <x:c r="C31" s="2"/>
      <x:c r="D31" s="2"/>
      <x:c r="E31" s="2"/>
      <x:c r="F31" s="2"/>
      <x:c r="G31" s="2"/>
      <x:c r="H31" s="2"/>
      <x:c r="I31" s="2"/>
      <x:c r="J31" s="2"/>
      <x:c r="K31" s="2"/>
      <x:c r="L31" s="2"/>
      <x:c r="M31" s="2"/>
      <x:c r="N31" s="2"/>
      <x:c r="O31" s="2"/>
      <x:c r="P31" s="2"/>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row>
    <x:row r="32">
      <x:c r="B32" s="2"/>
      <x:c r="C32" s="2"/>
      <x:c r="D32" s="2"/>
      <x:c r="E32" s="2"/>
      <x:c r="F32" s="2"/>
      <x:c r="G32" s="2"/>
      <x:c r="H32" s="2"/>
      <x:c r="I32" s="2"/>
      <x:c r="J32" s="2"/>
      <x:c r="K32" s="2"/>
      <x:c r="L32" s="2"/>
      <x:c r="M32" s="2"/>
      <x:c r="N32" s="2"/>
      <x:c r="O32" s="2"/>
      <x:c r="P32" s="2"/>
      <x:c r="Q32" s="2"/>
      <x:c r="R32" s="2"/>
      <x:c r="S32" s="2"/>
      <x:c r="T32" s="2"/>
      <x:c r="U32" s="2"/>
      <x:c r="V32" s="2"/>
      <x:c r="W32" s="2"/>
      <x:c r="X32" s="2"/>
      <x:c r="Y32" s="2"/>
      <x:c r="Z32" s="2"/>
      <x:c r="AA32" s="2"/>
      <x:c r="AB32" s="2"/>
      <x:c r="AC32" s="2"/>
      <x:c r="AD32" s="2"/>
      <x:c r="AE32" s="2"/>
      <x:c r="AF32" s="2"/>
      <x:c r="AG32" s="2"/>
      <x:c r="AH32" s="2"/>
      <x:c r="AI32" s="2"/>
      <x:c r="AJ32" s="2"/>
      <x:c r="AK32" s="2"/>
      <x:c r="AL32" s="2"/>
      <x:c r="AM32" s="2"/>
      <x:c r="AN32" s="2"/>
      <x:c r="AO32" s="2"/>
      <x:c r="AP32" s="2"/>
      <x:c r="AQ32" s="2"/>
      <x:c r="AR32" s="2"/>
      <x:c r="AS32" s="2"/>
    </x:row>
    <x:row r="33">
      <x:c r="B33" s="2"/>
      <x:c r="C33" s="2"/>
      <x:c r="D33" s="2"/>
      <x:c r="E33" s="2"/>
      <x:c r="F33" s="2"/>
      <x:c r="G33" s="2"/>
      <x:c r="H33" s="2"/>
      <x:c r="I33" s="2"/>
      <x:c r="J33" s="2"/>
      <x:c r="K33" s="2"/>
      <x:c r="L33" s="2"/>
      <x:c r="M33" s="2"/>
      <x:c r="N33" s="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row>
    <x:row r="34">
      <x:c r="B34" s="2"/>
      <x:c r="C34" s="2"/>
      <x:c r="D34" s="2"/>
      <x:c r="E34" s="2"/>
      <x:c r="F34" s="2"/>
      <x:c r="G34" s="2"/>
      <x:c r="H34" s="2"/>
      <x:c r="I34" s="2"/>
      <x:c r="J34" s="2"/>
      <x:c r="K34" s="2"/>
      <x:c r="L34" s="2"/>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row>
    <x:row r="35">
      <x:c r="B35" s="2"/>
      <x:c r="C35" s="2"/>
      <x:c r="D35" s="2"/>
      <x:c r="E35" s="2"/>
      <x:c r="F35" s="2"/>
      <x:c r="G35" s="2"/>
      <x:c r="H35" s="2"/>
      <x:c r="I35" s="2"/>
      <x:c r="J35" s="2"/>
      <x:c r="K35" s="2"/>
      <x:c r="L35" s="2"/>
      <x:c r="M35" s="2"/>
      <x:c r="N35" s="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row>
    <x:row r="36">
      <x:c r="B36" s="2"/>
      <x:c r="C36" s="2"/>
      <x:c r="D36" s="2"/>
      <x:c r="E36" s="2"/>
      <x:c r="F36" s="2"/>
      <x:c r="G36" s="2"/>
      <x:c r="H36" s="2"/>
      <x:c r="I36" s="2"/>
      <x:c r="J36" s="2"/>
      <x:c r="K36" s="2"/>
      <x:c r="L36" s="2"/>
      <x:c r="M36" s="2"/>
      <x:c r="N36" s="2"/>
      <x:c r="O36" s="2"/>
      <x:c r="P36" s="2"/>
      <x:c r="Q36" s="2"/>
      <x:c r="R36" s="2"/>
      <x:c r="S36" s="2"/>
      <x:c r="T36" s="2"/>
      <x:c r="U36" s="2"/>
      <x:c r="V36" s="2"/>
      <x:c r="W36" s="2"/>
      <x:c r="X36" s="2"/>
      <x:c r="Y36" s="2"/>
      <x:c r="Z36" s="2"/>
      <x:c r="AA36" s="2"/>
      <x:c r="AB36" s="2"/>
      <x:c r="AC36" s="2"/>
      <x:c r="AD36" s="2"/>
      <x:c r="AE36" s="2"/>
      <x:c r="AF36" s="2"/>
      <x:c r="AG36" s="2"/>
      <x:c r="AH36" s="2"/>
      <x:c r="AI36" s="2"/>
      <x:c r="AJ36" s="2"/>
      <x:c r="AK36" s="2"/>
      <x:c r="AL36" s="2"/>
      <x:c r="AM36" s="2"/>
      <x:c r="AN36" s="2"/>
      <x:c r="AO36" s="2"/>
      <x:c r="AP36" s="2"/>
      <x:c r="AQ36" s="2"/>
      <x:c r="AR36" s="2"/>
      <x:c r="AS36" s="2"/>
    </x:row>
    <x:row r="37">
      <x:c r="B37" s="2"/>
      <x:c r="C37" s="2"/>
      <x:c r="D37" s="2"/>
      <x:c r="E37" s="2"/>
      <x:c r="F37" s="2"/>
      <x:c r="G37" s="2"/>
      <x:c r="H37" s="2"/>
      <x:c r="I37" s="2"/>
      <x:c r="J37" s="2"/>
      <x:c r="K37" s="2"/>
      <x:c r="L37" s="2"/>
      <x:c r="M37" s="2"/>
      <x:c r="N37" s="2"/>
      <x:c r="O37" s="2"/>
      <x:c r="P37" s="2"/>
      <x:c r="Q37" s="2"/>
      <x:c r="R37" s="2"/>
      <x:c r="S37" s="2"/>
      <x:c r="T37" s="2"/>
      <x:c r="U37" s="2"/>
      <x:c r="V37" s="2"/>
      <x:c r="W37" s="2"/>
      <x:c r="X37" s="2"/>
      <x:c r="Y37" s="2"/>
      <x:c r="Z37" s="2"/>
      <x:c r="AA37" s="2"/>
      <x:c r="AB37" s="2"/>
      <x:c r="AC37" s="2"/>
      <x:c r="AD37" s="2"/>
      <x:c r="AE37" s="2"/>
      <x:c r="AF37" s="2"/>
      <x:c r="AG37" s="2"/>
      <x:c r="AH37" s="2"/>
      <x:c r="AI37" s="2"/>
      <x:c r="AJ37" s="2"/>
      <x:c r="AK37" s="2"/>
      <x:c r="AL37" s="2"/>
      <x:c r="AM37" s="2"/>
      <x:c r="AN37" s="2"/>
      <x:c r="AO37" s="2"/>
      <x:c r="AP37" s="2"/>
      <x:c r="AQ37" s="2"/>
      <x:c r="AR37" s="2"/>
      <x:c r="AS37" s="2"/>
    </x:row>
    <x:row r="38">
      <x:c r="B38" s="2"/>
      <x:c r="C38" s="2"/>
      <x:c r="D38" s="2"/>
      <x:c r="E38" s="2"/>
      <x:c r="F38" s="2"/>
      <x:c r="G38" s="2"/>
      <x:c r="H38" s="2"/>
      <x:c r="I38" s="2"/>
      <x:c r="J38" s="2"/>
      <x:c r="K38" s="2"/>
      <x:c r="L38" s="2"/>
      <x:c r="M38" s="2"/>
      <x:c r="N38" s="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row>
    <x:row r="39">
      <x:c r="B39" s="2"/>
      <x:c r="C39" s="2"/>
      <x:c r="D39" s="2"/>
      <x:c r="E39" s="2"/>
      <x:c r="F39" s="2"/>
      <x:c r="G39" s="2"/>
      <x:c r="H39" s="2"/>
      <x:c r="I39" s="2"/>
      <x:c r="J39" s="2"/>
      <x:c r="K39" s="2"/>
      <x:c r="L39" s="2"/>
      <x:c r="M39" s="2"/>
      <x:c r="N39" s="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row>
    <x:row r="40">
      <x:c r="B40" s="2"/>
      <x:c r="C40" s="2"/>
      <x:c r="D40" s="2"/>
      <x:c r="E40" s="2"/>
      <x:c r="F40" s="2"/>
      <x:c r="G40" s="2"/>
      <x:c r="H40" s="2"/>
      <x:c r="I40" s="2"/>
      <x:c r="J40" s="2"/>
      <x:c r="K40" s="2"/>
      <x:c r="L40" s="2"/>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row>
    <x:row r="41">
      <x:c r="B41" s="2"/>
      <x:c r="C41" s="2"/>
      <x:c r="D41" s="2"/>
      <x:c r="E41" s="2"/>
      <x:c r="F41" s="2"/>
      <x:c r="G41" s="2"/>
      <x:c r="H41" s="2"/>
      <x:c r="I41" s="2"/>
      <x:c r="J41" s="2"/>
      <x:c r="K41" s="2"/>
      <x:c r="L41" s="2"/>
      <x:c r="M41" s="2"/>
      <x:c r="N41" s="2"/>
      <x:c r="O41" s="2"/>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row>
    <x:row r="42">
      <x:c r="B42" s="2"/>
      <x:c r="C42" s="2"/>
      <x:c r="D42" s="2"/>
      <x:c r="E42" s="2"/>
      <x:c r="F42" s="2"/>
      <x:c r="G42" s="2"/>
      <x:c r="H42" s="2"/>
      <x:c r="I42" s="2"/>
      <x:c r="J42" s="2"/>
      <x:c r="K42" s="2"/>
      <x:c r="L42" s="2"/>
      <x:c r="M42" s="2"/>
      <x:c r="N42" s="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row>
    <x:row r="43">
      <x:c r="B43" s="2"/>
      <x:c r="C43" s="2"/>
      <x:c r="D43" s="2"/>
      <x:c r="E43" s="2"/>
      <x:c r="F43" s="2"/>
      <x:c r="G43" s="2"/>
      <x:c r="H43" s="2"/>
      <x:c r="I43" s="2"/>
      <x:c r="J43" s="2"/>
      <x:c r="K43" s="2"/>
      <x:c r="L43" s="2"/>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row>
    <x:row r="44">
      <x:c r="B44" s="2"/>
      <x:c r="C44" s="2"/>
      <x:c r="D44" s="2"/>
      <x:c r="E44" s="2"/>
      <x:c r="F44" s="2"/>
      <x:c r="G44" s="2"/>
      <x:c r="H44" s="2"/>
      <x:c r="I44" s="2"/>
      <x:c r="J44" s="2"/>
      <x:c r="K44" s="2"/>
      <x:c r="L44" s="2"/>
      <x:c r="M44" s="2"/>
      <x:c r="N44" s="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row>
    <x:row r="45">
      <x:c r="B45" s="2"/>
      <x:c r="C45" s="2"/>
      <x:c r="D45" s="2"/>
      <x:c r="E45" s="2"/>
      <x:c r="F45" s="2"/>
      <x:c r="G45" s="2"/>
      <x:c r="H45" s="2"/>
      <x:c r="I45" s="2"/>
      <x:c r="J45" s="2"/>
      <x:c r="K45" s="2"/>
      <x:c r="L45" s="2"/>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row>
    <x:row r="46">
      <x:c r="B46" s="2"/>
      <x:c r="C46" s="2"/>
      <x:c r="D46" s="2"/>
      <x:c r="E46" s="2"/>
      <x:c r="F46" s="2"/>
      <x:c r="G46" s="2"/>
      <x:c r="H46" s="2"/>
      <x:c r="I46" s="2"/>
      <x:c r="J46" s="2"/>
      <x:c r="K46" s="2"/>
      <x:c r="L46" s="2"/>
      <x:c r="M46" s="2"/>
      <x:c r="N46" s="2"/>
      <x:c r="O46" s="2"/>
      <x:c r="P46" s="2"/>
      <x:c r="Q46" s="2"/>
      <x:c r="R46" s="2"/>
      <x:c r="S46" s="2"/>
      <x:c r="T46" s="2"/>
      <x:c r="U46" s="2"/>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row>
    <x:row r="47">
      <x:c r="B47" s="2"/>
      <x:c r="C47" s="2"/>
      <x:c r="D47" s="2"/>
      <x:c r="E47" s="2"/>
      <x:c r="F47" s="2"/>
      <x:c r="G47" s="2"/>
      <x:c r="H47" s="2"/>
      <x:c r="I47" s="2"/>
      <x:c r="J47" s="2"/>
      <x:c r="K47" s="2"/>
      <x:c r="L47" s="2"/>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row>
    <x:row r="48">
      <x:c r="B48" s="2"/>
      <x:c r="C48" s="2"/>
      <x:c r="D48" s="2"/>
      <x:c r="E48" s="2"/>
      <x:c r="F48" s="2"/>
      <x:c r="G48" s="2"/>
      <x:c r="H48" s="2"/>
      <x:c r="I48" s="2"/>
      <x:c r="J48" s="2"/>
      <x:c r="K48" s="2"/>
      <x:c r="L48" s="2"/>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row>
    <x:row r="49">
      <x:c r="B49" s="2"/>
      <x:c r="C49" s="2"/>
      <x:c r="D49" s="2"/>
      <x:c r="E49" s="2"/>
      <x:c r="F49" s="2"/>
      <x:c r="G49" s="2"/>
      <x:c r="H49" s="2"/>
      <x:c r="I49" s="2"/>
      <x:c r="J49" s="2"/>
      <x:c r="K49" s="2"/>
      <x:c r="L49" s="2"/>
      <x:c r="M49" s="2"/>
      <x:c r="N49" s="2"/>
      <x:c r="O49" s="2"/>
      <x:c r="P49" s="2"/>
      <x:c r="Q49" s="2"/>
      <x:c r="R49" s="2"/>
      <x:c r="S49" s="2"/>
      <x:c r="T49" s="2"/>
      <x:c r="U49" s="2"/>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row>
    <x:row r="50">
      <x:c r="B50" s="2"/>
      <x:c r="C50" s="2"/>
      <x:c r="D50" s="2"/>
      <x:c r="E50" s="2"/>
      <x:c r="F50" s="2"/>
      <x:c r="G50" s="2"/>
      <x:c r="H50" s="2"/>
      <x:c r="I50" s="2"/>
      <x:c r="J50" s="2"/>
      <x:c r="K50" s="2"/>
      <x:c r="L50" s="2"/>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row>
    <x:row r="51">
      <x:c r="B51" s="2"/>
      <x:c r="C51" s="2"/>
      <x:c r="D51" s="2"/>
      <x:c r="E51" s="2"/>
      <x:c r="F51" s="2"/>
      <x:c r="G51" s="2"/>
      <x:c r="H51" s="2"/>
      <x:c r="I51" s="2"/>
      <x:c r="J51" s="2"/>
      <x:c r="K51" s="2"/>
      <x:c r="L51" s="2"/>
      <x:c r="M51" s="2"/>
      <x:c r="N51" s="2"/>
      <x:c r="O51" s="2"/>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row>
    <x:row r="52">
      <x:c r="B52" s="2"/>
      <x:c r="C52" s="2"/>
      <x:c r="D52" s="2"/>
      <x:c r="E52" s="2"/>
      <x:c r="F52" s="2"/>
      <x:c r="G52" s="2"/>
      <x:c r="H52" s="2"/>
      <x:c r="I52" s="2"/>
      <x:c r="J52" s="2"/>
      <x:c r="K52" s="2"/>
      <x:c r="L52" s="2"/>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row>
    <x:row r="53">
      <x:c r="B53" s="2"/>
      <x:c r="C53" s="2"/>
      <x:c r="D53" s="2"/>
      <x:c r="E53" s="2"/>
      <x:c r="F53" s="2"/>
      <x:c r="G53" s="2"/>
      <x:c r="H53" s="2"/>
      <x:c r="I53" s="2"/>
      <x:c r="J53" s="2"/>
      <x:c r="K53" s="2"/>
      <x:c r="L53" s="2"/>
      <x:c r="M53" s="2"/>
      <x:c r="N53" s="2"/>
      <x:c r="O53" s="2"/>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row>
    <x:row r="54">
      <x:c r="B54" s="2"/>
      <x:c r="C54" s="2"/>
      <x:c r="D54" s="2"/>
      <x:c r="E54" s="2"/>
      <x:c r="F54" s="2"/>
      <x:c r="G54" s="2"/>
      <x:c r="H54" s="2"/>
      <x:c r="I54" s="2"/>
      <x:c r="J54" s="2"/>
      <x:c r="K54" s="2"/>
      <x:c r="L54" s="2"/>
      <x:c r="M54" s="2"/>
      <x:c r="N54" s="2"/>
      <x:c r="O54" s="2"/>
      <x:c r="P54" s="2"/>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row>
    <x:row r="55">
      <x:c r="B55" s="2"/>
      <x:c r="C55" s="2"/>
      <x:c r="D55" s="2"/>
      <x:c r="E55" s="2"/>
      <x:c r="F55" s="2"/>
      <x:c r="G55" s="2"/>
      <x:c r="H55" s="2"/>
      <x:c r="I55" s="2"/>
      <x:c r="J55" s="2"/>
      <x:c r="K55" s="2"/>
      <x:c r="L55" s="2"/>
      <x:c r="M55" s="2"/>
      <x:c r="N55" s="2"/>
      <x:c r="O55" s="2"/>
      <x:c r="P55" s="2"/>
      <x:c r="Q55" s="2"/>
      <x:c r="R55" s="2"/>
      <x:c r="S55" s="2"/>
      <x:c r="T55" s="2"/>
      <x:c r="U55" s="2"/>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row>
    <x:row r="56">
      <x:c r="B56" s="2"/>
      <x:c r="C56" s="2"/>
      <x:c r="D56" s="2"/>
      <x:c r="E56" s="2"/>
      <x:c r="F56" s="2"/>
      <x:c r="G56" s="2"/>
      <x:c r="H56" s="2"/>
      <x:c r="I56" s="2"/>
      <x:c r="J56" s="2"/>
      <x:c r="K56" s="2"/>
      <x:c r="L56" s="2"/>
      <x:c r="M56" s="2"/>
      <x:c r="N56" s="2"/>
      <x:c r="O56" s="2"/>
      <x:c r="P56" s="2"/>
      <x:c r="Q56" s="2"/>
      <x:c r="R56" s="2"/>
      <x:c r="S56" s="2"/>
      <x:c r="T56" s="2"/>
      <x:c r="U56" s="2"/>
      <x:c r="V56" s="2"/>
      <x:c r="W56" s="2"/>
      <x:c r="X56" s="2"/>
      <x:c r="Y56" s="2"/>
      <x:c r="Z56" s="2"/>
      <x:c r="AA56" s="2"/>
      <x:c r="AB56" s="2"/>
      <x:c r="AC56" s="2"/>
      <x:c r="AD56" s="2"/>
      <x:c r="AE56" s="2"/>
      <x:c r="AF56" s="2"/>
      <x:c r="AG56" s="2"/>
      <x:c r="AH56" s="2"/>
      <x:c r="AI56" s="2"/>
      <x:c r="AJ56" s="2"/>
      <x:c r="AK56" s="2"/>
      <x:c r="AL56" s="2"/>
      <x:c r="AM56" s="2"/>
      <x:c r="AN56" s="2"/>
      <x:c r="AO56" s="2"/>
      <x:c r="AP56" s="2"/>
      <x:c r="AQ56" s="2"/>
      <x:c r="AR56" s="2"/>
      <x:c r="AS56" s="2"/>
    </x:row>
    <x:row r="57">
      <x:c r="B57" s="2"/>
      <x:c r="C57" s="2"/>
      <x:c r="D57" s="2"/>
      <x:c r="E57" s="2"/>
      <x:c r="F57" s="2"/>
      <x:c r="G57" s="2"/>
      <x:c r="H57" s="2"/>
      <x:c r="I57" s="2"/>
      <x:c r="J57" s="2"/>
      <x:c r="K57" s="2"/>
      <x:c r="L57" s="2"/>
      <x:c r="M57" s="2"/>
      <x:c r="N57" s="2"/>
      <x:c r="O57" s="2"/>
      <x:c r="P57" s="2"/>
      <x:c r="Q57" s="2"/>
      <x:c r="R57" s="2"/>
      <x:c r="S57" s="2"/>
      <x:c r="T57" s="2"/>
      <x:c r="U57" s="2"/>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row>
    <x:row r="58">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row>
    <x:row r="59">
      <x:c r="B59" s="2"/>
      <x:c r="C59" s="2"/>
      <x:c r="D59" s="2"/>
      <x:c r="E59" s="2"/>
      <x:c r="F59" s="2"/>
      <x:c r="G59" s="2"/>
      <x:c r="H59" s="2"/>
      <x:c r="I59" s="2"/>
      <x:c r="J59" s="2"/>
      <x:c r="K59" s="2"/>
      <x:c r="L59" s="2"/>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row>
    <x:row r="60">
      <x:c r="B60" s="2"/>
      <x:c r="C60" s="2"/>
      <x:c r="D60" s="2"/>
      <x:c r="E60" s="2"/>
      <x:c r="F60" s="2"/>
      <x:c r="G60" s="2"/>
      <x:c r="H60" s="2"/>
      <x:c r="I60" s="2"/>
      <x:c r="J60" s="2"/>
      <x:c r="K60" s="2"/>
      <x:c r="L60" s="2"/>
      <x:c r="M60" s="2"/>
      <x:c r="N60" s="2"/>
      <x:c r="O60" s="2"/>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row>
    <x:row r="61">
      <x:c r="B61" s="2"/>
      <x:c r="C61" s="2"/>
      <x:c r="D61" s="2"/>
      <x:c r="E61" s="2"/>
      <x:c r="F61" s="2"/>
      <x:c r="G61" s="2"/>
      <x:c r="H61" s="2"/>
      <x:c r="I61" s="2"/>
      <x:c r="J61" s="2"/>
      <x:c r="K61" s="2"/>
      <x:c r="L61" s="2"/>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row>
    <x:row r="62">
      <x:c r="B62" s="2"/>
      <x:c r="C62" s="2"/>
      <x:c r="D62" s="2"/>
      <x:c r="E62" s="2"/>
      <x:c r="F62" s="2"/>
      <x:c r="G62" s="2"/>
      <x:c r="H62" s="2"/>
      <x:c r="I62" s="2"/>
      <x:c r="J62" s="2"/>
      <x:c r="K62" s="2"/>
      <x:c r="L62" s="2"/>
      <x:c r="M62" s="2"/>
      <x:c r="N62" s="2"/>
      <x:c r="O62" s="2"/>
      <x:c r="P62" s="2"/>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row>
    <x:row r="63">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row>
    <x:row r="64">
      <x:c r="B64" s="2"/>
      <x:c r="C64" s="2"/>
      <x:c r="D64" s="2"/>
      <x:c r="E64" s="2"/>
      <x:c r="F64" s="2"/>
      <x:c r="G64" s="2"/>
      <x:c r="H64" s="2"/>
      <x:c r="I64" s="2"/>
      <x:c r="J64" s="2"/>
      <x:c r="K64" s="2"/>
      <x:c r="L64" s="2"/>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row>
    <x:row r="65">
      <x:c r="B65" s="2"/>
      <x:c r="C65" s="2"/>
      <x:c r="D65" s="2"/>
      <x:c r="E65" s="2"/>
      <x:c r="F65" s="2"/>
      <x:c r="G65" s="2"/>
      <x:c r="H65" s="2"/>
      <x:c r="I65" s="2"/>
      <x:c r="J65" s="2"/>
      <x:c r="K65" s="2"/>
      <x:c r="L65" s="2"/>
      <x:c r="M65" s="2"/>
      <x:c r="N65" s="2"/>
      <x:c r="O65" s="2"/>
      <x:c r="P65" s="2"/>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row>
    <x:row r="66">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row>
    <x:row r="67">
      <x:c r="B67" s="2"/>
      <x:c r="C67" s="2"/>
      <x:c r="D67" s="2"/>
      <x:c r="E67" s="2"/>
      <x:c r="F67" s="2"/>
      <x:c r="G67" s="2"/>
      <x:c r="H67" s="2"/>
      <x:c r="I67" s="2"/>
      <x:c r="J67" s="2"/>
      <x:c r="K67" s="2"/>
      <x:c r="L67" s="2"/>
      <x:c r="M67" s="2"/>
      <x:c r="N67" s="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row>
    <x:row r="68">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row>
    <x:row r="69">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row>
    <x:row r="70">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row>
    <x:row r="71">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row>
    <x:row r="7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row>
    <x:row r="73">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row>
    <x:row r="74">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row>
    <x:row r="75">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row>
    <x:row r="76">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row>
    <x:row r="77">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row>
    <x:row r="78">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row>
    <x:row r="79">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row>
    <x:row r="80">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row>
    <x:row r="81">
      <x:c r="B81" s="2"/>
      <x:c r="C81" s="2"/>
      <x:c r="D81" s="2"/>
      <x:c r="E81" s="2"/>
      <x:c r="F81" s="2"/>
      <x:c r="G81" s="2"/>
      <x:c r="H81" s="2"/>
      <x:c r="I81" s="2"/>
      <x:c r="J81" s="2"/>
      <x:c r="K81" s="2"/>
      <x:c r="L81" s="2"/>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row>
    <x:row r="8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row>
    <x:row r="83">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row>
    <x:row r="84">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row>
    <x:row r="85">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row>
    <x:row r="86">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row>
    <x:row r="87">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row>
    <x:row r="88">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row>
    <x:row r="89">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row>
    <x:row r="90">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row>
    <x:row r="91">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row>
    <x:row r="9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row>
    <x:row r="93">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row>
    <x:row r="94">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row>
    <x:row r="95">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row>
    <x:row r="96">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row>
    <x:row r="97">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row>
    <x:row r="98">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row>
    <x:row r="99">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row>
    <x:row r="100">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row>
    <x:row r="101">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row>
    <x:row r="10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row>
    <x:row r="103">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row>
    <x:row r="104">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row>
    <x:row r="105">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row>
    <x:row r="106">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row>
    <x:row r="107">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row>
    <x:row r="108">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row>
    <x:row r="109">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row>
    <x:row r="110">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row>
    <x:row r="111">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row>
    <x:row r="11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row>
    <x:row r="113">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row>
    <x:row r="114">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row>
    <x:row r="115">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row>
    <x:row r="116">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row>
    <x:row r="117">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row>
    <x:row r="118">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row>
    <x:row r="119">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row>
    <x:row r="120">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row>
    <x:row r="121">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row>
    <x:row r="12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row>
    <x:row r="123">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row>
    <x:row r="124">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row>
    <x:row r="125">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row>
    <x:row r="126">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row>
    <x:row r="127">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row>
    <x:row r="128">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row>
    <x:row r="129">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row>
    <x:row r="130">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row>
    <x:row r="131">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row>
    <x:row r="13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row>
    <x:row r="133">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row>
    <x:row r="134">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row>
    <x:row r="135">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row>
    <x:row r="136">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row>
    <x:row r="137">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row>
    <x:row r="138">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row>
    <x:row r="139">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row>
    <x:row r="140">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row>
    <x:row r="141">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row>
    <x:row r="14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row>
    <x:row r="143">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row>
    <x:row r="144">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row>
    <x:row r="145">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row>
    <x:row r="146">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row>
    <x:row r="147">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row>
    <x:row r="148">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row>
    <x:row r="149">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row>
    <x:row r="150">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row>
    <x:row r="151">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row>
    <x:row r="15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row>
    <x:row r="153">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row>
    <x:row r="154">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row>
    <x:row r="155">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row>
    <x:row r="156">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row>
    <x:row r="157">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row>
    <x:row r="158">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row>
    <x:row r="159">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row>
    <x:row r="160">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row>
    <x:row r="161">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row>
    <x:row r="16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row>
    <x:row r="163">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row>
    <x:row r="164">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row>
    <x:row r="165">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row>
    <x:row r="166">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row>
    <x:row r="167">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row>
    <x:row r="168">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row>
    <x:row r="169">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row>
    <x:row r="170">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row>
    <x:row r="171">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row>
    <x:row r="17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row>
    <x:row r="173">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row>
    <x:row r="174">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row>
    <x:row r="175">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row>
    <x:row r="176">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row>
    <x:row r="177">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row>
    <x:row r="178">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row>
    <x:row r="179">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row>
    <x:row r="180">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row>
    <x:row r="181">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row>
    <x:row r="18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row>
    <x:row r="183">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row>
    <x:row r="184">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row>
    <x:row r="185">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row>
    <x:row r="186">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row>
    <x:row r="187">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row>
    <x:row r="188">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row>
    <x:row r="189">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row>
    <x:row r="190">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row>
    <x:row r="191">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row>
    <x:row r="19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row>
    <x:row r="193">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row>
    <x:row r="194">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row>
    <x:row r="195">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row>
    <x:row r="196">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row>
    <x:row r="197">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row>
    <x:row r="198">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row>
    <x:row r="199">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row>
    <x:row r="200">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row>
    <x:row r="201">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row>
    <x:row r="20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row>
    <x:row r="203">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row>
    <x:row r="204">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row>
    <x:row r="205">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row>
    <x:row r="206">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row>
    <x:row r="207">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row>
    <x:row r="208">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row>
    <x:row r="209">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row>
    <x:row r="210">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row>
    <x:row r="211">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row>
    <x:row r="21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row>
    <x:row r="213">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row>
    <x:row r="214">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row>
    <x:row r="215">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row>
    <x:row r="216">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row>
    <x:row r="217">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row>
    <x:row r="218">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row>
    <x:row r="219">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row>
    <x:row r="220">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row>
    <x:row r="221">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row>
    <x:row r="22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row>
    <x:row r="223">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row>
    <x:row r="224">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row>
    <x:row r="225">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row>
    <x:row r="226">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row>
    <x:row r="227">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row>
    <x:row r="228">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row>
    <x:row r="229">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row>
    <x:row r="230">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row>
    <x:row r="231">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row>
    <x:row r="23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row>
    <x:row r="233">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row>
    <x:row r="234">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row>
    <x:row r="235">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row>
    <x:row r="236">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row>
    <x:row r="237">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row>
    <x:row r="238">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row>
    <x:row r="239">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row>
    <x:row r="240">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row>
    <x:row r="241">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row>
    <x:row r="24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row>
    <x:row r="243">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row>
    <x:row r="244">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row>
    <x:row r="245">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row>
    <x:row r="246">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row>
    <x:row r="247">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row>
    <x:row r="248">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row>
    <x:row r="249">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row>
    <x:row r="250">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row>
    <x:row r="251">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row>
    <x:row r="25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row>
    <x:row r="253">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row>
    <x:row r="254">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row>
    <x:row r="255">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row>
    <x:row r="256">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row>
    <x:row r="257">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row>
    <x:row r="258">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row>
    <x:row r="259">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row>
    <x:row r="260">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row>
    <x:row r="261">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row>
    <x:row r="26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row>
    <x:row r="263">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row>
    <x:row r="264">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row>
    <x:row r="265">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row>
    <x:row r="266">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row>
    <x:row r="267">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row>
    <x:row r="268">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row>
    <x:row r="269">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row>
    <x:row r="270">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row>
    <x:row r="271">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row>
    <x:row r="27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row>
    <x:row r="273">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row>
    <x:row r="274">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row>
    <x:row r="275">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row>
    <x:row r="276">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row>
    <x:row r="277">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row>
    <x:row r="278">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row>
    <x:row r="279">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row>
    <x:row r="280">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row>
    <x:row r="281">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row>
    <x:row r="28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row>
    <x:row r="283">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row>
    <x:row r="284">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row>
    <x:row r="285">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row>
    <x:row r="286">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row>
    <x:row r="287">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row>
    <x:row r="288">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row>
    <x:row r="289">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row>
    <x:row r="290">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row>
    <x:row r="291">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row>
    <x:row r="29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row>
    <x:row r="293">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row>
    <x:row r="294">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row>
    <x:row r="295">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row>
    <x:row r="296">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row>
    <x:row r="297">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row>
    <x:row r="298">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row>
    <x:row r="299">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row>
    <x:row r="300">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row>
    <x:row r="301">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row>
    <x:row r="30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row>
    <x:row r="303">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row>
    <x:row r="304">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row>
    <x:row r="305">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row>
    <x:row r="306">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row>
    <x:row r="307">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row>
    <x:row r="308">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row>
    <x:row r="309">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row>
    <x:row r="310">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row>
    <x:row r="311">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row>
    <x:row r="31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row>
    <x:row r="313">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row>
    <x:row r="314">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row>
    <x:row r="315">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row>
    <x:row r="316">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row>
    <x:row r="317">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row>
    <x:row r="318">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row>
    <x:row r="319">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row>
    <x:row r="320">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row>
    <x:row r="321">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row>
    <x:row r="32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row>
    <x:row r="323">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row>
    <x:row r="324">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row>
    <x:row r="325">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row>
    <x:row r="326">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row>
    <x:row r="327">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row>
    <x:row r="328">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row>
    <x:row r="329">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row>
    <x:row r="330">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row>
    <x:row r="331">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row>
    <x:row r="33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row>
    <x:row r="333">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row>
    <x:row r="334">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row>
    <x:row r="335">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row>
    <x:row r="336">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row>
    <x:row r="337">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row>
    <x:row r="338">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row>
    <x:row r="339">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row>
    <x:row r="340">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row>
    <x:row r="341">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row>
    <x:row r="34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row>
    <x:row r="343">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row>
    <x:row r="344">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row>
    <x:row r="345">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row>
    <x:row r="346">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row>
    <x:row r="347">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row>
    <x:row r="348">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row>
    <x:row r="349">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row>
    <x:row r="350">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row>
    <x:row r="351">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row>
    <x:row r="35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row>
    <x:row r="353">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row>
    <x:row r="354">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row>
    <x:row r="355">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row>
    <x:row r="356">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row>
    <x:row r="357">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row>
    <x:row r="358">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row>
    <x:row r="359">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row>
    <x:row r="360">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row>
    <x:row r="361">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row>
    <x:row r="36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row>
    <x:row r="363">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row>
    <x:row r="364">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row>
    <x:row r="365">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row>
    <x:row r="366">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row>
    <x:row r="367">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row>
    <x:row r="368">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row>
    <x:row r="369">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row>
    <x:row r="370">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row>
    <x:row r="371">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row>
    <x:row r="37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row>
    <x:row r="373">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row>
    <x:row r="374">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row>
    <x:row r="375">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row>
    <x:row r="376">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row>
    <x:row r="377">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row>
    <x:row r="378">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row>
    <x:row r="379">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row>
    <x:row r="380">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row>
    <x:row r="381">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row>
    <x:row r="38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row>
    <x:row r="383">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row>
    <x:row r="384">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row>
    <x:row r="385">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row>
    <x:row r="386">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row>
    <x:row r="387">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row>
    <x:row r="388">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row>
    <x:row r="389">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row>
    <x:row r="390">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row>
    <x:row r="391">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row>
    <x:row r="39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row>
    <x:row r="393">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row>
    <x:row r="394">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row>
    <x:row r="395">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row>
    <x:row r="396">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row>
    <x:row r="397">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row>
    <x:row r="398">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row>
    <x:row r="399">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row>
    <x:row r="400">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row>
    <x:row r="401">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row>
    <x:row r="40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row>
    <x:row r="403">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row>
    <x:row r="404">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row>
    <x:row r="405">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row>
    <x:row r="406">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row>
    <x:row r="407">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row>
    <x:row r="408">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row>
    <x:row r="409">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row>
    <x:row r="410">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row>
    <x:row r="411">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row>
    <x:row r="41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row>
    <x:row r="413">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row>
    <x:row r="414">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row>
    <x:row r="415">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row>
    <x:row r="416">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row>
    <x:row r="417">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row>
    <x:row r="418">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row>
    <x:row r="419">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row>
    <x:row r="420">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row>
    <x:row r="421">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row>
    <x:row r="42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row>
    <x:row r="423">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row>
    <x:row r="424">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row>
    <x:row r="425">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row>
    <x:row r="426">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row>
    <x:row r="427">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row>
    <x:row r="428">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row>
    <x:row r="429">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row>
    <x:row r="430">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row>
    <x:row r="431">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row>
    <x:row r="43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row>
    <x:row r="433">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row>
    <x:row r="434">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row>
    <x:row r="435">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row>
    <x:row r="436">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row>
    <x:row r="437">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row>
    <x:row r="438">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row>
    <x:row r="439">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row>
    <x:row r="440">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row>
    <x:row r="441">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row>
    <x:row r="44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row>
    <x:row r="443">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row>
    <x:row r="444">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row>
    <x:row r="445">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row>
    <x:row r="446">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row>
    <x:row r="447">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row>
    <x:row r="448">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row>
    <x:row r="449">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row>
    <x:row r="450">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row>
    <x:row r="451">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row>
    <x:row r="45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row>
    <x:row r="453">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row>
    <x:row r="454">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row>
    <x:row r="455">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row>
    <x:row r="456">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row>
    <x:row r="457">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row>
    <x:row r="458">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row>
    <x:row r="459">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row>
    <x:row r="460">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row>
    <x:row r="461">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row>
    <x:row r="46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row>
    <x:row r="463">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row>
    <x:row r="464">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row>
    <x:row r="465">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row>
    <x:row r="466">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row>
    <x:row r="467">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row>
    <x:row r="468">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row>
    <x:row r="469">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row>
    <x:row r="470">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row>
    <x:row r="471">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row>
    <x:row r="47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row>
    <x:row r="473">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row>
    <x:row r="474">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row>
    <x:row r="475">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row>
    <x:row r="476">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row>
    <x:row r="477">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row>
    <x:row r="478">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row>
    <x:row r="479">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row>
    <x:row r="480">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row>
    <x:row r="481">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row>
    <x:row r="48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row>
    <x:row r="483">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row>
    <x:row r="484">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row>
    <x:row r="485">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row>
    <x:row r="486">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row>
    <x:row r="487">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row>
    <x:row r="488">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row>
    <x:row r="489">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row>
    <x:row r="490">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row>
    <x:row r="491">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row>
    <x:row r="49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row>
    <x:row r="493">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row>
    <x:row r="494">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row>
    <x:row r="495">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row>
    <x:row r="496">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row>
    <x:row r="497">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row>
    <x:row r="498">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row>
    <x:row r="499">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row>
    <x:row r="500">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row>
    <x:row r="501">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row>
    <x:row r="50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row>
    <x:row r="503">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row>
    <x:row r="504">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row>
    <x:row r="505">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row>
    <x:row r="506">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row>
    <x:row r="507">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row>
    <x:row r="508">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row>
    <x:row r="509">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row>
    <x:row r="510">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row>
    <x:row r="511">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row>
    <x:row r="51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row>
    <x:row r="513">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row>
    <x:row r="514">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row>
    <x:row r="515">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row>
    <x:row r="516">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row>
    <x:row r="517">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row>
    <x:row r="518">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row>
    <x:row r="519">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row>
    <x:row r="520">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row>
    <x:row r="521">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row>
    <x:row r="52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row>
    <x:row r="523">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row>
    <x:row r="524">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row>
    <x:row r="525">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row>
    <x:row r="526">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row>
    <x:row r="527">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row>
    <x:row r="528">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row>
    <x:row r="529">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row>
    <x:row r="530">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row>
    <x:row r="531">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row>
    <x:row r="53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row>
    <x:row r="533">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row>
    <x:row r="534">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row>
    <x:row r="535">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row>
    <x:row r="536">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row>
    <x:row r="537">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row>
    <x:row r="538">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row>
    <x:row r="539">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row>
    <x:row r="540">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row>
    <x:row r="541">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row>
    <x:row r="54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row>
    <x:row r="543">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row>
    <x:row r="544">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row>
    <x:row r="545">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row>
    <x:row r="546">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row>
    <x:row r="547">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row>
    <x:row r="548">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row>
    <x:row r="549">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row>
    <x:row r="550">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row>
    <x:row r="551">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row>
    <x:row r="55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row>
    <x:row r="553">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row>
    <x:row r="554">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row>
    <x:row r="555">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row>
    <x:row r="556">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row>
    <x:row r="557">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row>
    <x:row r="558">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row>
    <x:row r="559">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row>
    <x:row r="560">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row>
    <x:row r="561">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row>
    <x:row r="56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row>
    <x:row r="563">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row>
    <x:row r="564">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row>
    <x:row r="565">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row>
    <x:row r="566">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row>
    <x:row r="567">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row>
    <x:row r="568">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row>
    <x:row r="569">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row>
    <x:row r="570">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row>
    <x:row r="571">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row>
    <x:row r="57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row>
    <x:row r="573">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row>
    <x:row r="574">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row>
    <x:row r="575">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row>
    <x:row r="576">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row>
    <x:row r="577">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row>
    <x:row r="578">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row>
    <x:row r="579">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row>
    <x:row r="580">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row>
    <x:row r="581">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row>
    <x:row r="58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row>
    <x:row r="583">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row>
    <x:row r="584">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row>
    <x:row r="585">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row>
    <x:row r="586">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row>
    <x:row r="587">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row>
    <x:row r="588">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row>
    <x:row r="589">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row>
    <x:row r="590">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row>
    <x:row r="591">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row>
    <x:row r="59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row>
    <x:row r="593">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row>
    <x:row r="594">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row>
    <x:row r="595">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row>
    <x:row r="596">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row>
    <x:row r="597">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row>
    <x:row r="598">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row>
    <x:row r="599">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row>
    <x:row r="600">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row>
    <x:row r="601">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row>
    <x:row r="60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row>
    <x:row r="603">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row>
    <x:row r="604">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row>
    <x:row r="605">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row>
    <x:row r="606">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row>
    <x:row r="607">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row>
    <x:row r="608">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row>
    <x:row r="609">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row>
    <x:row r="610">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row>
    <x:row r="611">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row>
    <x:row r="61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row>
    <x:row r="613">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row>
    <x:row r="614">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row>
    <x:row r="615">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row>
    <x:row r="616">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row>
    <x:row r="617">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row>
    <x:row r="618">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row>
    <x:row r="619">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row>
    <x:row r="620">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row>
    <x:row r="621">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row>
    <x:row r="62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row>
    <x:row r="623">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row>
    <x:row r="624">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row>
    <x:row r="625">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row>
    <x:row r="626">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row>
    <x:row r="627">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row>
    <x:row r="628">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row>
    <x:row r="629">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row>
    <x:row r="630">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row>
    <x:row r="631">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row>
    <x:row r="63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row>
    <x:row r="633">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row>
    <x:row r="634">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row>
    <x:row r="635">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row>
    <x:row r="636">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row>
    <x:row r="637">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row>
    <x:row r="638">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row>
    <x:row r="639">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row>
    <x:row r="640">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row>
    <x:row r="641">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row>
    <x:row r="64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row>
    <x:row r="643">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row>
    <x:row r="644">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row>
    <x:row r="645">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row>
    <x:row r="646">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row>
    <x:row r="647">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row>
    <x:row r="648">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row>
    <x:row r="649">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row>
    <x:row r="650">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row>
    <x:row r="651">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row>
    <x:row r="65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row>
    <x:row r="653">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row>
    <x:row r="654">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row>
    <x:row r="655">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row>
    <x:row r="656">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row>
    <x:row r="657">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row>
    <x:row r="658">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row>
    <x:row r="659">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row>
    <x:row r="660">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row>
    <x:row r="661">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row>
    <x:row r="66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row>
    <x:row r="663">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row>
    <x:row r="664">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row>
    <x:row r="665">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row>
    <x:row r="666">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row>
    <x:row r="667">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row>
    <x:row r="668">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row>
    <x:row r="669">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row>
    <x:row r="670">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row>
    <x:row r="671">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row>
    <x:row r="67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row>
    <x:row r="673">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row>
    <x:row r="674">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row>
    <x:row r="675">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row>
    <x:row r="676">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row>
    <x:row r="677">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row>
    <x:row r="678">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row>
    <x:row r="679">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row>
    <x:row r="680">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row>
    <x:row r="681">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row>
    <x:row r="68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row>
    <x:row r="683">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row>
    <x:row r="684">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row>
    <x:row r="685">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row>
    <x:row r="686">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row>
    <x:row r="687">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row>
    <x:row r="688">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row>
    <x:row r="689">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row>
    <x:row r="690">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row>
    <x:row r="691">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row>
    <x:row r="69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row>
    <x:row r="693">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row>
    <x:row r="694">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row>
    <x:row r="695">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row>
    <x:row r="696">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row>
    <x:row r="697">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row>
    <x:row r="698">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row>
    <x:row r="699">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row>
    <x:row r="700">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row>
    <x:row r="701">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row>
    <x:row r="70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row>
    <x:row r="703">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row>
    <x:row r="704">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row>
    <x:row r="705">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row>
    <x:row r="706">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row>
    <x:row r="707">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row>
    <x:row r="708">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row>
    <x:row r="709">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row>
    <x:row r="710">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row>
    <x:row r="711">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row>
    <x:row r="71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row>
    <x:row r="713">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row>
    <x:row r="714">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row>
    <x:row r="715">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row>
    <x:row r="716">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row>
    <x:row r="717">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row>
    <x:row r="718">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row>
    <x:row r="719">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row>
    <x:row r="720">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row>
    <x:row r="721">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row>
    <x:row r="72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row>
    <x:row r="723">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row>
    <x:row r="724">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row>
    <x:row r="725">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row>
    <x:row r="726">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row>
    <x:row r="727">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row>
    <x:row r="728">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row>
    <x:row r="729">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row>
    <x:row r="730">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row>
    <x:row r="731">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row>
    <x:row r="73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row>
    <x:row r="733">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row>
    <x:row r="734">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row>
    <x:row r="735">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row>
    <x:row r="736">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row>
    <x:row r="737">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row>
    <x:row r="738">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row>
    <x:row r="739">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row>
    <x:row r="740">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row>
    <x:row r="741">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row>
    <x:row r="74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row>
    <x:row r="743">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row>
    <x:row r="744">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row>
    <x:row r="745">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row>
    <x:row r="746">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row>
    <x:row r="747">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row>
    <x:row r="748">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row>
    <x:row r="749">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row>
    <x:row r="750">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row>
    <x:row r="751">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row>
    <x:row r="75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row>
    <x:row r="753">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row>
    <x:row r="754">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row>
    <x:row r="755">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row>
    <x:row r="756">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row>
    <x:row r="757">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row>
    <x:row r="758">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row>
    <x:row r="759">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row>
    <x:row r="760">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row>
    <x:row r="761">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row>
    <x:row r="76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row>
    <x:row r="763">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row>
    <x:row r="764">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row>
    <x:row r="765">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row>
    <x:row r="766">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row>
    <x:row r="767">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row>
    <x:row r="768">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row>
    <x:row r="769">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row>
    <x:row r="770">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row>
    <x:row r="771">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row>
    <x:row r="77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row>
    <x:row r="773">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row>
    <x:row r="774">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row>
    <x:row r="775">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row>
    <x:row r="776">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row>
    <x:row r="777">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row>
    <x:row r="778">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row>
    <x:row r="779">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row>
    <x:row r="780">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row>
    <x:row r="781">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row>
    <x:row r="78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row>
    <x:row r="783">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row>
    <x:row r="784">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row>
    <x:row r="785">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row>
    <x:row r="786">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row>
    <x:row r="787">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row>
    <x:row r="788">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row>
    <x:row r="789">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row>
    <x:row r="790">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row>
    <x:row r="791">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row>
    <x:row r="79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row>
    <x:row r="793">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row>
    <x:row r="794">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row>
    <x:row r="795">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row>
    <x:row r="796">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row>
    <x:row r="797">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row>
    <x:row r="798">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row>
    <x:row r="799">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row>
    <x:row r="800">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row>
    <x:row r="801">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row>
    <x:row r="80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row>
    <x:row r="803">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row>
    <x:row r="804">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row>
    <x:row r="805">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row>
    <x:row r="806">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row>
    <x:row r="807">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row>
    <x:row r="808">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row>
    <x:row r="809">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row>
    <x:row r="810">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row>
    <x:row r="811">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row>
    <x:row r="81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row>
    <x:row r="813">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row>
    <x:row r="814">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row>
    <x:row r="815">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row>
    <x:row r="816">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row>
    <x:row r="817">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row>
    <x:row r="818">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row>
    <x:row r="819">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row>
    <x:row r="820">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row>
    <x:row r="821">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row>
    <x:row r="82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row>
    <x:row r="823">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row>
    <x:row r="824">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row>
    <x:row r="825">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row>
    <x:row r="826">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row>
    <x:row r="827">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row>
    <x:row r="828">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row>
    <x:row r="829">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row>
    <x:row r="830">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row>
    <x:row r="831">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row>
    <x:row r="83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row>
    <x:row r="833">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row>
    <x:row r="834">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row>
    <x:row r="835">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row>
    <x:row r="836">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row>
    <x:row r="837">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row>
    <x:row r="838">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row>
    <x:row r="839">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row>
    <x:row r="840">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row>
    <x:row r="841">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row>
    <x:row r="84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row>
    <x:row r="843">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row>
    <x:row r="844">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row>
    <x:row r="845">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row>
    <x:row r="846">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row>
    <x:row r="847">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row>
    <x:row r="848">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row>
    <x:row r="849">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row>
    <x:row r="850">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row>
    <x:row r="851">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row>
    <x:row r="85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row>
    <x:row r="853">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row>
    <x:row r="854">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row>
    <x:row r="855">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row>
    <x:row r="856">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row>
    <x:row r="857">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row>
    <x:row r="858">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row>
    <x:row r="859">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row>
    <x:row r="860">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row>
    <x:row r="861">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row>
    <x:row r="86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row>
    <x:row r="863">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row>
    <x:row r="864">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row>
    <x:row r="865">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row>
    <x:row r="866">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row>
    <x:row r="867">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row>
    <x:row r="868">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row>
    <x:row r="869">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row>
    <x:row r="870">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row>
    <x:row r="871">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row>
    <x:row r="87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row>
    <x:row r="873">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row>
    <x:row r="874">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row>
    <x:row r="875">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row>
    <x:row r="876">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row>
    <x:row r="877">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row>
    <x:row r="878">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row>
    <x:row r="879">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row>
    <x:row r="880">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row>
    <x:row r="881">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row>
    <x:row r="88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row>
    <x:row r="883">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row>
    <x:row r="884">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row>
    <x:row r="885">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row>
    <x:row r="886">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row>
    <x:row r="887">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row>
    <x:row r="888">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row>
    <x:row r="889">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row>
    <x:row r="890">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row>
    <x:row r="891">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row>
    <x:row r="89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row>
    <x:row r="893">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row>
    <x:row r="894">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row>
    <x:row r="895">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row>
    <x:row r="896">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row>
    <x:row r="897">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row>
    <x:row r="898">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row>
    <x:row r="899">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row>
    <x:row r="900">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row>
    <x:row r="901">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row>
    <x:row r="90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row>
    <x:row r="903">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row>
    <x:row r="904">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row>
    <x:row r="905">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row>
    <x:row r="906">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row>
    <x:row r="907">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row>
    <x:row r="908">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row>
    <x:row r="909">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row>
    <x:row r="910">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row>
    <x:row r="911">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row>
    <x:row r="91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row>
    <x:row r="913">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row>
    <x:row r="914">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row>
    <x:row r="915">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row>
    <x:row r="916">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row>
    <x:row r="917">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row>
    <x:row r="918">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row>
    <x:row r="919">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row>
    <x:row r="920">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row>
    <x:row r="921">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row>
    <x:row r="92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row>
    <x:row r="923">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row>
    <x:row r="924">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row>
    <x:row r="925">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row>
    <x:row r="926">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row>
    <x:row r="927">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row>
    <x:row r="928">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row>
    <x:row r="929">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row>
    <x:row r="930">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row>
    <x:row r="931">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row>
    <x:row r="93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row>
    <x:row r="933">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row>
    <x:row r="934">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row>
    <x:row r="935">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row>
    <x:row r="936">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row>
    <x:row r="937">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row>
    <x:row r="938">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row>
    <x:row r="939">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row>
    <x:row r="940">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row>
    <x:row r="941">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row>
    <x:row r="94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row>
    <x:row r="943">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row>
    <x:row r="944">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row>
    <x:row r="945">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row>
    <x:row r="946">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row>
    <x:row r="947">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row>
    <x:row r="948">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row>
    <x:row r="949">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row>
    <x:row r="950">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row>
    <x:row r="951">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row>
    <x:row r="95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row>
    <x:row r="953">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row>
    <x:row r="954">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row>
    <x:row r="955">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row>
    <x:row r="956">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row>
    <x:row r="957">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row>
    <x:row r="958">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row>
    <x:row r="959">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row>
    <x:row r="960">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row>
    <x:row r="961">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row>
    <x:row r="96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row>
    <x:row r="963">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row>
    <x:row r="964">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row>
    <x:row r="965">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row>
    <x:row r="966">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row>
    <x:row r="967">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row>
    <x:row r="968">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row>
    <x:row r="969">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row>
    <x:row r="970">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row>
    <x:row r="971">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row>
    <x:row r="97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row>
    <x:row r="973">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row>
    <x:row r="974">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row>
    <x:row r="975">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row>
    <x:row r="976">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row>
    <x:row r="977">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row>
    <x:row r="978">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row>
    <x:row r="979">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row>
    <x:row r="980">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row>
    <x:row r="981">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row>
    <x:row r="98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row>
    <x:row r="983">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row>
    <x:row r="984">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row>
    <x:row r="985">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row>
    <x:row r="986">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row>
    <x:row r="987">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row>
    <x:row r="988">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row>
    <x:row r="989">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row>
    <x:row r="990">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row>
    <x:row r="991">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row>
    <x:row r="99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row>
    <x:row r="993">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row>
    <x:row r="994">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row>
    <x:row r="995">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row>
    <x:row r="996">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row>
    <x:row r="997">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row>
    <x:row r="998">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row>
    <x:row r="999">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row>
    <x:row r="1000">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row>
    <x:row r="1001">
      <x:c r="B1001" s="2"/>
      <x:c r="C1001" s="2"/>
      <x:c r="D1001" s="2"/>
      <x:c r="E1001" s="2"/>
      <x:c r="F1001" s="2"/>
      <x:c r="G1001" s="2"/>
      <x:c r="H1001" s="2"/>
      <x:c r="I1001" s="2"/>
      <x:c r="J1001" s="2"/>
      <x:c r="K1001" s="2"/>
      <x:c r="L1001" s="2"/>
      <x:c r="M1001" s="2"/>
      <x:c r="N1001" s="2"/>
      <x:c r="O1001" s="2"/>
      <x:c r="P1001" s="2"/>
      <x:c r="Q1001" s="2"/>
      <x:c r="R1001" s="2"/>
      <x:c r="S1001" s="2"/>
      <x:c r="T1001" s="2"/>
      <x:c r="U1001" s="2"/>
      <x:c r="V1001" s="2"/>
      <x:c r="W1001" s="2"/>
      <x:c r="X1001" s="2"/>
      <x:c r="Y1001" s="2"/>
      <x:c r="Z1001" s="2"/>
      <x:c r="AA1001" s="2"/>
      <x:c r="AB1001" s="2"/>
      <x:c r="AC1001" s="2"/>
      <x:c r="AD1001" s="2"/>
      <x:c r="AE1001" s="2"/>
      <x:c r="AF1001" s="2"/>
      <x:c r="AG1001" s="2"/>
      <x:c r="AH1001" s="2"/>
      <x:c r="AI1001" s="2"/>
      <x:c r="AJ1001" s="2"/>
      <x:c r="AK1001" s="2"/>
      <x:c r="AL1001" s="2"/>
      <x:c r="AM1001" s="2"/>
      <x:c r="AN1001" s="2"/>
      <x:c r="AO1001" s="2"/>
      <x:c r="AP1001" s="2"/>
      <x:c r="AQ1001" s="2"/>
      <x:c r="AR1001" s="2"/>
      <x:c r="AS1001" s="2"/>
    </x:row>
    <x:row r="1002">
      <x:c r="B1002" s="2"/>
      <x:c r="C1002" s="2"/>
      <x:c r="D1002" s="2"/>
      <x:c r="E1002" s="2"/>
      <x:c r="F1002" s="2"/>
      <x:c r="G1002" s="2"/>
      <x:c r="H1002" s="2"/>
      <x:c r="I1002" s="2"/>
      <x:c r="J1002" s="2"/>
      <x:c r="K1002" s="2"/>
      <x:c r="L1002" s="2"/>
      <x:c r="M1002" s="2"/>
      <x:c r="N1002" s="2"/>
      <x:c r="O1002" s="2"/>
      <x:c r="P1002" s="2"/>
      <x:c r="Q1002" s="2"/>
      <x:c r="R1002" s="2"/>
      <x:c r="S1002" s="2"/>
      <x:c r="T1002" s="2"/>
      <x:c r="U1002" s="2"/>
      <x:c r="V1002" s="2"/>
      <x:c r="W1002" s="2"/>
      <x:c r="X1002" s="2"/>
      <x:c r="Y1002" s="2"/>
      <x:c r="Z1002" s="2"/>
      <x:c r="AA1002" s="2"/>
      <x:c r="AB1002" s="2"/>
      <x:c r="AC1002" s="2"/>
      <x:c r="AD1002" s="2"/>
      <x:c r="AE1002" s="2"/>
      <x:c r="AF1002" s="2"/>
      <x:c r="AG1002" s="2"/>
      <x:c r="AH1002" s="2"/>
      <x:c r="AI1002" s="2"/>
      <x:c r="AJ1002" s="2"/>
      <x:c r="AK1002" s="2"/>
      <x:c r="AL1002" s="2"/>
      <x:c r="AM1002" s="2"/>
      <x:c r="AN1002" s="2"/>
      <x:c r="AO1002" s="2"/>
      <x:c r="AP1002" s="2"/>
      <x:c r="AQ1002" s="2"/>
      <x:c r="AR1002" s="2"/>
      <x:c r="AS1002" s="2"/>
    </x:row>
    <x:row r="1003">
      <x:c r="B1003" s="2"/>
      <x:c r="C1003" s="2"/>
      <x:c r="D1003" s="2"/>
      <x:c r="E1003" s="2"/>
      <x:c r="F1003" s="2"/>
      <x:c r="G1003" s="2"/>
      <x:c r="H1003" s="2"/>
      <x:c r="I1003" s="2"/>
      <x:c r="J1003" s="2"/>
      <x:c r="K1003" s="2"/>
      <x:c r="L1003" s="2"/>
      <x:c r="M1003" s="2"/>
      <x:c r="N1003" s="2"/>
      <x:c r="O1003" s="2"/>
      <x:c r="P1003" s="2"/>
      <x:c r="Q1003" s="2"/>
      <x:c r="R1003" s="2"/>
      <x:c r="S1003" s="2"/>
      <x:c r="T1003" s="2"/>
      <x:c r="U1003" s="2"/>
      <x:c r="V1003" s="2"/>
      <x:c r="W1003" s="2"/>
      <x:c r="X1003" s="2"/>
      <x:c r="Y1003" s="2"/>
      <x:c r="Z1003" s="2"/>
      <x:c r="AA1003" s="2"/>
      <x:c r="AB1003" s="2"/>
      <x:c r="AC1003" s="2"/>
      <x:c r="AD1003" s="2"/>
      <x:c r="AE1003" s="2"/>
      <x:c r="AF1003" s="2"/>
      <x:c r="AG1003" s="2"/>
      <x:c r="AH1003" s="2"/>
      <x:c r="AI1003" s="2"/>
      <x:c r="AJ1003" s="2"/>
      <x:c r="AK1003" s="2"/>
      <x:c r="AL1003" s="2"/>
      <x:c r="AM1003" s="2"/>
      <x:c r="AN1003" s="2"/>
      <x:c r="AO1003" s="2"/>
      <x:c r="AP1003" s="2"/>
      <x:c r="AQ1003" s="2"/>
      <x:c r="AR1003" s="2"/>
      <x:c r="AS1003" s="2"/>
    </x:row>
    <x:row r="1004">
      <x:c r="B1004" s="2"/>
      <x:c r="C1004" s="2"/>
      <x:c r="D1004" s="2"/>
      <x:c r="E1004" s="2"/>
      <x:c r="F1004" s="2"/>
      <x:c r="G1004" s="2"/>
      <x:c r="H1004" s="2"/>
      <x:c r="I1004" s="2"/>
      <x:c r="J1004" s="2"/>
      <x:c r="K1004" s="2"/>
      <x:c r="L1004" s="2"/>
      <x:c r="M1004" s="2"/>
      <x:c r="N1004" s="2"/>
      <x:c r="O1004" s="2"/>
      <x:c r="P1004" s="2"/>
      <x:c r="Q1004" s="2"/>
      <x:c r="R1004" s="2"/>
      <x:c r="S1004" s="2"/>
      <x:c r="T1004" s="2"/>
      <x:c r="U1004" s="2"/>
      <x:c r="V1004" s="2"/>
      <x:c r="W1004" s="2"/>
      <x:c r="X1004" s="2"/>
      <x:c r="Y1004" s="2"/>
      <x:c r="Z1004" s="2"/>
      <x:c r="AA1004" s="2"/>
      <x:c r="AB1004" s="2"/>
      <x:c r="AC1004" s="2"/>
      <x:c r="AD1004" s="2"/>
      <x:c r="AE1004" s="2"/>
      <x:c r="AF1004" s="2"/>
      <x:c r="AG1004" s="2"/>
      <x:c r="AH1004" s="2"/>
      <x:c r="AI1004" s="2"/>
      <x:c r="AJ1004" s="2"/>
      <x:c r="AK1004" s="2"/>
      <x:c r="AL1004" s="2"/>
      <x:c r="AM1004" s="2"/>
      <x:c r="AN1004" s="2"/>
      <x:c r="AO1004" s="2"/>
      <x:c r="AP1004" s="2"/>
      <x:c r="AQ1004" s="2"/>
      <x:c r="AR1004" s="2"/>
      <x:c r="AS1004" s="2"/>
    </x:row>
    <x:row r="1005">
      <x:c r="B1005" s="2"/>
      <x:c r="C1005" s="2"/>
      <x:c r="D1005" s="2"/>
      <x:c r="E1005" s="2"/>
      <x:c r="F1005" s="2"/>
      <x:c r="G1005" s="2"/>
      <x:c r="H1005" s="2"/>
      <x:c r="I1005" s="2"/>
      <x:c r="J1005" s="2"/>
      <x:c r="K1005" s="2"/>
      <x:c r="L1005" s="2"/>
      <x:c r="M1005" s="2"/>
      <x:c r="N1005" s="2"/>
      <x:c r="O1005" s="2"/>
      <x:c r="P1005" s="2"/>
      <x:c r="Q1005" s="2"/>
      <x:c r="R1005" s="2"/>
      <x:c r="S1005" s="2"/>
      <x:c r="T1005" s="2"/>
      <x:c r="U1005" s="2"/>
      <x:c r="V1005" s="2"/>
      <x:c r="W1005" s="2"/>
      <x:c r="X1005" s="2"/>
      <x:c r="Y1005" s="2"/>
      <x:c r="Z1005" s="2"/>
      <x:c r="AA1005" s="2"/>
      <x:c r="AB1005" s="2"/>
      <x:c r="AC1005" s="2"/>
      <x:c r="AD1005" s="2"/>
      <x:c r="AE1005" s="2"/>
      <x:c r="AF1005" s="2"/>
      <x:c r="AG1005" s="2"/>
      <x:c r="AH1005" s="2"/>
      <x:c r="AI1005" s="2"/>
      <x:c r="AJ1005" s="2"/>
      <x:c r="AK1005" s="2"/>
      <x:c r="AL1005" s="2"/>
      <x:c r="AM1005" s="2"/>
      <x:c r="AN1005" s="2"/>
      <x:c r="AO1005" s="2"/>
      <x:c r="AP1005" s="2"/>
      <x:c r="AQ1005" s="2"/>
      <x:c r="AR1005" s="2"/>
      <x:c r="AS1005" s="2"/>
    </x:row>
    <x:row r="1006">
      <x:c r="B1006" s="2"/>
      <x:c r="C1006" s="2"/>
      <x:c r="D1006" s="2"/>
      <x:c r="E1006" s="2"/>
      <x:c r="F1006" s="2"/>
      <x:c r="G1006" s="2"/>
      <x:c r="H1006" s="2"/>
      <x:c r="I1006" s="2"/>
      <x:c r="J1006" s="2"/>
      <x:c r="K1006" s="2"/>
      <x:c r="L1006" s="2"/>
      <x:c r="M1006" s="2"/>
      <x:c r="N1006" s="2"/>
      <x:c r="O1006" s="2"/>
      <x:c r="P1006" s="2"/>
      <x:c r="Q1006" s="2"/>
      <x:c r="R1006" s="2"/>
      <x:c r="S1006" s="2"/>
      <x:c r="T1006" s="2"/>
      <x:c r="U1006" s="2"/>
      <x:c r="V1006" s="2"/>
      <x:c r="W1006" s="2"/>
      <x:c r="X1006" s="2"/>
      <x:c r="Y1006" s="2"/>
      <x:c r="Z1006" s="2"/>
      <x:c r="AA1006" s="2"/>
      <x:c r="AB1006" s="2"/>
      <x:c r="AC1006" s="2"/>
      <x:c r="AD1006" s="2"/>
      <x:c r="AE1006" s="2"/>
      <x:c r="AF1006" s="2"/>
      <x:c r="AG1006" s="2"/>
      <x:c r="AH1006" s="2"/>
      <x:c r="AI1006" s="2"/>
      <x:c r="AJ1006" s="2"/>
      <x:c r="AK1006" s="2"/>
      <x:c r="AL1006" s="2"/>
      <x:c r="AM1006" s="2"/>
      <x:c r="AN1006" s="2"/>
      <x:c r="AO1006" s="2"/>
      <x:c r="AP1006" s="2"/>
      <x:c r="AQ1006" s="2"/>
      <x:c r="AR1006" s="2"/>
      <x:c r="AS1006" s="2"/>
    </x:row>
    <x:row r="1007">
      <x:c r="B1007" s="2"/>
      <x:c r="C1007" s="2"/>
      <x:c r="D1007" s="2"/>
      <x:c r="E1007" s="2"/>
      <x:c r="F1007" s="2"/>
      <x:c r="G1007" s="2"/>
      <x:c r="H1007" s="2"/>
      <x:c r="I1007" s="2"/>
      <x:c r="J1007" s="2"/>
      <x:c r="K1007" s="2"/>
      <x:c r="L1007" s="2"/>
      <x:c r="M1007" s="2"/>
      <x:c r="N1007" s="2"/>
      <x:c r="O1007" s="2"/>
      <x:c r="P1007" s="2"/>
      <x:c r="Q1007" s="2"/>
      <x:c r="R1007" s="2"/>
      <x:c r="S1007" s="2"/>
      <x:c r="T1007" s="2"/>
      <x:c r="U1007" s="2"/>
      <x:c r="V1007" s="2"/>
      <x:c r="W1007" s="2"/>
      <x:c r="X1007" s="2"/>
      <x:c r="Y1007" s="2"/>
      <x:c r="Z1007" s="2"/>
      <x:c r="AA1007" s="2"/>
      <x:c r="AB1007" s="2"/>
      <x:c r="AC1007" s="2"/>
      <x:c r="AD1007" s="2"/>
      <x:c r="AE1007" s="2"/>
      <x:c r="AF1007" s="2"/>
      <x:c r="AG1007" s="2"/>
      <x:c r="AH1007" s="2"/>
      <x:c r="AI1007" s="2"/>
      <x:c r="AJ1007" s="2"/>
      <x:c r="AK1007" s="2"/>
      <x:c r="AL1007" s="2"/>
      <x:c r="AM1007" s="2"/>
      <x:c r="AN1007" s="2"/>
      <x:c r="AO1007" s="2"/>
      <x:c r="AP1007" s="2"/>
      <x:c r="AQ1007" s="2"/>
      <x:c r="AR1007" s="2"/>
      <x:c r="AS1007" s="2"/>
    </x:row>
    <x:row r="1008">
      <x:c r="B1008" s="2"/>
      <x:c r="C1008" s="2"/>
      <x:c r="D1008" s="2"/>
      <x:c r="E1008" s="2"/>
      <x:c r="F1008" s="2"/>
      <x:c r="G1008" s="2"/>
      <x:c r="H1008" s="2"/>
      <x:c r="I1008" s="2"/>
      <x:c r="J1008" s="2"/>
      <x:c r="K1008" s="2"/>
      <x:c r="L1008" s="2"/>
      <x:c r="M1008" s="2"/>
      <x:c r="N1008" s="2"/>
      <x:c r="O1008" s="2"/>
      <x:c r="P1008" s="2"/>
      <x:c r="Q1008" s="2"/>
      <x:c r="R1008" s="2"/>
      <x:c r="S1008" s="2"/>
      <x:c r="T1008" s="2"/>
      <x:c r="U1008" s="2"/>
      <x:c r="V1008" s="2"/>
      <x:c r="W1008" s="2"/>
      <x:c r="X1008" s="2"/>
      <x:c r="Y1008" s="2"/>
      <x:c r="Z1008" s="2"/>
      <x:c r="AA1008" s="2"/>
      <x:c r="AB1008" s="2"/>
      <x:c r="AC1008" s="2"/>
      <x:c r="AD1008" s="2"/>
      <x:c r="AE1008" s="2"/>
      <x:c r="AF1008" s="2"/>
      <x:c r="AG1008" s="2"/>
      <x:c r="AH1008" s="2"/>
      <x:c r="AI1008" s="2"/>
      <x:c r="AJ1008" s="2"/>
      <x:c r="AK1008" s="2"/>
      <x:c r="AL1008" s="2"/>
      <x:c r="AM1008" s="2"/>
      <x:c r="AN1008" s="2"/>
      <x:c r="AO1008" s="2"/>
      <x:c r="AP1008" s="2"/>
      <x:c r="AQ1008" s="2"/>
      <x:c r="AR1008" s="2"/>
      <x:c r="AS1008" s="2"/>
    </x:row>
    <x:row r="1009">
      <x:c r="B1009" s="2"/>
      <x:c r="C1009" s="2"/>
      <x:c r="D1009" s="2"/>
      <x:c r="E1009" s="2"/>
      <x:c r="F1009" s="2"/>
      <x:c r="G1009" s="2"/>
      <x:c r="H1009" s="2"/>
      <x:c r="I1009" s="2"/>
      <x:c r="J1009" s="2"/>
      <x:c r="K1009" s="2"/>
      <x:c r="L1009" s="2"/>
      <x:c r="M1009" s="2"/>
      <x:c r="N1009" s="2"/>
      <x:c r="O1009" s="2"/>
      <x:c r="P1009" s="2"/>
      <x:c r="Q1009" s="2"/>
      <x:c r="R1009" s="2"/>
      <x:c r="S1009" s="2"/>
      <x:c r="T1009" s="2"/>
      <x:c r="U1009" s="2"/>
      <x:c r="V1009" s="2"/>
      <x:c r="W1009" s="2"/>
      <x:c r="X1009" s="2"/>
      <x:c r="Y1009" s="2"/>
      <x:c r="Z1009" s="2"/>
      <x:c r="AA1009" s="2"/>
      <x:c r="AB1009" s="2"/>
      <x:c r="AC1009" s="2"/>
      <x:c r="AD1009" s="2"/>
      <x:c r="AE1009" s="2"/>
      <x:c r="AF1009" s="2"/>
      <x:c r="AG1009" s="2"/>
      <x:c r="AH1009" s="2"/>
      <x:c r="AI1009" s="2"/>
      <x:c r="AJ1009" s="2"/>
      <x:c r="AK1009" s="2"/>
      <x:c r="AL1009" s="2"/>
      <x:c r="AM1009" s="2"/>
      <x:c r="AN1009" s="2"/>
      <x:c r="AO1009" s="2"/>
      <x:c r="AP1009" s="2"/>
      <x:c r="AQ1009" s="2"/>
      <x:c r="AR1009" s="2"/>
      <x:c r="AS1009" s="2"/>
    </x:row>
    <x:row r="1010">
      <x:c r="B1010" s="2"/>
      <x:c r="C1010" s="2"/>
      <x:c r="D1010" s="2"/>
      <x:c r="E1010" s="2"/>
      <x:c r="F1010" s="2"/>
      <x:c r="G1010" s="2"/>
      <x:c r="H1010" s="2"/>
      <x:c r="I1010" s="2"/>
      <x:c r="J1010" s="2"/>
      <x:c r="K1010" s="2"/>
      <x:c r="L1010" s="2"/>
      <x:c r="M1010" s="2"/>
      <x:c r="N1010" s="2"/>
      <x:c r="O1010" s="2"/>
      <x:c r="P1010" s="2"/>
      <x:c r="Q1010" s="2"/>
      <x:c r="R1010" s="2"/>
      <x:c r="S1010" s="2"/>
      <x:c r="T1010" s="2"/>
      <x:c r="U1010" s="2"/>
      <x:c r="V1010" s="2"/>
      <x:c r="W1010" s="2"/>
      <x:c r="X1010" s="2"/>
      <x:c r="Y1010" s="2"/>
      <x:c r="Z1010" s="2"/>
      <x:c r="AA1010" s="2"/>
      <x:c r="AB1010" s="2"/>
      <x:c r="AC1010" s="2"/>
      <x:c r="AD1010" s="2"/>
      <x:c r="AE1010" s="2"/>
      <x:c r="AF1010" s="2"/>
      <x:c r="AG1010" s="2"/>
      <x:c r="AH1010" s="2"/>
      <x:c r="AI1010" s="2"/>
      <x:c r="AJ1010" s="2"/>
      <x:c r="AK1010" s="2"/>
      <x:c r="AL1010" s="2"/>
      <x:c r="AM1010" s="2"/>
      <x:c r="AN1010" s="2"/>
      <x:c r="AO1010" s="2"/>
      <x:c r="AP1010" s="2"/>
      <x:c r="AQ1010" s="2"/>
      <x:c r="AR1010" s="2"/>
      <x:c r="AS1010" s="2"/>
    </x:row>
    <x:row r="1011">
      <x:c r="B1011" s="2"/>
      <x:c r="C1011" s="2"/>
      <x:c r="D1011" s="2"/>
      <x:c r="E1011" s="2"/>
      <x:c r="F1011" s="2"/>
      <x:c r="G1011" s="2"/>
      <x:c r="H1011" s="2"/>
      <x:c r="I1011" s="2"/>
      <x:c r="J1011" s="2"/>
      <x:c r="K1011" s="2"/>
      <x:c r="L1011" s="2"/>
      <x:c r="M1011" s="2"/>
      <x:c r="N1011" s="2"/>
      <x:c r="O1011" s="2"/>
      <x:c r="P1011" s="2"/>
      <x:c r="Q1011" s="2"/>
      <x:c r="R1011" s="2"/>
      <x:c r="S1011" s="2"/>
      <x:c r="T1011" s="2"/>
      <x:c r="U1011" s="2"/>
      <x:c r="V1011" s="2"/>
      <x:c r="W1011" s="2"/>
      <x:c r="X1011" s="2"/>
      <x:c r="Y1011" s="2"/>
      <x:c r="Z1011" s="2"/>
      <x:c r="AA1011" s="2"/>
      <x:c r="AB1011" s="2"/>
      <x:c r="AC1011" s="2"/>
      <x:c r="AD1011" s="2"/>
      <x:c r="AE1011" s="2"/>
      <x:c r="AF1011" s="2"/>
      <x:c r="AG1011" s="2"/>
      <x:c r="AH1011" s="2"/>
      <x:c r="AI1011" s="2"/>
      <x:c r="AJ1011" s="2"/>
      <x:c r="AK1011" s="2"/>
      <x:c r="AL1011" s="2"/>
      <x:c r="AM1011" s="2"/>
      <x:c r="AN1011" s="2"/>
      <x:c r="AO1011" s="2"/>
      <x:c r="AP1011" s="2"/>
      <x:c r="AQ1011" s="2"/>
      <x:c r="AR1011" s="2"/>
      <x:c r="AS1011" s="2"/>
    </x:row>
    <x:row r="1012">
      <x:c r="B1012" s="2"/>
      <x:c r="C1012" s="2"/>
      <x:c r="D1012" s="2"/>
      <x:c r="E1012" s="2"/>
      <x:c r="F1012" s="2"/>
      <x:c r="G1012" s="2"/>
      <x:c r="H1012" s="2"/>
      <x:c r="I1012" s="2"/>
      <x:c r="J1012" s="2"/>
      <x:c r="K1012" s="2"/>
      <x:c r="L1012" s="2"/>
      <x:c r="M1012" s="2"/>
      <x:c r="N1012" s="2"/>
      <x:c r="O1012" s="2"/>
      <x:c r="P1012" s="2"/>
      <x:c r="Q1012" s="2"/>
      <x:c r="R1012" s="2"/>
      <x:c r="S1012" s="2"/>
      <x:c r="T1012" s="2"/>
      <x:c r="U1012" s="2"/>
      <x:c r="V1012" s="2"/>
      <x:c r="W1012" s="2"/>
      <x:c r="X1012" s="2"/>
      <x:c r="Y1012" s="2"/>
      <x:c r="Z1012" s="2"/>
      <x:c r="AA1012" s="2"/>
      <x:c r="AB1012" s="2"/>
      <x:c r="AC1012" s="2"/>
      <x:c r="AD1012" s="2"/>
      <x:c r="AE1012" s="2"/>
      <x:c r="AF1012" s="2"/>
      <x:c r="AG1012" s="2"/>
      <x:c r="AH1012" s="2"/>
      <x:c r="AI1012" s="2"/>
      <x:c r="AJ1012" s="2"/>
      <x:c r="AK1012" s="2"/>
      <x:c r="AL1012" s="2"/>
      <x:c r="AM1012" s="2"/>
      <x:c r="AN1012" s="2"/>
      <x:c r="AO1012" s="2"/>
      <x:c r="AP1012" s="2"/>
      <x:c r="AQ1012" s="2"/>
      <x:c r="AR1012" s="2"/>
      <x:c r="AS1012" s="2"/>
    </x:row>
    <x:row r="1013">
      <x:c r="B1013" s="2"/>
      <x:c r="C1013" s="2"/>
      <x:c r="D1013" s="2"/>
      <x:c r="E1013" s="2"/>
      <x:c r="F1013" s="2"/>
      <x:c r="G1013" s="2"/>
      <x:c r="H1013" s="2"/>
      <x:c r="I1013" s="2"/>
      <x:c r="J1013" s="2"/>
      <x:c r="K1013" s="2"/>
      <x:c r="L1013" s="2"/>
      <x:c r="M1013" s="2"/>
      <x:c r="N1013" s="2"/>
      <x:c r="O1013" s="2"/>
      <x:c r="P1013" s="2"/>
      <x:c r="Q1013" s="2"/>
      <x:c r="R1013" s="2"/>
      <x:c r="S1013" s="2"/>
      <x:c r="T1013" s="2"/>
      <x:c r="U1013" s="2"/>
      <x:c r="V1013" s="2"/>
      <x:c r="W1013" s="2"/>
      <x:c r="X1013" s="2"/>
      <x:c r="Y1013" s="2"/>
      <x:c r="Z1013" s="2"/>
      <x:c r="AA1013" s="2"/>
      <x:c r="AB1013" s="2"/>
      <x:c r="AC1013" s="2"/>
      <x:c r="AD1013" s="2"/>
      <x:c r="AE1013" s="2"/>
      <x:c r="AF1013" s="2"/>
      <x:c r="AG1013" s="2"/>
      <x:c r="AH1013" s="2"/>
      <x:c r="AI1013" s="2"/>
      <x:c r="AJ1013" s="2"/>
      <x:c r="AK1013" s="2"/>
      <x:c r="AL1013" s="2"/>
      <x:c r="AM1013" s="2"/>
      <x:c r="AN1013" s="2"/>
      <x:c r="AO1013" s="2"/>
      <x:c r="AP1013" s="2"/>
      <x:c r="AQ1013" s="2"/>
      <x:c r="AR1013" s="2"/>
      <x:c r="AS1013" s="2"/>
    </x:row>
    <x:row r="1014">
      <x:c r="B1014" s="2"/>
      <x:c r="C1014" s="2"/>
      <x:c r="D1014" s="2"/>
      <x:c r="E1014" s="2"/>
      <x:c r="F1014" s="2"/>
      <x:c r="G1014" s="2"/>
      <x:c r="H1014" s="2"/>
      <x:c r="I1014" s="2"/>
      <x:c r="J1014" s="2"/>
      <x:c r="K1014" s="2"/>
      <x:c r="L1014" s="2"/>
      <x:c r="M1014" s="2"/>
      <x:c r="N1014" s="2"/>
      <x:c r="O1014" s="2"/>
      <x:c r="P1014" s="2"/>
      <x:c r="Q1014" s="2"/>
      <x:c r="R1014" s="2"/>
      <x:c r="S1014" s="2"/>
      <x:c r="T1014" s="2"/>
      <x:c r="U1014" s="2"/>
      <x:c r="V1014" s="2"/>
      <x:c r="W1014" s="2"/>
      <x:c r="X1014" s="2"/>
      <x:c r="Y1014" s="2"/>
      <x:c r="Z1014" s="2"/>
      <x:c r="AA1014" s="2"/>
      <x:c r="AB1014" s="2"/>
      <x:c r="AC1014" s="2"/>
      <x:c r="AD1014" s="2"/>
      <x:c r="AE1014" s="2"/>
      <x:c r="AF1014" s="2"/>
      <x:c r="AG1014" s="2"/>
      <x:c r="AH1014" s="2"/>
      <x:c r="AI1014" s="2"/>
      <x:c r="AJ1014" s="2"/>
      <x:c r="AK1014" s="2"/>
      <x:c r="AL1014" s="2"/>
      <x:c r="AM1014" s="2"/>
      <x:c r="AN1014" s="2"/>
      <x:c r="AO1014" s="2"/>
      <x:c r="AP1014" s="2"/>
      <x:c r="AQ1014" s="2"/>
      <x:c r="AR1014" s="2"/>
      <x:c r="AS1014" s="2"/>
    </x:row>
    <x:row r="1015">
      <x:c r="B1015" s="2"/>
      <x:c r="C1015" s="2"/>
      <x:c r="D1015" s="2"/>
      <x:c r="E1015" s="2"/>
      <x:c r="F1015" s="2"/>
      <x:c r="G1015" s="2"/>
      <x:c r="H1015" s="2"/>
      <x:c r="I1015" s="2"/>
      <x:c r="J1015" s="2"/>
      <x:c r="K1015" s="2"/>
      <x:c r="L1015" s="2"/>
      <x:c r="M1015" s="2"/>
      <x:c r="N1015" s="2"/>
      <x:c r="O1015" s="2"/>
      <x:c r="P1015" s="2"/>
      <x:c r="Q1015" s="2"/>
      <x:c r="R1015" s="2"/>
      <x:c r="S1015" s="2"/>
      <x:c r="T1015" s="2"/>
      <x:c r="U1015" s="2"/>
      <x:c r="V1015" s="2"/>
      <x:c r="W1015" s="2"/>
      <x:c r="X1015" s="2"/>
      <x:c r="Y1015" s="2"/>
      <x:c r="Z1015" s="2"/>
      <x:c r="AA1015" s="2"/>
      <x:c r="AB1015" s="2"/>
      <x:c r="AC1015" s="2"/>
      <x:c r="AD1015" s="2"/>
      <x:c r="AE1015" s="2"/>
      <x:c r="AF1015" s="2"/>
      <x:c r="AG1015" s="2"/>
      <x:c r="AH1015" s="2"/>
      <x:c r="AI1015" s="2"/>
      <x:c r="AJ1015" s="2"/>
      <x:c r="AK1015" s="2"/>
      <x:c r="AL1015" s="2"/>
      <x:c r="AM1015" s="2"/>
      <x:c r="AN1015" s="2"/>
      <x:c r="AO1015" s="2"/>
      <x:c r="AP1015" s="2"/>
      <x:c r="AQ1015" s="2"/>
      <x:c r="AR1015" s="2"/>
      <x:c r="AS1015" s="2"/>
    </x:row>
    <x:row r="1016">
      <x:c r="B1016" s="2"/>
      <x:c r="C1016" s="2"/>
      <x:c r="D1016" s="2"/>
      <x:c r="E1016" s="2"/>
      <x:c r="F1016" s="2"/>
      <x:c r="G1016" s="2"/>
      <x:c r="H1016" s="2"/>
      <x:c r="I1016" s="2"/>
      <x:c r="J1016" s="2"/>
      <x:c r="K1016" s="2"/>
      <x:c r="L1016" s="2"/>
      <x:c r="M1016" s="2"/>
      <x:c r="N1016" s="2"/>
      <x:c r="O1016" s="2"/>
      <x:c r="P1016" s="2"/>
      <x:c r="Q1016" s="2"/>
      <x:c r="R1016" s="2"/>
      <x:c r="S1016" s="2"/>
      <x:c r="T1016" s="2"/>
      <x:c r="U1016" s="2"/>
      <x:c r="V1016" s="2"/>
      <x:c r="W1016" s="2"/>
      <x:c r="X1016" s="2"/>
      <x:c r="Y1016" s="2"/>
      <x:c r="Z1016" s="2"/>
      <x:c r="AA1016" s="2"/>
      <x:c r="AB1016" s="2"/>
      <x:c r="AC1016" s="2"/>
      <x:c r="AD1016" s="2"/>
      <x:c r="AE1016" s="2"/>
      <x:c r="AF1016" s="2"/>
      <x:c r="AG1016" s="2"/>
      <x:c r="AH1016" s="2"/>
      <x:c r="AI1016" s="2"/>
      <x:c r="AJ1016" s="2"/>
      <x:c r="AK1016" s="2"/>
      <x:c r="AL1016" s="2"/>
      <x:c r="AM1016" s="2"/>
      <x:c r="AN1016" s="2"/>
      <x:c r="AO1016" s="2"/>
      <x:c r="AP1016" s="2"/>
      <x:c r="AQ1016" s="2"/>
      <x:c r="AR1016" s="2"/>
      <x:c r="AS1016" s="2"/>
    </x:row>
    <x:row r="1017">
      <x:c r="B1017" s="2"/>
      <x:c r="C1017" s="2"/>
      <x:c r="D1017" s="2"/>
      <x:c r="E1017" s="2"/>
      <x:c r="F1017" s="2"/>
      <x:c r="G1017" s="2"/>
      <x:c r="H1017" s="2"/>
      <x:c r="I1017" s="2"/>
      <x:c r="J1017" s="2"/>
      <x:c r="K1017" s="2"/>
      <x:c r="L1017" s="2"/>
      <x:c r="M1017" s="2"/>
      <x:c r="N1017" s="2"/>
      <x:c r="O1017" s="2"/>
      <x:c r="P1017" s="2"/>
      <x:c r="Q1017" s="2"/>
      <x:c r="R1017" s="2"/>
      <x:c r="S1017" s="2"/>
      <x:c r="T1017" s="2"/>
      <x:c r="U1017" s="2"/>
      <x:c r="V1017" s="2"/>
      <x:c r="W1017" s="2"/>
      <x:c r="X1017" s="2"/>
      <x:c r="Y1017" s="2"/>
      <x:c r="Z1017" s="2"/>
      <x:c r="AA1017" s="2"/>
      <x:c r="AB1017" s="2"/>
      <x:c r="AC1017" s="2"/>
      <x:c r="AD1017" s="2"/>
      <x:c r="AE1017" s="2"/>
      <x:c r="AF1017" s="2"/>
      <x:c r="AG1017" s="2"/>
      <x:c r="AH1017" s="2"/>
      <x:c r="AI1017" s="2"/>
      <x:c r="AJ1017" s="2"/>
      <x:c r="AK1017" s="2"/>
      <x:c r="AL1017" s="2"/>
      <x:c r="AM1017" s="2"/>
      <x:c r="AN1017" s="2"/>
      <x:c r="AO1017" s="2"/>
      <x:c r="AP1017" s="2"/>
      <x:c r="AQ1017" s="2"/>
      <x:c r="AR1017" s="2"/>
      <x:c r="AS1017" s="2"/>
    </x:row>
    <x:row r="1018">
      <x:c r="B1018" s="2"/>
      <x:c r="C1018" s="2"/>
      <x:c r="D1018" s="2"/>
      <x:c r="E1018" s="2"/>
      <x:c r="F1018" s="2"/>
      <x:c r="G1018" s="2"/>
      <x:c r="H1018" s="2"/>
      <x:c r="I1018" s="2"/>
      <x:c r="J1018" s="2"/>
      <x:c r="K1018" s="2"/>
      <x:c r="L1018" s="2"/>
      <x:c r="M1018" s="2"/>
      <x:c r="N1018" s="2"/>
      <x:c r="O1018" s="2"/>
      <x:c r="P1018" s="2"/>
      <x:c r="Q1018" s="2"/>
      <x:c r="R1018" s="2"/>
      <x:c r="S1018" s="2"/>
      <x:c r="T1018" s="2"/>
      <x:c r="U1018" s="2"/>
      <x:c r="V1018" s="2"/>
      <x:c r="W1018" s="2"/>
      <x:c r="X1018" s="2"/>
      <x:c r="Y1018" s="2"/>
      <x:c r="Z1018" s="2"/>
      <x:c r="AA1018" s="2"/>
      <x:c r="AB1018" s="2"/>
      <x:c r="AC1018" s="2"/>
      <x:c r="AD1018" s="2"/>
      <x:c r="AE1018" s="2"/>
      <x:c r="AF1018" s="2"/>
      <x:c r="AG1018" s="2"/>
      <x:c r="AH1018" s="2"/>
      <x:c r="AI1018" s="2"/>
      <x:c r="AJ1018" s="2"/>
      <x:c r="AK1018" s="2"/>
      <x:c r="AL1018" s="2"/>
      <x:c r="AM1018" s="2"/>
      <x:c r="AN1018" s="2"/>
      <x:c r="AO1018" s="2"/>
      <x:c r="AP1018" s="2"/>
      <x:c r="AQ1018" s="2"/>
      <x:c r="AR1018" s="2"/>
      <x:c r="AS1018" s="2"/>
    </x:row>
    <x:row r="1019">
      <x:c r="B1019" s="2"/>
      <x:c r="C1019" s="2"/>
      <x:c r="D1019" s="2"/>
      <x:c r="E1019" s="2"/>
      <x:c r="F1019" s="2"/>
      <x:c r="G1019" s="2"/>
      <x:c r="H1019" s="2"/>
      <x:c r="I1019" s="2"/>
      <x:c r="J1019" s="2"/>
      <x:c r="K1019" s="2"/>
      <x:c r="L1019" s="2"/>
      <x:c r="M1019" s="2"/>
      <x:c r="N1019" s="2"/>
      <x:c r="O1019" s="2"/>
      <x:c r="P1019" s="2"/>
      <x:c r="Q1019" s="2"/>
      <x:c r="R1019" s="2"/>
      <x:c r="S1019" s="2"/>
      <x:c r="T1019" s="2"/>
      <x:c r="U1019" s="2"/>
      <x:c r="V1019" s="2"/>
      <x:c r="W1019" s="2"/>
      <x:c r="X1019" s="2"/>
      <x:c r="Y1019" s="2"/>
      <x:c r="Z1019" s="2"/>
      <x:c r="AA1019" s="2"/>
      <x:c r="AB1019" s="2"/>
      <x:c r="AC1019" s="2"/>
      <x:c r="AD1019" s="2"/>
      <x:c r="AE1019" s="2"/>
      <x:c r="AF1019" s="2"/>
      <x:c r="AG1019" s="2"/>
      <x:c r="AH1019" s="2"/>
      <x:c r="AI1019" s="2"/>
      <x:c r="AJ1019" s="2"/>
      <x:c r="AK1019" s="2"/>
      <x:c r="AL1019" s="2"/>
      <x:c r="AM1019" s="2"/>
      <x:c r="AN1019" s="2"/>
      <x:c r="AO1019" s="2"/>
      <x:c r="AP1019" s="2"/>
      <x:c r="AQ1019" s="2"/>
      <x:c r="AR1019" s="2"/>
      <x:c r="AS1019" s="2"/>
    </x:row>
    <x:row r="1020">
      <x:c r="B1020" s="2"/>
      <x:c r="C1020" s="2"/>
      <x:c r="D1020" s="2"/>
      <x:c r="E1020" s="2"/>
      <x:c r="F1020" s="2"/>
      <x:c r="G1020" s="2"/>
      <x:c r="H1020" s="2"/>
      <x:c r="I1020" s="2"/>
      <x:c r="J1020" s="2"/>
      <x:c r="K1020" s="2"/>
      <x:c r="L1020" s="2"/>
      <x:c r="M1020" s="2"/>
      <x:c r="N1020" s="2"/>
      <x:c r="O1020" s="2"/>
      <x:c r="P1020" s="2"/>
      <x:c r="Q1020" s="2"/>
      <x:c r="R1020" s="2"/>
      <x:c r="S1020" s="2"/>
      <x:c r="T1020" s="2"/>
      <x:c r="U1020" s="2"/>
      <x:c r="V1020" s="2"/>
      <x:c r="W1020" s="2"/>
      <x:c r="X1020" s="2"/>
      <x:c r="Y1020" s="2"/>
      <x:c r="Z1020" s="2"/>
      <x:c r="AA1020" s="2"/>
      <x:c r="AB1020" s="2"/>
      <x:c r="AC1020" s="2"/>
      <x:c r="AD1020" s="2"/>
      <x:c r="AE1020" s="2"/>
      <x:c r="AF1020" s="2"/>
      <x:c r="AG1020" s="2"/>
      <x:c r="AH1020" s="2"/>
      <x:c r="AI1020" s="2"/>
      <x:c r="AJ1020" s="2"/>
      <x:c r="AK1020" s="2"/>
      <x:c r="AL1020" s="2"/>
      <x:c r="AM1020" s="2"/>
      <x:c r="AN1020" s="2"/>
      <x:c r="AO1020" s="2"/>
      <x:c r="AP1020" s="2"/>
      <x:c r="AQ1020" s="2"/>
      <x:c r="AR1020" s="2"/>
      <x:c r="AS1020" s="2"/>
    </x:row>
    <x:row r="1021">
      <x:c r="B1021" s="2"/>
      <x:c r="C1021" s="2"/>
      <x:c r="D1021" s="2"/>
      <x:c r="E1021" s="2"/>
      <x:c r="F1021" s="2"/>
      <x:c r="G1021" s="2"/>
      <x:c r="H1021" s="2"/>
      <x:c r="I1021" s="2"/>
      <x:c r="J1021" s="2"/>
      <x:c r="K1021" s="2"/>
      <x:c r="L1021" s="2"/>
      <x:c r="M1021" s="2"/>
      <x:c r="N1021" s="2"/>
      <x:c r="O1021" s="2"/>
      <x:c r="P1021" s="2"/>
      <x:c r="Q1021" s="2"/>
      <x:c r="R1021" s="2"/>
      <x:c r="S1021" s="2"/>
      <x:c r="T1021" s="2"/>
      <x:c r="U1021" s="2"/>
      <x:c r="V1021" s="2"/>
      <x:c r="W1021" s="2"/>
      <x:c r="X1021" s="2"/>
      <x:c r="Y1021" s="2"/>
      <x:c r="Z1021" s="2"/>
      <x:c r="AA1021" s="2"/>
      <x:c r="AB1021" s="2"/>
      <x:c r="AC1021" s="2"/>
      <x:c r="AD1021" s="2"/>
      <x:c r="AE1021" s="2"/>
      <x:c r="AF1021" s="2"/>
      <x:c r="AG1021" s="2"/>
      <x:c r="AH1021" s="2"/>
      <x:c r="AI1021" s="2"/>
      <x:c r="AJ1021" s="2"/>
      <x:c r="AK1021" s="2"/>
      <x:c r="AL1021" s="2"/>
      <x:c r="AM1021" s="2"/>
      <x:c r="AN1021" s="2"/>
      <x:c r="AO1021" s="2"/>
      <x:c r="AP1021" s="2"/>
      <x:c r="AQ1021" s="2"/>
      <x:c r="AR1021" s="2"/>
      <x:c r="AS1021" s="2"/>
    </x:row>
    <x:row r="1022">
      <x:c r="B1022" s="2"/>
      <x:c r="C1022" s="2"/>
      <x:c r="D1022" s="2"/>
      <x:c r="E1022" s="2"/>
      <x:c r="F1022" s="2"/>
      <x:c r="G1022" s="2"/>
      <x:c r="H1022" s="2"/>
      <x:c r="I1022" s="2"/>
      <x:c r="J1022" s="2"/>
      <x:c r="K1022" s="2"/>
      <x:c r="L1022" s="2"/>
      <x:c r="M1022" s="2"/>
      <x:c r="N1022" s="2"/>
      <x:c r="O1022" s="2"/>
      <x:c r="P1022" s="2"/>
      <x:c r="Q1022" s="2"/>
      <x:c r="R1022" s="2"/>
      <x:c r="S1022" s="2"/>
      <x:c r="T1022" s="2"/>
      <x:c r="U1022" s="2"/>
      <x:c r="V1022" s="2"/>
      <x:c r="W1022" s="2"/>
      <x:c r="X1022" s="2"/>
      <x:c r="Y1022" s="2"/>
      <x:c r="Z1022" s="2"/>
      <x:c r="AA1022" s="2"/>
      <x:c r="AB1022" s="2"/>
      <x:c r="AC1022" s="2"/>
      <x:c r="AD1022" s="2"/>
      <x:c r="AE1022" s="2"/>
      <x:c r="AF1022" s="2"/>
      <x:c r="AG1022" s="2"/>
      <x:c r="AH1022" s="2"/>
      <x:c r="AI1022" s="2"/>
      <x:c r="AJ1022" s="2"/>
      <x:c r="AK1022" s="2"/>
      <x:c r="AL1022" s="2"/>
      <x:c r="AM1022" s="2"/>
      <x:c r="AN1022" s="2"/>
      <x:c r="AO1022" s="2"/>
      <x:c r="AP1022" s="2"/>
      <x:c r="AQ1022" s="2"/>
      <x:c r="AR1022" s="2"/>
      <x:c r="AS1022" s="2"/>
    </x:row>
    <x:row r="1023">
      <x:c r="B1023" s="2"/>
      <x:c r="C1023" s="2"/>
      <x:c r="D1023" s="2"/>
      <x:c r="E1023" s="2"/>
      <x:c r="F1023" s="2"/>
      <x:c r="G1023" s="2"/>
      <x:c r="H1023" s="2"/>
      <x:c r="I1023" s="2"/>
      <x:c r="J1023" s="2"/>
      <x:c r="K1023" s="2"/>
      <x:c r="L1023" s="2"/>
      <x:c r="M1023" s="2"/>
      <x:c r="N1023" s="2"/>
      <x:c r="O1023" s="2"/>
      <x:c r="P1023" s="2"/>
      <x:c r="Q1023" s="2"/>
      <x:c r="R1023" s="2"/>
      <x:c r="S1023" s="2"/>
      <x:c r="T1023" s="2"/>
      <x:c r="U1023" s="2"/>
      <x:c r="V1023" s="2"/>
      <x:c r="W1023" s="2"/>
      <x:c r="X1023" s="2"/>
      <x:c r="Y1023" s="2"/>
      <x:c r="Z1023" s="2"/>
      <x:c r="AA1023" s="2"/>
      <x:c r="AB1023" s="2"/>
      <x:c r="AC1023" s="2"/>
      <x:c r="AD1023" s="2"/>
      <x:c r="AE1023" s="2"/>
      <x:c r="AF1023" s="2"/>
      <x:c r="AG1023" s="2"/>
      <x:c r="AH1023" s="2"/>
      <x:c r="AI1023" s="2"/>
      <x:c r="AJ1023" s="2"/>
      <x:c r="AK1023" s="2"/>
      <x:c r="AL1023" s="2"/>
      <x:c r="AM1023" s="2"/>
      <x:c r="AN1023" s="2"/>
      <x:c r="AO1023" s="2"/>
      <x:c r="AP1023" s="2"/>
      <x:c r="AQ1023" s="2"/>
      <x:c r="AR1023" s="2"/>
      <x:c r="AS1023" s="2"/>
    </x:row>
    <x:row r="1024">
      <x:c r="B1024" s="2"/>
      <x:c r="C1024" s="2"/>
      <x:c r="D1024" s="2"/>
      <x:c r="E1024" s="2"/>
      <x:c r="F1024" s="2"/>
      <x:c r="G1024" s="2"/>
      <x:c r="H1024" s="2"/>
      <x:c r="I1024" s="2"/>
      <x:c r="J1024" s="2"/>
      <x:c r="K1024" s="2"/>
      <x:c r="L1024" s="2"/>
      <x:c r="M1024" s="2"/>
      <x:c r="N1024" s="2"/>
      <x:c r="O1024" s="2"/>
      <x:c r="P1024" s="2"/>
      <x:c r="Q1024" s="2"/>
      <x:c r="R1024" s="2"/>
      <x:c r="S1024" s="2"/>
      <x:c r="T1024" s="2"/>
      <x:c r="U1024" s="2"/>
      <x:c r="V1024" s="2"/>
      <x:c r="W1024" s="2"/>
      <x:c r="X1024" s="2"/>
      <x:c r="Y1024" s="2"/>
      <x:c r="Z1024" s="2"/>
      <x:c r="AA1024" s="2"/>
      <x:c r="AB1024" s="2"/>
      <x:c r="AC1024" s="2"/>
      <x:c r="AD1024" s="2"/>
      <x:c r="AE1024" s="2"/>
      <x:c r="AF1024" s="2"/>
      <x:c r="AG1024" s="2"/>
      <x:c r="AH1024" s="2"/>
      <x:c r="AI1024" s="2"/>
      <x:c r="AJ1024" s="2"/>
      <x:c r="AK1024" s="2"/>
      <x:c r="AL1024" s="2"/>
      <x:c r="AM1024" s="2"/>
      <x:c r="AN1024" s="2"/>
      <x:c r="AO1024" s="2"/>
      <x:c r="AP1024" s="2"/>
      <x:c r="AQ1024" s="2"/>
      <x:c r="AR1024" s="2"/>
      <x:c r="AS1024" s="2"/>
    </x:row>
    <x:row r="1025">
      <x:c r="B1025" s="2"/>
      <x:c r="C1025" s="2"/>
      <x:c r="D1025" s="2"/>
      <x:c r="E1025" s="2"/>
      <x:c r="F1025" s="2"/>
      <x:c r="G1025" s="2"/>
      <x:c r="H1025" s="2"/>
      <x:c r="I1025" s="2"/>
      <x:c r="J1025" s="2"/>
      <x:c r="K1025" s="2"/>
      <x:c r="L1025" s="2"/>
      <x:c r="M1025" s="2"/>
      <x:c r="N1025" s="2"/>
      <x:c r="O1025" s="2"/>
      <x:c r="P1025" s="2"/>
      <x:c r="Q1025" s="2"/>
      <x:c r="R1025" s="2"/>
      <x:c r="S1025" s="2"/>
      <x:c r="T1025" s="2"/>
      <x:c r="U1025" s="2"/>
      <x:c r="V1025" s="2"/>
      <x:c r="W1025" s="2"/>
      <x:c r="X1025" s="2"/>
      <x:c r="Y1025" s="2"/>
      <x:c r="Z1025" s="2"/>
      <x:c r="AA1025" s="2"/>
      <x:c r="AB1025" s="2"/>
      <x:c r="AC1025" s="2"/>
      <x:c r="AD1025" s="2"/>
      <x:c r="AE1025" s="2"/>
      <x:c r="AF1025" s="2"/>
      <x:c r="AG1025" s="2"/>
      <x:c r="AH1025" s="2"/>
      <x:c r="AI1025" s="2"/>
      <x:c r="AJ1025" s="2"/>
      <x:c r="AK1025" s="2"/>
      <x:c r="AL1025" s="2"/>
      <x:c r="AM1025" s="2"/>
      <x:c r="AN1025" s="2"/>
      <x:c r="AO1025" s="2"/>
      <x:c r="AP1025" s="2"/>
      <x:c r="AQ1025" s="2"/>
      <x:c r="AR1025" s="2"/>
      <x:c r="AS1025" s="2"/>
    </x:row>
    <x:row r="1026">
      <x:c r="B1026" s="2"/>
      <x:c r="C1026" s="2"/>
      <x:c r="D1026" s="2"/>
      <x:c r="E1026" s="2"/>
      <x:c r="F1026" s="2"/>
      <x:c r="G1026" s="2"/>
      <x:c r="H1026" s="2"/>
      <x:c r="I1026" s="2"/>
      <x:c r="J1026" s="2"/>
      <x:c r="K1026" s="2"/>
      <x:c r="L1026" s="2"/>
      <x:c r="M1026" s="2"/>
      <x:c r="N1026" s="2"/>
      <x:c r="O1026" s="2"/>
      <x:c r="P1026" s="2"/>
      <x:c r="Q1026" s="2"/>
      <x:c r="R1026" s="2"/>
      <x:c r="S1026" s="2"/>
      <x:c r="T1026" s="2"/>
      <x:c r="U1026" s="2"/>
      <x:c r="V1026" s="2"/>
      <x:c r="W1026" s="2"/>
      <x:c r="X1026" s="2"/>
      <x:c r="Y1026" s="2"/>
      <x:c r="Z1026" s="2"/>
      <x:c r="AA1026" s="2"/>
      <x:c r="AB1026" s="2"/>
      <x:c r="AC1026" s="2"/>
      <x:c r="AD1026" s="2"/>
      <x:c r="AE1026" s="2"/>
      <x:c r="AF1026" s="2"/>
      <x:c r="AG1026" s="2"/>
      <x:c r="AH1026" s="2"/>
      <x:c r="AI1026" s="2"/>
      <x:c r="AJ1026" s="2"/>
      <x:c r="AK1026" s="2"/>
      <x:c r="AL1026" s="2"/>
      <x:c r="AM1026" s="2"/>
      <x:c r="AN1026" s="2"/>
      <x:c r="AO1026" s="2"/>
      <x:c r="AP1026" s="2"/>
      <x:c r="AQ1026" s="2"/>
      <x:c r="AR1026" s="2"/>
      <x:c r="AS1026" s="2"/>
    </x:row>
    <x:row r="1027">
      <x:c r="B1027" s="2"/>
      <x:c r="C1027" s="2"/>
      <x:c r="D1027" s="2"/>
      <x:c r="E1027" s="2"/>
      <x:c r="F1027" s="2"/>
      <x:c r="G1027" s="2"/>
      <x:c r="H1027" s="2"/>
      <x:c r="I1027" s="2"/>
      <x:c r="J1027" s="2"/>
      <x:c r="K1027" s="2"/>
      <x:c r="L1027" s="2"/>
      <x:c r="M1027" s="2"/>
      <x:c r="N1027" s="2"/>
      <x:c r="O1027" s="2"/>
      <x:c r="P1027" s="2"/>
      <x:c r="Q1027" s="2"/>
      <x:c r="R1027" s="2"/>
      <x:c r="S1027" s="2"/>
      <x:c r="T1027" s="2"/>
      <x:c r="U1027" s="2"/>
      <x:c r="V1027" s="2"/>
      <x:c r="W1027" s="2"/>
      <x:c r="X1027" s="2"/>
      <x:c r="Y1027" s="2"/>
      <x:c r="Z1027" s="2"/>
      <x:c r="AA1027" s="2"/>
      <x:c r="AB1027" s="2"/>
      <x:c r="AC1027" s="2"/>
      <x:c r="AD1027" s="2"/>
      <x:c r="AE1027" s="2"/>
      <x:c r="AF1027" s="2"/>
      <x:c r="AG1027" s="2"/>
      <x:c r="AH1027" s="2"/>
      <x:c r="AI1027" s="2"/>
      <x:c r="AJ1027" s="2"/>
      <x:c r="AK1027" s="2"/>
      <x:c r="AL1027" s="2"/>
      <x:c r="AM1027" s="2"/>
      <x:c r="AN1027" s="2"/>
      <x:c r="AO1027" s="2"/>
      <x:c r="AP1027" s="2"/>
      <x:c r="AQ1027" s="2"/>
      <x:c r="AR1027" s="2"/>
      <x:c r="AS1027" s="2"/>
    </x:row>
    <x:row r="1028">
      <x:c r="B1028" s="2"/>
      <x:c r="C1028" s="2"/>
      <x:c r="D1028" s="2"/>
      <x:c r="E1028" s="2"/>
      <x:c r="F1028" s="2"/>
      <x:c r="G1028" s="2"/>
      <x:c r="H1028" s="2"/>
      <x:c r="I1028" s="2"/>
      <x:c r="J1028" s="2"/>
      <x:c r="K1028" s="2"/>
      <x:c r="L1028" s="2"/>
      <x:c r="M1028" s="2"/>
      <x:c r="N1028" s="2"/>
      <x:c r="O1028" s="2"/>
      <x:c r="P1028" s="2"/>
      <x:c r="Q1028" s="2"/>
      <x:c r="R1028" s="2"/>
      <x:c r="S1028" s="2"/>
      <x:c r="T1028" s="2"/>
      <x:c r="U1028" s="2"/>
      <x:c r="V1028" s="2"/>
      <x:c r="W1028" s="2"/>
      <x:c r="X1028" s="2"/>
      <x:c r="Y1028" s="2"/>
      <x:c r="Z1028" s="2"/>
      <x:c r="AA1028" s="2"/>
      <x:c r="AB1028" s="2"/>
      <x:c r="AC1028" s="2"/>
      <x:c r="AD1028" s="2"/>
      <x:c r="AE1028" s="2"/>
      <x:c r="AF1028" s="2"/>
      <x:c r="AG1028" s="2"/>
      <x:c r="AH1028" s="2"/>
      <x:c r="AI1028" s="2"/>
      <x:c r="AJ1028" s="2"/>
      <x:c r="AK1028" s="2"/>
      <x:c r="AL1028" s="2"/>
      <x:c r="AM1028" s="2"/>
      <x:c r="AN1028" s="2"/>
      <x:c r="AO1028" s="2"/>
      <x:c r="AP1028" s="2"/>
      <x:c r="AQ1028" s="2"/>
      <x:c r="AR1028" s="2"/>
      <x:c r="AS1028" s="2"/>
    </x:row>
    <x:row r="1029">
      <x:c r="B1029" s="2"/>
      <x:c r="C1029" s="2"/>
      <x:c r="D1029" s="2"/>
      <x:c r="E1029" s="2"/>
      <x:c r="F1029" s="2"/>
      <x:c r="G1029" s="2"/>
      <x:c r="H1029" s="2"/>
      <x:c r="I1029" s="2"/>
      <x:c r="J1029" s="2"/>
      <x:c r="K1029" s="2"/>
      <x:c r="L1029" s="2"/>
      <x:c r="M1029" s="2"/>
      <x:c r="N1029" s="2"/>
      <x:c r="O1029" s="2"/>
      <x:c r="P1029" s="2"/>
      <x:c r="Q1029" s="2"/>
      <x:c r="R1029" s="2"/>
      <x:c r="S1029" s="2"/>
      <x:c r="T1029" s="2"/>
      <x:c r="U1029" s="2"/>
      <x:c r="V1029" s="2"/>
      <x:c r="W1029" s="2"/>
      <x:c r="X1029" s="2"/>
      <x:c r="Y1029" s="2"/>
      <x:c r="Z1029" s="2"/>
      <x:c r="AA1029" s="2"/>
      <x:c r="AB1029" s="2"/>
      <x:c r="AC1029" s="2"/>
      <x:c r="AD1029" s="2"/>
      <x:c r="AE1029" s="2"/>
      <x:c r="AF1029" s="2"/>
      <x:c r="AG1029" s="2"/>
      <x:c r="AH1029" s="2"/>
      <x:c r="AI1029" s="2"/>
      <x:c r="AJ1029" s="2"/>
      <x:c r="AK1029" s="2"/>
      <x:c r="AL1029" s="2"/>
      <x:c r="AM1029" s="2"/>
      <x:c r="AN1029" s="2"/>
      <x:c r="AO1029" s="2"/>
      <x:c r="AP1029" s="2"/>
      <x:c r="AQ1029" s="2"/>
      <x:c r="AR1029" s="2"/>
      <x:c r="AS1029" s="2"/>
    </x:row>
    <x:row r="1030">
      <x:c r="B1030" s="2"/>
      <x:c r="C1030" s="2"/>
      <x:c r="D1030" s="2"/>
      <x:c r="E1030" s="2"/>
      <x:c r="F1030" s="2"/>
      <x:c r="G1030" s="2"/>
      <x:c r="H1030" s="2"/>
      <x:c r="I1030" s="2"/>
      <x:c r="J1030" s="2"/>
      <x:c r="K1030" s="2"/>
      <x:c r="L1030" s="2"/>
      <x:c r="M1030" s="2"/>
      <x:c r="N1030" s="2"/>
      <x:c r="O1030" s="2"/>
      <x:c r="P1030" s="2"/>
      <x:c r="Q1030" s="2"/>
      <x:c r="R1030" s="2"/>
      <x:c r="S1030" s="2"/>
      <x:c r="T1030" s="2"/>
      <x:c r="U1030" s="2"/>
      <x:c r="V1030" s="2"/>
      <x:c r="W1030" s="2"/>
      <x:c r="X1030" s="2"/>
      <x:c r="Y1030" s="2"/>
      <x:c r="Z1030" s="2"/>
      <x:c r="AA1030" s="2"/>
      <x:c r="AB1030" s="2"/>
      <x:c r="AC1030" s="2"/>
      <x:c r="AD1030" s="2"/>
      <x:c r="AE1030" s="2"/>
      <x:c r="AF1030" s="2"/>
      <x:c r="AG1030" s="2"/>
      <x:c r="AH1030" s="2"/>
      <x:c r="AI1030" s="2"/>
      <x:c r="AJ1030" s="2"/>
      <x:c r="AK1030" s="2"/>
      <x:c r="AL1030" s="2"/>
      <x:c r="AM1030" s="2"/>
      <x:c r="AN1030" s="2"/>
      <x:c r="AO1030" s="2"/>
      <x:c r="AP1030" s="2"/>
      <x:c r="AQ1030" s="2"/>
      <x:c r="AR1030" s="2"/>
      <x:c r="AS1030" s="2"/>
    </x:row>
    <x:row r="1031">
      <x:c r="B1031" s="2"/>
      <x:c r="C1031" s="2"/>
      <x:c r="D1031" s="2"/>
      <x:c r="E1031" s="2"/>
      <x:c r="F1031" s="2"/>
      <x:c r="G1031" s="2"/>
      <x:c r="H1031" s="2"/>
      <x:c r="I1031" s="2"/>
      <x:c r="J1031" s="2"/>
      <x:c r="K1031" s="2"/>
      <x:c r="L1031" s="2"/>
      <x:c r="M1031" s="2"/>
      <x:c r="N1031" s="2"/>
      <x:c r="O1031" s="2"/>
      <x:c r="P1031" s="2"/>
      <x:c r="Q1031" s="2"/>
      <x:c r="R1031" s="2"/>
      <x:c r="S1031" s="2"/>
      <x:c r="T1031" s="2"/>
      <x:c r="U1031" s="2"/>
      <x:c r="V1031" s="2"/>
      <x:c r="W1031" s="2"/>
      <x:c r="X1031" s="2"/>
      <x:c r="Y1031" s="2"/>
      <x:c r="Z1031" s="2"/>
      <x:c r="AA1031" s="2"/>
      <x:c r="AB1031" s="2"/>
      <x:c r="AC1031" s="2"/>
      <x:c r="AD1031" s="2"/>
      <x:c r="AE1031" s="2"/>
      <x:c r="AF1031" s="2"/>
      <x:c r="AG1031" s="2"/>
      <x:c r="AH1031" s="2"/>
      <x:c r="AI1031" s="2"/>
      <x:c r="AJ1031" s="2"/>
      <x:c r="AK1031" s="2"/>
      <x:c r="AL1031" s="2"/>
      <x:c r="AM1031" s="2"/>
      <x:c r="AN1031" s="2"/>
      <x:c r="AO1031" s="2"/>
      <x:c r="AP1031" s="2"/>
      <x:c r="AQ1031" s="2"/>
      <x:c r="AR1031" s="2"/>
      <x:c r="AS1031" s="2"/>
    </x:row>
    <x:row r="1032">
      <x:c r="B1032" s="2"/>
      <x:c r="C1032" s="2"/>
      <x:c r="D1032" s="2"/>
      <x:c r="E1032" s="2"/>
      <x:c r="F1032" s="2"/>
      <x:c r="G1032" s="2"/>
      <x:c r="H1032" s="2"/>
      <x:c r="I1032" s="2"/>
      <x:c r="J1032" s="2"/>
      <x:c r="K1032" s="2"/>
      <x:c r="L1032" s="2"/>
      <x:c r="M1032" s="2"/>
      <x:c r="N1032" s="2"/>
      <x:c r="O1032" s="2"/>
      <x:c r="P1032" s="2"/>
      <x:c r="Q1032" s="2"/>
      <x:c r="R1032" s="2"/>
      <x:c r="S1032" s="2"/>
      <x:c r="T1032" s="2"/>
      <x:c r="U1032" s="2"/>
      <x:c r="V1032" s="2"/>
      <x:c r="W1032" s="2"/>
      <x:c r="X1032" s="2"/>
      <x:c r="Y1032" s="2"/>
      <x:c r="Z1032" s="2"/>
      <x:c r="AA1032" s="2"/>
      <x:c r="AB1032" s="2"/>
      <x:c r="AC1032" s="2"/>
      <x:c r="AD1032" s="2"/>
      <x:c r="AE1032" s="2"/>
      <x:c r="AF1032" s="2"/>
      <x:c r="AG1032" s="2"/>
      <x:c r="AH1032" s="2"/>
      <x:c r="AI1032" s="2"/>
      <x:c r="AJ1032" s="2"/>
      <x:c r="AK1032" s="2"/>
      <x:c r="AL1032" s="2"/>
      <x:c r="AM1032" s="2"/>
      <x:c r="AN1032" s="2"/>
      <x:c r="AO1032" s="2"/>
      <x:c r="AP1032" s="2"/>
      <x:c r="AQ1032" s="2"/>
      <x:c r="AR1032" s="2"/>
      <x:c r="AS1032" s="2"/>
    </x:row>
    <x:row r="1033">
      <x:c r="B1033" s="2"/>
      <x:c r="C1033" s="2"/>
      <x:c r="D1033" s="2"/>
      <x:c r="E1033" s="2"/>
      <x:c r="F1033" s="2"/>
      <x:c r="G1033" s="2"/>
      <x:c r="H1033" s="2"/>
      <x:c r="I1033" s="2"/>
      <x:c r="J1033" s="2"/>
      <x:c r="K1033" s="2"/>
      <x:c r="L1033" s="2"/>
      <x:c r="M1033" s="2"/>
      <x:c r="N1033" s="2"/>
      <x:c r="O1033" s="2"/>
      <x:c r="P1033" s="2"/>
      <x:c r="Q1033" s="2"/>
      <x:c r="R1033" s="2"/>
      <x:c r="S1033" s="2"/>
      <x:c r="T1033" s="2"/>
      <x:c r="U1033" s="2"/>
      <x:c r="V1033" s="2"/>
      <x:c r="W1033" s="2"/>
      <x:c r="X1033" s="2"/>
      <x:c r="Y1033" s="2"/>
      <x:c r="Z1033" s="2"/>
      <x:c r="AA1033" s="2"/>
      <x:c r="AB1033" s="2"/>
      <x:c r="AC1033" s="2"/>
      <x:c r="AD1033" s="2"/>
      <x:c r="AE1033" s="2"/>
      <x:c r="AF1033" s="2"/>
      <x:c r="AG1033" s="2"/>
      <x:c r="AH1033" s="2"/>
      <x:c r="AI1033" s="2"/>
      <x:c r="AJ1033" s="2"/>
      <x:c r="AK1033" s="2"/>
      <x:c r="AL1033" s="2"/>
      <x:c r="AM1033" s="2"/>
      <x:c r="AN1033" s="2"/>
      <x:c r="AO1033" s="2"/>
      <x:c r="AP1033" s="2"/>
      <x:c r="AQ1033" s="2"/>
      <x:c r="AR1033" s="2"/>
      <x:c r="AS1033" s="2"/>
    </x:row>
    <x:row r="1034">
      <x:c r="B1034" s="2"/>
      <x:c r="C1034" s="2"/>
      <x:c r="D1034" s="2"/>
      <x:c r="E1034" s="2"/>
      <x:c r="F1034" s="2"/>
      <x:c r="G1034" s="2"/>
      <x:c r="H1034" s="2"/>
      <x:c r="I1034" s="2"/>
      <x:c r="J1034" s="2"/>
      <x:c r="K1034" s="2"/>
      <x:c r="L1034" s="2"/>
      <x:c r="M1034" s="2"/>
      <x:c r="N1034" s="2"/>
      <x:c r="O1034" s="2"/>
      <x:c r="P1034" s="2"/>
      <x:c r="Q1034" s="2"/>
      <x:c r="R1034" s="2"/>
      <x:c r="S1034" s="2"/>
      <x:c r="T1034" s="2"/>
      <x:c r="U1034" s="2"/>
      <x:c r="V1034" s="2"/>
      <x:c r="W1034" s="2"/>
      <x:c r="X1034" s="2"/>
      <x:c r="Y1034" s="2"/>
      <x:c r="Z1034" s="2"/>
      <x:c r="AA1034" s="2"/>
      <x:c r="AB1034" s="2"/>
      <x:c r="AC1034" s="2"/>
      <x:c r="AD1034" s="2"/>
      <x:c r="AE1034" s="2"/>
      <x:c r="AF1034" s="2"/>
      <x:c r="AG1034" s="2"/>
      <x:c r="AH1034" s="2"/>
      <x:c r="AI1034" s="2"/>
      <x:c r="AJ1034" s="2"/>
      <x:c r="AK1034" s="2"/>
      <x:c r="AL1034" s="2"/>
      <x:c r="AM1034" s="2"/>
      <x:c r="AN1034" s="2"/>
      <x:c r="AO1034" s="2"/>
      <x:c r="AP1034" s="2"/>
      <x:c r="AQ1034" s="2"/>
      <x:c r="AR1034" s="2"/>
      <x:c r="AS1034" s="2"/>
    </x:row>
    <x:row r="1035">
      <x:c r="B1035" s="2"/>
      <x:c r="C1035" s="2"/>
      <x:c r="D1035" s="2"/>
      <x:c r="E1035" s="2"/>
      <x:c r="F1035" s="2"/>
      <x:c r="G1035" s="2"/>
      <x:c r="H1035" s="2"/>
      <x:c r="I1035" s="2"/>
      <x:c r="J1035" s="2"/>
      <x:c r="K1035" s="2"/>
      <x:c r="L1035" s="2"/>
      <x:c r="M1035" s="2"/>
      <x:c r="N1035" s="2"/>
      <x:c r="O1035" s="2"/>
      <x:c r="P1035" s="2"/>
      <x:c r="Q1035" s="2"/>
      <x:c r="R1035" s="2"/>
      <x:c r="S1035" s="2"/>
      <x:c r="T1035" s="2"/>
      <x:c r="U1035" s="2"/>
      <x:c r="V1035" s="2"/>
      <x:c r="W1035" s="2"/>
      <x:c r="X1035" s="2"/>
      <x:c r="Y1035" s="2"/>
      <x:c r="Z1035" s="2"/>
      <x:c r="AA1035" s="2"/>
      <x:c r="AB1035" s="2"/>
      <x:c r="AC1035" s="2"/>
      <x:c r="AD1035" s="2"/>
      <x:c r="AE1035" s="2"/>
      <x:c r="AF1035" s="2"/>
      <x:c r="AG1035" s="2"/>
      <x:c r="AH1035" s="2"/>
      <x:c r="AI1035" s="2"/>
      <x:c r="AJ1035" s="2"/>
      <x:c r="AK1035" s="2"/>
      <x:c r="AL1035" s="2"/>
      <x:c r="AM1035" s="2"/>
      <x:c r="AN1035" s="2"/>
      <x:c r="AO1035" s="2"/>
      <x:c r="AP1035" s="2"/>
      <x:c r="AQ1035" s="2"/>
      <x:c r="AR1035" s="2"/>
      <x:c r="AS1035" s="2"/>
    </x:row>
    <x:row r="1036">
      <x:c r="B1036" s="2"/>
      <x:c r="C1036" s="2"/>
      <x:c r="D1036" s="2"/>
      <x:c r="E1036" s="2"/>
      <x:c r="F1036" s="2"/>
      <x:c r="G1036" s="2"/>
      <x:c r="H1036" s="2"/>
      <x:c r="I1036" s="2"/>
      <x:c r="J1036" s="2"/>
      <x:c r="K1036" s="2"/>
      <x:c r="L1036" s="2"/>
      <x:c r="M1036" s="2"/>
      <x:c r="N1036" s="2"/>
      <x:c r="O1036" s="2"/>
      <x:c r="P1036" s="2"/>
      <x:c r="Q1036" s="2"/>
      <x:c r="R1036" s="2"/>
      <x:c r="S1036" s="2"/>
      <x:c r="T1036" s="2"/>
      <x:c r="U1036" s="2"/>
      <x:c r="V1036" s="2"/>
      <x:c r="W1036" s="2"/>
      <x:c r="X1036" s="2"/>
      <x:c r="Y1036" s="2"/>
      <x:c r="Z1036" s="2"/>
      <x:c r="AA1036" s="2"/>
      <x:c r="AB1036" s="2"/>
      <x:c r="AC1036" s="2"/>
      <x:c r="AD1036" s="2"/>
      <x:c r="AE1036" s="2"/>
      <x:c r="AF1036" s="2"/>
      <x:c r="AG1036" s="2"/>
      <x:c r="AH1036" s="2"/>
      <x:c r="AI1036" s="2"/>
      <x:c r="AJ1036" s="2"/>
      <x:c r="AK1036" s="2"/>
      <x:c r="AL1036" s="2"/>
      <x:c r="AM1036" s="2"/>
      <x:c r="AN1036" s="2"/>
      <x:c r="AO1036" s="2"/>
      <x:c r="AP1036" s="2"/>
      <x:c r="AQ1036" s="2"/>
      <x:c r="AR1036" s="2"/>
      <x:c r="AS1036" s="2"/>
    </x:row>
    <x:row r="1037">
      <x:c r="B1037" s="2"/>
      <x:c r="C1037" s="2"/>
      <x:c r="D1037" s="2"/>
      <x:c r="E1037" s="2"/>
      <x:c r="F1037" s="2"/>
      <x:c r="G1037" s="2"/>
      <x:c r="H1037" s="2"/>
      <x:c r="I1037" s="2"/>
      <x:c r="J1037" s="2"/>
      <x:c r="K1037" s="2"/>
      <x:c r="L1037" s="2"/>
      <x:c r="M1037" s="2"/>
      <x:c r="N1037" s="2"/>
      <x:c r="O1037" s="2"/>
      <x:c r="P1037" s="2"/>
      <x:c r="Q1037" s="2"/>
      <x:c r="R1037" s="2"/>
      <x:c r="S1037" s="2"/>
      <x:c r="T1037" s="2"/>
      <x:c r="U1037" s="2"/>
      <x:c r="V1037" s="2"/>
      <x:c r="W1037" s="2"/>
      <x:c r="X1037" s="2"/>
      <x:c r="Y1037" s="2"/>
      <x:c r="Z1037" s="2"/>
      <x:c r="AA1037" s="2"/>
      <x:c r="AB1037" s="2"/>
      <x:c r="AC1037" s="2"/>
      <x:c r="AD1037" s="2"/>
      <x:c r="AE1037" s="2"/>
      <x:c r="AF1037" s="2"/>
      <x:c r="AG1037" s="2"/>
      <x:c r="AH1037" s="2"/>
      <x:c r="AI1037" s="2"/>
      <x:c r="AJ1037" s="2"/>
      <x:c r="AK1037" s="2"/>
      <x:c r="AL1037" s="2"/>
      <x:c r="AM1037" s="2"/>
      <x:c r="AN1037" s="2"/>
      <x:c r="AO1037" s="2"/>
      <x:c r="AP1037" s="2"/>
      <x:c r="AQ1037" s="2"/>
      <x:c r="AR1037" s="2"/>
      <x:c r="AS1037" s="2"/>
    </x:row>
    <x:row r="1038">
      <x:c r="B1038" s="2"/>
      <x:c r="C1038" s="2"/>
      <x:c r="D1038" s="2"/>
      <x:c r="E1038" s="2"/>
      <x:c r="F1038" s="2"/>
      <x:c r="G1038" s="2"/>
      <x:c r="H1038" s="2"/>
      <x:c r="I1038" s="2"/>
      <x:c r="J1038" s="2"/>
      <x:c r="K1038" s="2"/>
      <x:c r="L1038" s="2"/>
      <x:c r="M1038" s="2"/>
      <x:c r="N1038" s="2"/>
      <x:c r="O1038" s="2"/>
      <x:c r="P1038" s="2"/>
      <x:c r="Q1038" s="2"/>
      <x:c r="R1038" s="2"/>
      <x:c r="S1038" s="2"/>
      <x:c r="T1038" s="2"/>
      <x:c r="U1038" s="2"/>
      <x:c r="V1038" s="2"/>
      <x:c r="W1038" s="2"/>
      <x:c r="X1038" s="2"/>
      <x:c r="Y1038" s="2"/>
      <x:c r="Z1038" s="2"/>
      <x:c r="AA1038" s="2"/>
      <x:c r="AB1038" s="2"/>
      <x:c r="AC1038" s="2"/>
      <x:c r="AD1038" s="2"/>
      <x:c r="AE1038" s="2"/>
      <x:c r="AF1038" s="2"/>
      <x:c r="AG1038" s="2"/>
      <x:c r="AH1038" s="2"/>
      <x:c r="AI1038" s="2"/>
      <x:c r="AJ1038" s="2"/>
      <x:c r="AK1038" s="2"/>
      <x:c r="AL1038" s="2"/>
      <x:c r="AM1038" s="2"/>
      <x:c r="AN1038" s="2"/>
      <x:c r="AO1038" s="2"/>
      <x:c r="AP1038" s="2"/>
      <x:c r="AQ1038" s="2"/>
      <x:c r="AR1038" s="2"/>
      <x:c r="AS1038" s="2"/>
    </x:row>
    <x:row r="1039">
      <x:c r="B1039" s="2"/>
      <x:c r="C1039" s="2"/>
      <x:c r="D1039" s="2"/>
      <x:c r="E1039" s="2"/>
      <x:c r="F1039" s="2"/>
      <x:c r="G1039" s="2"/>
      <x:c r="H1039" s="2"/>
      <x:c r="I1039" s="2"/>
      <x:c r="J1039" s="2"/>
      <x:c r="K1039" s="2"/>
      <x:c r="L1039" s="2"/>
      <x:c r="M1039" s="2"/>
      <x:c r="N1039" s="2"/>
      <x:c r="O1039" s="2"/>
      <x:c r="P1039" s="2"/>
      <x:c r="Q1039" s="2"/>
      <x:c r="R1039" s="2"/>
      <x:c r="S1039" s="2"/>
      <x:c r="T1039" s="2"/>
      <x:c r="U1039" s="2"/>
      <x:c r="V1039" s="2"/>
      <x:c r="W1039" s="2"/>
      <x:c r="X1039" s="2"/>
      <x:c r="Y1039" s="2"/>
      <x:c r="Z1039" s="2"/>
      <x:c r="AA1039" s="2"/>
      <x:c r="AB1039" s="2"/>
      <x:c r="AC1039" s="2"/>
      <x:c r="AD1039" s="2"/>
      <x:c r="AE1039" s="2"/>
      <x:c r="AF1039" s="2"/>
      <x:c r="AG1039" s="2"/>
      <x:c r="AH1039" s="2"/>
      <x:c r="AI1039" s="2"/>
      <x:c r="AJ1039" s="2"/>
      <x:c r="AK1039" s="2"/>
      <x:c r="AL1039" s="2"/>
      <x:c r="AM1039" s="2"/>
      <x:c r="AN1039" s="2"/>
      <x:c r="AO1039" s="2"/>
      <x:c r="AP1039" s="2"/>
      <x:c r="AQ1039" s="2"/>
      <x:c r="AR1039" s="2"/>
      <x:c r="AS1039" s="2"/>
    </x:row>
    <x:row r="1040">
      <x:c r="B1040" s="2"/>
      <x:c r="C1040" s="2"/>
      <x:c r="D1040" s="2"/>
      <x:c r="E1040" s="2"/>
      <x:c r="F1040" s="2"/>
      <x:c r="G1040" s="2"/>
      <x:c r="H1040" s="2"/>
      <x:c r="I1040" s="2"/>
      <x:c r="J1040" s="2"/>
      <x:c r="K1040" s="2"/>
      <x:c r="L1040" s="2"/>
      <x:c r="M1040" s="2"/>
      <x:c r="N1040" s="2"/>
      <x:c r="O1040" s="2"/>
      <x:c r="P1040" s="2"/>
      <x:c r="Q1040" s="2"/>
      <x:c r="R1040" s="2"/>
      <x:c r="S1040" s="2"/>
      <x:c r="T1040" s="2"/>
      <x:c r="U1040" s="2"/>
      <x:c r="V1040" s="2"/>
      <x:c r="W1040" s="2"/>
      <x:c r="X1040" s="2"/>
      <x:c r="Y1040" s="2"/>
      <x:c r="Z1040" s="2"/>
      <x:c r="AA1040" s="2"/>
      <x:c r="AB1040" s="2"/>
      <x:c r="AC1040" s="2"/>
      <x:c r="AD1040" s="2"/>
      <x:c r="AE1040" s="2"/>
      <x:c r="AF1040" s="2"/>
      <x:c r="AG1040" s="2"/>
      <x:c r="AH1040" s="2"/>
      <x:c r="AI1040" s="2"/>
      <x:c r="AJ1040" s="2"/>
      <x:c r="AK1040" s="2"/>
      <x:c r="AL1040" s="2"/>
      <x:c r="AM1040" s="2"/>
      <x:c r="AN1040" s="2"/>
      <x:c r="AO1040" s="2"/>
      <x:c r="AP1040" s="2"/>
      <x:c r="AQ1040" s="2"/>
      <x:c r="AR1040" s="2"/>
      <x:c r="AS1040" s="2"/>
    </x:row>
    <x:row r="1041">
      <x:c r="B1041" s="2"/>
      <x:c r="C1041" s="2"/>
      <x:c r="D1041" s="2"/>
      <x:c r="E1041" s="2"/>
      <x:c r="F1041" s="2"/>
      <x:c r="G1041" s="2"/>
      <x:c r="H1041" s="2"/>
      <x:c r="I1041" s="2"/>
      <x:c r="J1041" s="2"/>
      <x:c r="K1041" s="2"/>
      <x:c r="L1041" s="2"/>
      <x:c r="M1041" s="2"/>
      <x:c r="N1041" s="2"/>
      <x:c r="O1041" s="2"/>
      <x:c r="P1041" s="2"/>
      <x:c r="Q1041" s="2"/>
      <x:c r="R1041" s="2"/>
      <x:c r="S1041" s="2"/>
      <x:c r="T1041" s="2"/>
      <x:c r="U1041" s="2"/>
      <x:c r="V1041" s="2"/>
      <x:c r="W1041" s="2"/>
      <x:c r="X1041" s="2"/>
      <x:c r="Y1041" s="2"/>
      <x:c r="Z1041" s="2"/>
      <x:c r="AA1041" s="2"/>
      <x:c r="AB1041" s="2"/>
      <x:c r="AC1041" s="2"/>
      <x:c r="AD1041" s="2"/>
      <x:c r="AE1041" s="2"/>
      <x:c r="AF1041" s="2"/>
      <x:c r="AG1041" s="2"/>
      <x:c r="AH1041" s="2"/>
      <x:c r="AI1041" s="2"/>
      <x:c r="AJ1041" s="2"/>
      <x:c r="AK1041" s="2"/>
      <x:c r="AL1041" s="2"/>
      <x:c r="AM1041" s="2"/>
      <x:c r="AN1041" s="2"/>
      <x:c r="AO1041" s="2"/>
      <x:c r="AP1041" s="2"/>
      <x:c r="AQ1041" s="2"/>
      <x:c r="AR1041" s="2"/>
      <x:c r="AS1041" s="2"/>
    </x:row>
    <x:row r="1042">
      <x:c r="B1042" s="2"/>
      <x:c r="C1042" s="2"/>
      <x:c r="D1042" s="2"/>
      <x:c r="E1042" s="2"/>
      <x:c r="F1042" s="2"/>
      <x:c r="G1042" s="2"/>
      <x:c r="H1042" s="2"/>
      <x:c r="I1042" s="2"/>
      <x:c r="J1042" s="2"/>
      <x:c r="K1042" s="2"/>
      <x:c r="L1042" s="2"/>
      <x:c r="M1042" s="2"/>
      <x:c r="N1042" s="2"/>
      <x:c r="O1042" s="2"/>
      <x:c r="P1042" s="2"/>
      <x:c r="Q1042" s="2"/>
      <x:c r="R1042" s="2"/>
      <x:c r="S1042" s="2"/>
      <x:c r="T1042" s="2"/>
      <x:c r="U1042" s="2"/>
      <x:c r="V1042" s="2"/>
      <x:c r="W1042" s="2"/>
      <x:c r="X1042" s="2"/>
      <x:c r="Y1042" s="2"/>
      <x:c r="Z1042" s="2"/>
      <x:c r="AA1042" s="2"/>
      <x:c r="AB1042" s="2"/>
      <x:c r="AC1042" s="2"/>
      <x:c r="AD1042" s="2"/>
      <x:c r="AE1042" s="2"/>
      <x:c r="AF1042" s="2"/>
      <x:c r="AG1042" s="2"/>
      <x:c r="AH1042" s="2"/>
      <x:c r="AI1042" s="2"/>
      <x:c r="AJ1042" s="2"/>
      <x:c r="AK1042" s="2"/>
      <x:c r="AL1042" s="2"/>
      <x:c r="AM1042" s="2"/>
      <x:c r="AN1042" s="2"/>
      <x:c r="AO1042" s="2"/>
      <x:c r="AP1042" s="2"/>
      <x:c r="AQ1042" s="2"/>
      <x:c r="AR1042" s="2"/>
      <x:c r="AS1042" s="2"/>
    </x:row>
    <x:row r="1043">
      <x:c r="B1043" s="2"/>
      <x:c r="C1043" s="2"/>
      <x:c r="D1043" s="2"/>
      <x:c r="E1043" s="2"/>
      <x:c r="F1043" s="2"/>
      <x:c r="G1043" s="2"/>
      <x:c r="H1043" s="2"/>
      <x:c r="I1043" s="2"/>
      <x:c r="J1043" s="2"/>
      <x:c r="K1043" s="2"/>
      <x:c r="L1043" s="2"/>
      <x:c r="M1043" s="2"/>
      <x:c r="N1043" s="2"/>
      <x:c r="O1043" s="2"/>
      <x:c r="P1043" s="2"/>
      <x:c r="Q1043" s="2"/>
      <x:c r="R1043" s="2"/>
      <x:c r="S1043" s="2"/>
      <x:c r="T1043" s="2"/>
      <x:c r="U1043" s="2"/>
      <x:c r="V1043" s="2"/>
      <x:c r="W1043" s="2"/>
      <x:c r="X1043" s="2"/>
      <x:c r="Y1043" s="2"/>
      <x:c r="Z1043" s="2"/>
      <x:c r="AA1043" s="2"/>
      <x:c r="AB1043" s="2"/>
      <x:c r="AC1043" s="2"/>
      <x:c r="AD1043" s="2"/>
      <x:c r="AE1043" s="2"/>
      <x:c r="AF1043" s="2"/>
      <x:c r="AG1043" s="2"/>
      <x:c r="AH1043" s="2"/>
      <x:c r="AI1043" s="2"/>
      <x:c r="AJ1043" s="2"/>
      <x:c r="AK1043" s="2"/>
      <x:c r="AL1043" s="2"/>
      <x:c r="AM1043" s="2"/>
      <x:c r="AN1043" s="2"/>
      <x:c r="AO1043" s="2"/>
      <x:c r="AP1043" s="2"/>
      <x:c r="AQ1043" s="2"/>
      <x:c r="AR1043" s="2"/>
      <x:c r="AS1043" s="2"/>
    </x:row>
    <x:row r="1044">
      <x:c r="B1044" s="2"/>
      <x:c r="C1044" s="2"/>
      <x:c r="D1044" s="2"/>
      <x:c r="E1044" s="2"/>
      <x:c r="F1044" s="2"/>
      <x:c r="G1044" s="2"/>
      <x:c r="H1044" s="2"/>
      <x:c r="I1044" s="2"/>
      <x:c r="J1044" s="2"/>
      <x:c r="K1044" s="2"/>
      <x:c r="L1044" s="2"/>
      <x:c r="M1044" s="2"/>
      <x:c r="N1044" s="2"/>
      <x:c r="O1044" s="2"/>
      <x:c r="P1044" s="2"/>
      <x:c r="Q1044" s="2"/>
      <x:c r="R1044" s="2"/>
      <x:c r="S1044" s="2"/>
      <x:c r="T1044" s="2"/>
      <x:c r="U1044" s="2"/>
      <x:c r="V1044" s="2"/>
      <x:c r="W1044" s="2"/>
      <x:c r="X1044" s="2"/>
      <x:c r="Y1044" s="2"/>
      <x:c r="Z1044" s="2"/>
      <x:c r="AA1044" s="2"/>
      <x:c r="AB1044" s="2"/>
      <x:c r="AC1044" s="2"/>
      <x:c r="AD1044" s="2"/>
      <x:c r="AE1044" s="2"/>
      <x:c r="AF1044" s="2"/>
      <x:c r="AG1044" s="2"/>
      <x:c r="AH1044" s="2"/>
      <x:c r="AI1044" s="2"/>
      <x:c r="AJ1044" s="2"/>
      <x:c r="AK1044" s="2"/>
      <x:c r="AL1044" s="2"/>
      <x:c r="AM1044" s="2"/>
      <x:c r="AN1044" s="2"/>
      <x:c r="AO1044" s="2"/>
      <x:c r="AP1044" s="2"/>
      <x:c r="AQ1044" s="2"/>
      <x:c r="AR1044" s="2"/>
      <x:c r="AS1044" s="2"/>
    </x:row>
    <x:row r="1045">
      <x:c r="B1045" s="2"/>
      <x:c r="C1045" s="2"/>
      <x:c r="D1045" s="2"/>
      <x:c r="E1045" s="2"/>
      <x:c r="F1045" s="2"/>
      <x:c r="G1045" s="2"/>
      <x:c r="H1045" s="2"/>
      <x:c r="I1045" s="2"/>
      <x:c r="J1045" s="2"/>
      <x:c r="K1045" s="2"/>
      <x:c r="L1045" s="2"/>
      <x:c r="M1045" s="2"/>
      <x:c r="N1045" s="2"/>
      <x:c r="O1045" s="2"/>
      <x:c r="P1045" s="2"/>
      <x:c r="Q1045" s="2"/>
      <x:c r="R1045" s="2"/>
      <x:c r="S1045" s="2"/>
      <x:c r="T1045" s="2"/>
      <x:c r="U1045" s="2"/>
      <x:c r="V1045" s="2"/>
      <x:c r="W1045" s="2"/>
      <x:c r="X1045" s="2"/>
      <x:c r="Y1045" s="2"/>
      <x:c r="Z1045" s="2"/>
      <x:c r="AA1045" s="2"/>
      <x:c r="AB1045" s="2"/>
      <x:c r="AC1045" s="2"/>
      <x:c r="AD1045" s="2"/>
      <x:c r="AE1045" s="2"/>
      <x:c r="AF1045" s="2"/>
      <x:c r="AG1045" s="2"/>
      <x:c r="AH1045" s="2"/>
      <x:c r="AI1045" s="2"/>
      <x:c r="AJ1045" s="2"/>
      <x:c r="AK1045" s="2"/>
      <x:c r="AL1045" s="2"/>
      <x:c r="AM1045" s="2"/>
      <x:c r="AN1045" s="2"/>
      <x:c r="AO1045" s="2"/>
      <x:c r="AP1045" s="2"/>
      <x:c r="AQ1045" s="2"/>
      <x:c r="AR1045" s="2"/>
      <x:c r="AS1045" s="2"/>
    </x:row>
    <x:row r="1046">
      <x:c r="B1046" s="2"/>
      <x:c r="C1046" s="2"/>
      <x:c r="D1046" s="2"/>
      <x:c r="E1046" s="2"/>
      <x:c r="F1046" s="2"/>
      <x:c r="G1046" s="2"/>
      <x:c r="H1046" s="2"/>
      <x:c r="I1046" s="2"/>
      <x:c r="J1046" s="2"/>
      <x:c r="K1046" s="2"/>
      <x:c r="L1046" s="2"/>
      <x:c r="M1046" s="2"/>
      <x:c r="N1046" s="2"/>
      <x:c r="O1046" s="2"/>
      <x:c r="P1046" s="2"/>
      <x:c r="Q1046" s="2"/>
      <x:c r="R1046" s="2"/>
      <x:c r="S1046" s="2"/>
      <x:c r="T1046" s="2"/>
      <x:c r="U1046" s="2"/>
      <x:c r="V1046" s="2"/>
      <x:c r="W1046" s="2"/>
      <x:c r="X1046" s="2"/>
      <x:c r="Y1046" s="2"/>
      <x:c r="Z1046" s="2"/>
      <x:c r="AA1046" s="2"/>
      <x:c r="AB1046" s="2"/>
      <x:c r="AC1046" s="2"/>
      <x:c r="AD1046" s="2"/>
      <x:c r="AE1046" s="2"/>
      <x:c r="AF1046" s="2"/>
      <x:c r="AG1046" s="2"/>
      <x:c r="AH1046" s="2"/>
      <x:c r="AI1046" s="2"/>
      <x:c r="AJ1046" s="2"/>
      <x:c r="AK1046" s="2"/>
      <x:c r="AL1046" s="2"/>
      <x:c r="AM1046" s="2"/>
      <x:c r="AN1046" s="2"/>
      <x:c r="AO1046" s="2"/>
      <x:c r="AP1046" s="2"/>
      <x:c r="AQ1046" s="2"/>
      <x:c r="AR1046" s="2"/>
      <x:c r="AS1046" s="2"/>
    </x:row>
    <x:row r="1047">
      <x:c r="B1047" s="2"/>
      <x:c r="C1047" s="2"/>
      <x:c r="D1047" s="2"/>
      <x:c r="E1047" s="2"/>
      <x:c r="F1047" s="2"/>
      <x:c r="G1047" s="2"/>
      <x:c r="H1047" s="2"/>
      <x:c r="I1047" s="2"/>
      <x:c r="J1047" s="2"/>
      <x:c r="K1047" s="2"/>
      <x:c r="L1047" s="2"/>
      <x:c r="M1047" s="2"/>
      <x:c r="N1047" s="2"/>
      <x:c r="O1047" s="2"/>
      <x:c r="P1047" s="2"/>
      <x:c r="Q1047" s="2"/>
      <x:c r="R1047" s="2"/>
      <x:c r="S1047" s="2"/>
      <x:c r="T1047" s="2"/>
      <x:c r="U1047" s="2"/>
      <x:c r="V1047" s="2"/>
      <x:c r="W1047" s="2"/>
      <x:c r="X1047" s="2"/>
      <x:c r="Y1047" s="2"/>
      <x:c r="Z1047" s="2"/>
      <x:c r="AA1047" s="2"/>
      <x:c r="AB1047" s="2"/>
      <x:c r="AC1047" s="2"/>
      <x:c r="AD1047" s="2"/>
      <x:c r="AE1047" s="2"/>
      <x:c r="AF1047" s="2"/>
      <x:c r="AG1047" s="2"/>
      <x:c r="AH1047" s="2"/>
      <x:c r="AI1047" s="2"/>
      <x:c r="AJ1047" s="2"/>
      <x:c r="AK1047" s="2"/>
      <x:c r="AL1047" s="2"/>
      <x:c r="AM1047" s="2"/>
      <x:c r="AN1047" s="2"/>
      <x:c r="AO1047" s="2"/>
      <x:c r="AP1047" s="2"/>
      <x:c r="AQ1047" s="2"/>
      <x:c r="AR1047" s="2"/>
      <x:c r="AS1047" s="2"/>
    </x:row>
    <x:row r="1048">
      <x:c r="B1048" s="2"/>
      <x:c r="C1048" s="2"/>
      <x:c r="D1048" s="2"/>
      <x:c r="E1048" s="2"/>
      <x:c r="F1048" s="2"/>
      <x:c r="G1048" s="2"/>
      <x:c r="H1048" s="2"/>
      <x:c r="I1048" s="2"/>
      <x:c r="J1048" s="2"/>
      <x:c r="K1048" s="2"/>
      <x:c r="L1048" s="2"/>
      <x:c r="M1048" s="2"/>
      <x:c r="N1048" s="2"/>
      <x:c r="O1048" s="2"/>
      <x:c r="P1048" s="2"/>
      <x:c r="Q1048" s="2"/>
      <x:c r="R1048" s="2"/>
      <x:c r="S1048" s="2"/>
      <x:c r="T1048" s="2"/>
      <x:c r="U1048" s="2"/>
      <x:c r="V1048" s="2"/>
      <x:c r="W1048" s="2"/>
      <x:c r="X1048" s="2"/>
      <x:c r="Y1048" s="2"/>
      <x:c r="Z1048" s="2"/>
      <x:c r="AA1048" s="2"/>
      <x:c r="AB1048" s="2"/>
      <x:c r="AC1048" s="2"/>
      <x:c r="AD1048" s="2"/>
      <x:c r="AE1048" s="2"/>
      <x:c r="AF1048" s="2"/>
      <x:c r="AG1048" s="2"/>
      <x:c r="AH1048" s="2"/>
      <x:c r="AI1048" s="2"/>
      <x:c r="AJ1048" s="2"/>
      <x:c r="AK1048" s="2"/>
      <x:c r="AL1048" s="2"/>
      <x:c r="AM1048" s="2"/>
      <x:c r="AN1048" s="2"/>
      <x:c r="AO1048" s="2"/>
      <x:c r="AP1048" s="2"/>
      <x:c r="AQ1048" s="2"/>
      <x:c r="AR1048" s="2"/>
      <x:c r="AS1048" s="2"/>
    </x:row>
    <x:row r="1049">
      <x:c r="B1049" s="2"/>
      <x:c r="C1049" s="2"/>
      <x:c r="D1049" s="2"/>
      <x:c r="E1049" s="2"/>
      <x:c r="F1049" s="2"/>
      <x:c r="G1049" s="2"/>
      <x:c r="H1049" s="2"/>
      <x:c r="I1049" s="2"/>
      <x:c r="J1049" s="2"/>
      <x:c r="K1049" s="2"/>
      <x:c r="L1049" s="2"/>
      <x:c r="M1049" s="2"/>
      <x:c r="N1049" s="2"/>
      <x:c r="O1049" s="2"/>
      <x:c r="P1049" s="2"/>
      <x:c r="Q1049" s="2"/>
      <x:c r="R1049" s="2"/>
      <x:c r="S1049" s="2"/>
      <x:c r="T1049" s="2"/>
      <x:c r="U1049" s="2"/>
      <x:c r="V1049" s="2"/>
      <x:c r="W1049" s="2"/>
      <x:c r="X1049" s="2"/>
      <x:c r="Y1049" s="2"/>
      <x:c r="Z1049" s="2"/>
      <x:c r="AA1049" s="2"/>
      <x:c r="AB1049" s="2"/>
      <x:c r="AC1049" s="2"/>
      <x:c r="AD1049" s="2"/>
      <x:c r="AE1049" s="2"/>
      <x:c r="AF1049" s="2"/>
      <x:c r="AG1049" s="2"/>
      <x:c r="AH1049" s="2"/>
      <x:c r="AI1049" s="2"/>
      <x:c r="AJ1049" s="2"/>
      <x:c r="AK1049" s="2"/>
      <x:c r="AL1049" s="2"/>
      <x:c r="AM1049" s="2"/>
      <x:c r="AN1049" s="2"/>
      <x:c r="AO1049" s="2"/>
      <x:c r="AP1049" s="2"/>
      <x:c r="AQ1049" s="2"/>
      <x:c r="AR1049" s="2"/>
      <x:c r="AS1049" s="2"/>
    </x:row>
    <x:row r="1050">
      <x:c r="B1050" s="2"/>
      <x:c r="C1050" s="2"/>
      <x:c r="D1050" s="2"/>
      <x:c r="E1050" s="2"/>
      <x:c r="F1050" s="2"/>
      <x:c r="G1050" s="2"/>
      <x:c r="H1050" s="2"/>
      <x:c r="I1050" s="2"/>
      <x:c r="J1050" s="2"/>
      <x:c r="K1050" s="2"/>
      <x:c r="L1050" s="2"/>
      <x:c r="M1050" s="2"/>
      <x:c r="N1050" s="2"/>
      <x:c r="O1050" s="2"/>
      <x:c r="P1050" s="2"/>
      <x:c r="Q1050" s="2"/>
      <x:c r="R1050" s="2"/>
      <x:c r="S1050" s="2"/>
      <x:c r="T1050" s="2"/>
      <x:c r="U1050" s="2"/>
      <x:c r="V1050" s="2"/>
      <x:c r="W1050" s="2"/>
      <x:c r="X1050" s="2"/>
      <x:c r="Y1050" s="2"/>
      <x:c r="Z1050" s="2"/>
      <x:c r="AA1050" s="2"/>
      <x:c r="AB1050" s="2"/>
      <x:c r="AC1050" s="2"/>
      <x:c r="AD1050" s="2"/>
      <x:c r="AE1050" s="2"/>
      <x:c r="AF1050" s="2"/>
      <x:c r="AG1050" s="2"/>
      <x:c r="AH1050" s="2"/>
      <x:c r="AI1050" s="2"/>
      <x:c r="AJ1050" s="2"/>
      <x:c r="AK1050" s="2"/>
      <x:c r="AL1050" s="2"/>
      <x:c r="AM1050" s="2"/>
      <x:c r="AN1050" s="2"/>
      <x:c r="AO1050" s="2"/>
      <x:c r="AP1050" s="2"/>
      <x:c r="AQ1050" s="2"/>
      <x:c r="AR1050" s="2"/>
      <x:c r="AS1050" s="2"/>
    </x:row>
    <x:row r="1051">
      <x:c r="B1051" s="2"/>
      <x:c r="C1051" s="2"/>
      <x:c r="D1051" s="2"/>
      <x:c r="E1051" s="2"/>
      <x:c r="F1051" s="2"/>
      <x:c r="G1051" s="2"/>
      <x:c r="H1051" s="2"/>
      <x:c r="I1051" s="2"/>
      <x:c r="J1051" s="2"/>
      <x:c r="K1051" s="2"/>
      <x:c r="L1051" s="2"/>
      <x:c r="M1051" s="2"/>
      <x:c r="N1051" s="2"/>
      <x:c r="O1051" s="2"/>
      <x:c r="P1051" s="2"/>
      <x:c r="Q1051" s="2"/>
      <x:c r="R1051" s="2"/>
      <x:c r="S1051" s="2"/>
      <x:c r="T1051" s="2"/>
      <x:c r="U1051" s="2"/>
      <x:c r="V1051" s="2"/>
      <x:c r="W1051" s="2"/>
      <x:c r="X1051" s="2"/>
      <x:c r="Y1051" s="2"/>
      <x:c r="Z1051" s="2"/>
      <x:c r="AA1051" s="2"/>
      <x:c r="AB1051" s="2"/>
      <x:c r="AC1051" s="2"/>
      <x:c r="AD1051" s="2"/>
      <x:c r="AE1051" s="2"/>
      <x:c r="AF1051" s="2"/>
      <x:c r="AG1051" s="2"/>
      <x:c r="AH1051" s="2"/>
      <x:c r="AI1051" s="2"/>
      <x:c r="AJ1051" s="2"/>
      <x:c r="AK1051" s="2"/>
      <x:c r="AL1051" s="2"/>
      <x:c r="AM1051" s="2"/>
      <x:c r="AN1051" s="2"/>
      <x:c r="AO1051" s="2"/>
      <x:c r="AP1051" s="2"/>
      <x:c r="AQ1051" s="2"/>
      <x:c r="AR1051" s="2"/>
      <x:c r="AS1051" s="2"/>
    </x:row>
    <x:row r="1052">
      <x:c r="B1052" s="2"/>
      <x:c r="C1052" s="2"/>
      <x:c r="D1052" s="2"/>
      <x:c r="E1052" s="2"/>
      <x:c r="F1052" s="2"/>
      <x:c r="G1052" s="2"/>
      <x:c r="H1052" s="2"/>
      <x:c r="I1052" s="2"/>
      <x:c r="J1052" s="2"/>
      <x:c r="K1052" s="2"/>
      <x:c r="L1052" s="2"/>
      <x:c r="M1052" s="2"/>
      <x:c r="N1052" s="2"/>
      <x:c r="O1052" s="2"/>
      <x:c r="P1052" s="2"/>
      <x:c r="Q1052" s="2"/>
      <x:c r="R1052" s="2"/>
      <x:c r="S1052" s="2"/>
      <x:c r="T1052" s="2"/>
      <x:c r="U1052" s="2"/>
      <x:c r="V1052" s="2"/>
      <x:c r="W1052" s="2"/>
      <x:c r="X1052" s="2"/>
      <x:c r="Y1052" s="2"/>
      <x:c r="Z1052" s="2"/>
      <x:c r="AA1052" s="2"/>
      <x:c r="AB1052" s="2"/>
      <x:c r="AC1052" s="2"/>
      <x:c r="AD1052" s="2"/>
      <x:c r="AE1052" s="2"/>
      <x:c r="AF1052" s="2"/>
      <x:c r="AG1052" s="2"/>
      <x:c r="AH1052" s="2"/>
      <x:c r="AI1052" s="2"/>
      <x:c r="AJ1052" s="2"/>
      <x:c r="AK1052" s="2"/>
      <x:c r="AL1052" s="2"/>
      <x:c r="AM1052" s="2"/>
      <x:c r="AN1052" s="2"/>
      <x:c r="AO1052" s="2"/>
      <x:c r="AP1052" s="2"/>
      <x:c r="AQ1052" s="2"/>
      <x:c r="AR1052" s="2"/>
      <x:c r="AS1052" s="2"/>
    </x:row>
    <x:row r="1053">
      <x:c r="B1053" s="2"/>
      <x:c r="C1053" s="2"/>
      <x:c r="D1053" s="2"/>
      <x:c r="E1053" s="2"/>
      <x:c r="F1053" s="2"/>
      <x:c r="G1053" s="2"/>
      <x:c r="H1053" s="2"/>
      <x:c r="I1053" s="2"/>
      <x:c r="J1053" s="2"/>
      <x:c r="K1053" s="2"/>
      <x:c r="L1053" s="2"/>
      <x:c r="M1053" s="2"/>
      <x:c r="N1053" s="2"/>
      <x:c r="O1053" s="2"/>
      <x:c r="P1053" s="2"/>
      <x:c r="Q1053" s="2"/>
      <x:c r="R1053" s="2"/>
      <x:c r="S1053" s="2"/>
      <x:c r="T1053" s="2"/>
      <x:c r="U1053" s="2"/>
      <x:c r="V1053" s="2"/>
      <x:c r="W1053" s="2"/>
      <x:c r="X1053" s="2"/>
      <x:c r="Y1053" s="2"/>
      <x:c r="Z1053" s="2"/>
      <x:c r="AA1053" s="2"/>
      <x:c r="AB1053" s="2"/>
      <x:c r="AC1053" s="2"/>
      <x:c r="AD1053" s="2"/>
      <x:c r="AE1053" s="2"/>
      <x:c r="AF1053" s="2"/>
      <x:c r="AG1053" s="2"/>
      <x:c r="AH1053" s="2"/>
      <x:c r="AI1053" s="2"/>
      <x:c r="AJ1053" s="2"/>
      <x:c r="AK1053" s="2"/>
      <x:c r="AL1053" s="2"/>
      <x:c r="AM1053" s="2"/>
      <x:c r="AN1053" s="2"/>
      <x:c r="AO1053" s="2"/>
      <x:c r="AP1053" s="2"/>
      <x:c r="AQ1053" s="2"/>
      <x:c r="AR1053" s="2"/>
      <x:c r="AS1053" s="2"/>
    </x:row>
    <x:row r="1054">
      <x:c r="B1054" s="2"/>
      <x:c r="C1054" s="2"/>
      <x:c r="D1054" s="2"/>
      <x:c r="E1054" s="2"/>
      <x:c r="F1054" s="2"/>
      <x:c r="G1054" s="2"/>
      <x:c r="H1054" s="2"/>
      <x:c r="I1054" s="2"/>
      <x:c r="J1054" s="2"/>
      <x:c r="K1054" s="2"/>
      <x:c r="L1054" s="2"/>
      <x:c r="M1054" s="2"/>
      <x:c r="N1054" s="2"/>
      <x:c r="O1054" s="2"/>
      <x:c r="P1054" s="2"/>
      <x:c r="Q1054" s="2"/>
      <x:c r="R1054" s="2"/>
      <x:c r="S1054" s="2"/>
      <x:c r="T1054" s="2"/>
      <x:c r="U1054" s="2"/>
      <x:c r="V1054" s="2"/>
      <x:c r="W1054" s="2"/>
      <x:c r="X1054" s="2"/>
      <x:c r="Y1054" s="2"/>
      <x:c r="Z1054" s="2"/>
      <x:c r="AA1054" s="2"/>
      <x:c r="AB1054" s="2"/>
      <x:c r="AC1054" s="2"/>
      <x:c r="AD1054" s="2"/>
      <x:c r="AE1054" s="2"/>
      <x:c r="AF1054" s="2"/>
      <x:c r="AG1054" s="2"/>
      <x:c r="AH1054" s="2"/>
      <x:c r="AI1054" s="2"/>
      <x:c r="AJ1054" s="2"/>
      <x:c r="AK1054" s="2"/>
      <x:c r="AL1054" s="2"/>
      <x:c r="AM1054" s="2"/>
      <x:c r="AN1054" s="2"/>
      <x:c r="AO1054" s="2"/>
      <x:c r="AP1054" s="2"/>
      <x:c r="AQ1054" s="2"/>
      <x:c r="AR1054" s="2"/>
      <x:c r="AS1054" s="2"/>
    </x:row>
    <x:row r="1055">
      <x:c r="B1055" s="2"/>
      <x:c r="C1055" s="2"/>
      <x:c r="D1055" s="2"/>
      <x:c r="E1055" s="2"/>
      <x:c r="F1055" s="2"/>
      <x:c r="G1055" s="2"/>
      <x:c r="H1055" s="2"/>
      <x:c r="I1055" s="2"/>
      <x:c r="J1055" s="2"/>
      <x:c r="K1055" s="2"/>
      <x:c r="L1055" s="2"/>
      <x:c r="M1055" s="2"/>
      <x:c r="N1055" s="2"/>
      <x:c r="O1055" s="2"/>
      <x:c r="P1055" s="2"/>
      <x:c r="Q1055" s="2"/>
      <x:c r="R1055" s="2"/>
      <x:c r="S1055" s="2"/>
      <x:c r="T1055" s="2"/>
      <x:c r="U1055" s="2"/>
      <x:c r="V1055" s="2"/>
      <x:c r="W1055" s="2"/>
      <x:c r="X1055" s="2"/>
      <x:c r="Y1055" s="2"/>
      <x:c r="Z1055" s="2"/>
      <x:c r="AA1055" s="2"/>
      <x:c r="AB1055" s="2"/>
      <x:c r="AC1055" s="2"/>
      <x:c r="AD1055" s="2"/>
      <x:c r="AE1055" s="2"/>
      <x:c r="AF1055" s="2"/>
      <x:c r="AG1055" s="2"/>
      <x:c r="AH1055" s="2"/>
      <x:c r="AI1055" s="2"/>
      <x:c r="AJ1055" s="2"/>
      <x:c r="AK1055" s="2"/>
      <x:c r="AL1055" s="2"/>
      <x:c r="AM1055" s="2"/>
      <x:c r="AN1055" s="2"/>
      <x:c r="AO1055" s="2"/>
      <x:c r="AP1055" s="2"/>
      <x:c r="AQ1055" s="2"/>
      <x:c r="AR1055" s="2"/>
      <x:c r="AS1055" s="2"/>
    </x:row>
    <x:row r="1056">
      <x:c r="B1056" s="2"/>
      <x:c r="C1056" s="2"/>
      <x:c r="D1056" s="2"/>
      <x:c r="E1056" s="2"/>
      <x:c r="F1056" s="2"/>
      <x:c r="G1056" s="2"/>
      <x:c r="H1056" s="2"/>
      <x:c r="I1056" s="2"/>
      <x:c r="J1056" s="2"/>
      <x:c r="K1056" s="2"/>
      <x:c r="L1056" s="2"/>
      <x:c r="M1056" s="2"/>
      <x:c r="N1056" s="2"/>
      <x:c r="O1056" s="2"/>
      <x:c r="P1056" s="2"/>
      <x:c r="Q1056" s="2"/>
      <x:c r="R1056" s="2"/>
      <x:c r="S1056" s="2"/>
      <x:c r="T1056" s="2"/>
      <x:c r="U1056" s="2"/>
      <x:c r="V1056" s="2"/>
      <x:c r="W1056" s="2"/>
      <x:c r="X1056" s="2"/>
      <x:c r="Y1056" s="2"/>
      <x:c r="Z1056" s="2"/>
      <x:c r="AA1056" s="2"/>
      <x:c r="AB1056" s="2"/>
      <x:c r="AC1056" s="2"/>
      <x:c r="AD1056" s="2"/>
      <x:c r="AE1056" s="2"/>
      <x:c r="AF1056" s="2"/>
      <x:c r="AG1056" s="2"/>
      <x:c r="AH1056" s="2"/>
      <x:c r="AI1056" s="2"/>
      <x:c r="AJ1056" s="2"/>
      <x:c r="AK1056" s="2"/>
      <x:c r="AL1056" s="2"/>
      <x:c r="AM1056" s="2"/>
      <x:c r="AN1056" s="2"/>
      <x:c r="AO1056" s="2"/>
      <x:c r="AP1056" s="2"/>
      <x:c r="AQ1056" s="2"/>
      <x:c r="AR1056" s="2"/>
      <x:c r="AS1056" s="2"/>
    </x:row>
    <x:row r="1057">
      <x:c r="B1057" s="2"/>
      <x:c r="C1057" s="2"/>
      <x:c r="D1057" s="2"/>
      <x:c r="E1057" s="2"/>
      <x:c r="F1057" s="2"/>
      <x:c r="G1057" s="2"/>
      <x:c r="H1057" s="2"/>
      <x:c r="I1057" s="2"/>
      <x:c r="J1057" s="2"/>
      <x:c r="K1057" s="2"/>
      <x:c r="L1057" s="2"/>
      <x:c r="M1057" s="2"/>
      <x:c r="N1057" s="2"/>
      <x:c r="O1057" s="2"/>
      <x:c r="P1057" s="2"/>
      <x:c r="Q1057" s="2"/>
      <x:c r="R1057" s="2"/>
      <x:c r="S1057" s="2"/>
      <x:c r="T1057" s="2"/>
      <x:c r="U1057" s="2"/>
      <x:c r="V1057" s="2"/>
      <x:c r="W1057" s="2"/>
      <x:c r="X1057" s="2"/>
      <x:c r="Y1057" s="2"/>
      <x:c r="Z1057" s="2"/>
      <x:c r="AA1057" s="2"/>
      <x:c r="AB1057" s="2"/>
      <x:c r="AC1057" s="2"/>
      <x:c r="AD1057" s="2"/>
      <x:c r="AE1057" s="2"/>
      <x:c r="AF1057" s="2"/>
      <x:c r="AG1057" s="2"/>
      <x:c r="AH1057" s="2"/>
      <x:c r="AI1057" s="2"/>
      <x:c r="AJ1057" s="2"/>
      <x:c r="AK1057" s="2"/>
      <x:c r="AL1057" s="2"/>
      <x:c r="AM1057" s="2"/>
      <x:c r="AN1057" s="2"/>
      <x:c r="AO1057" s="2"/>
      <x:c r="AP1057" s="2"/>
      <x:c r="AQ1057" s="2"/>
      <x:c r="AR1057" s="2"/>
      <x:c r="AS1057" s="2"/>
    </x:row>
    <x:row r="1058">
      <x:c r="B1058" s="2"/>
      <x:c r="C1058" s="2"/>
      <x:c r="D1058" s="2"/>
      <x:c r="E1058" s="2"/>
      <x:c r="F1058" s="2"/>
      <x:c r="G1058" s="2"/>
      <x:c r="H1058" s="2"/>
      <x:c r="I1058" s="2"/>
      <x:c r="J1058" s="2"/>
      <x:c r="K1058" s="2"/>
      <x:c r="L1058" s="2"/>
      <x:c r="M1058" s="2"/>
      <x:c r="N1058" s="2"/>
      <x:c r="O1058" s="2"/>
      <x:c r="P1058" s="2"/>
      <x:c r="Q1058" s="2"/>
      <x:c r="R1058" s="2"/>
      <x:c r="S1058" s="2"/>
      <x:c r="T1058" s="2"/>
      <x:c r="U1058" s="2"/>
      <x:c r="V1058" s="2"/>
      <x:c r="W1058" s="2"/>
      <x:c r="X1058" s="2"/>
      <x:c r="Y1058" s="2"/>
      <x:c r="Z1058" s="2"/>
      <x:c r="AA1058" s="2"/>
      <x:c r="AB1058" s="2"/>
      <x:c r="AC1058" s="2"/>
      <x:c r="AD1058" s="2"/>
      <x:c r="AE1058" s="2"/>
      <x:c r="AF1058" s="2"/>
      <x:c r="AG1058" s="2"/>
      <x:c r="AH1058" s="2"/>
      <x:c r="AI1058" s="2"/>
      <x:c r="AJ1058" s="2"/>
      <x:c r="AK1058" s="2"/>
      <x:c r="AL1058" s="2"/>
      <x:c r="AM1058" s="2"/>
      <x:c r="AN1058" s="2"/>
      <x:c r="AO1058" s="2"/>
      <x:c r="AP1058" s="2"/>
      <x:c r="AQ1058" s="2"/>
      <x:c r="AR1058" s="2"/>
      <x:c r="AS1058" s="2"/>
    </x:row>
    <x:row r="1059">
      <x:c r="B1059" s="2"/>
      <x:c r="C1059" s="2"/>
      <x:c r="D1059" s="2"/>
      <x:c r="E1059" s="2"/>
      <x:c r="F1059" s="2"/>
      <x:c r="G1059" s="2"/>
      <x:c r="H1059" s="2"/>
      <x:c r="I1059" s="2"/>
      <x:c r="J1059" s="2"/>
      <x:c r="K1059" s="2"/>
      <x:c r="L1059" s="2"/>
      <x:c r="M1059" s="2"/>
      <x:c r="N1059" s="2"/>
      <x:c r="O1059" s="2"/>
      <x:c r="P1059" s="2"/>
      <x:c r="Q1059" s="2"/>
      <x:c r="R1059" s="2"/>
      <x:c r="S1059" s="2"/>
      <x:c r="T1059" s="2"/>
      <x:c r="U1059" s="2"/>
      <x:c r="V1059" s="2"/>
      <x:c r="W1059" s="2"/>
      <x:c r="X1059" s="2"/>
      <x:c r="Y1059" s="2"/>
      <x:c r="Z1059" s="2"/>
      <x:c r="AA1059" s="2"/>
      <x:c r="AB1059" s="2"/>
      <x:c r="AC1059" s="2"/>
      <x:c r="AD1059" s="2"/>
      <x:c r="AE1059" s="2"/>
      <x:c r="AF1059" s="2"/>
      <x:c r="AG1059" s="2"/>
      <x:c r="AH1059" s="2"/>
      <x:c r="AI1059" s="2"/>
      <x:c r="AJ1059" s="2"/>
      <x:c r="AK1059" s="2"/>
      <x:c r="AL1059" s="2"/>
      <x:c r="AM1059" s="2"/>
      <x:c r="AN1059" s="2"/>
      <x:c r="AO1059" s="2"/>
      <x:c r="AP1059" s="2"/>
      <x:c r="AQ1059" s="2"/>
      <x:c r="AR1059" s="2"/>
      <x:c r="AS1059" s="2"/>
    </x:row>
    <x:row r="1060">
      <x:c r="B1060" s="2"/>
      <x:c r="C1060" s="2"/>
      <x:c r="D1060" s="2"/>
      <x:c r="E1060" s="2"/>
      <x:c r="F1060" s="2"/>
      <x:c r="G1060" s="2"/>
      <x:c r="H1060" s="2"/>
      <x:c r="I1060" s="2"/>
      <x:c r="J1060" s="2"/>
      <x:c r="K1060" s="2"/>
      <x:c r="L1060" s="2"/>
      <x:c r="M1060" s="2"/>
      <x:c r="N1060" s="2"/>
      <x:c r="O1060" s="2"/>
      <x:c r="P1060" s="2"/>
      <x:c r="Q1060" s="2"/>
      <x:c r="R1060" s="2"/>
      <x:c r="S1060" s="2"/>
      <x:c r="T1060" s="2"/>
      <x:c r="U1060" s="2"/>
      <x:c r="V1060" s="2"/>
      <x:c r="W1060" s="2"/>
      <x:c r="X1060" s="2"/>
      <x:c r="Y1060" s="2"/>
      <x:c r="Z1060" s="2"/>
      <x:c r="AA1060" s="2"/>
      <x:c r="AB1060" s="2"/>
      <x:c r="AC1060" s="2"/>
      <x:c r="AD1060" s="2"/>
      <x:c r="AE1060" s="2"/>
      <x:c r="AF1060" s="2"/>
      <x:c r="AG1060" s="2"/>
      <x:c r="AH1060" s="2"/>
      <x:c r="AI1060" s="2"/>
      <x:c r="AJ1060" s="2"/>
      <x:c r="AK1060" s="2"/>
      <x:c r="AL1060" s="2"/>
      <x:c r="AM1060" s="2"/>
      <x:c r="AN1060" s="2"/>
      <x:c r="AO1060" s="2"/>
      <x:c r="AP1060" s="2"/>
      <x:c r="AQ1060" s="2"/>
      <x:c r="AR1060" s="2"/>
      <x:c r="AS1060" s="2"/>
    </x:row>
    <x:row r="1061">
      <x:c r="B1061" s="2"/>
      <x:c r="C1061" s="2"/>
      <x:c r="D1061" s="2"/>
      <x:c r="E1061" s="2"/>
      <x:c r="F1061" s="2"/>
      <x:c r="G1061" s="2"/>
      <x:c r="H1061" s="2"/>
      <x:c r="I1061" s="2"/>
      <x:c r="J1061" s="2"/>
      <x:c r="K1061" s="2"/>
      <x:c r="L1061" s="2"/>
      <x:c r="M1061" s="2"/>
      <x:c r="N1061" s="2"/>
      <x:c r="O1061" s="2"/>
      <x:c r="P1061" s="2"/>
      <x:c r="Q1061" s="2"/>
      <x:c r="R1061" s="2"/>
      <x:c r="S1061" s="2"/>
      <x:c r="T1061" s="2"/>
      <x:c r="U1061" s="2"/>
      <x:c r="V1061" s="2"/>
      <x:c r="W1061" s="2"/>
      <x:c r="X1061" s="2"/>
      <x:c r="Y1061" s="2"/>
      <x:c r="Z1061" s="2"/>
      <x:c r="AA1061" s="2"/>
      <x:c r="AB1061" s="2"/>
      <x:c r="AC1061" s="2"/>
      <x:c r="AD1061" s="2"/>
      <x:c r="AE1061" s="2"/>
      <x:c r="AF1061" s="2"/>
      <x:c r="AG1061" s="2"/>
      <x:c r="AH1061" s="2"/>
      <x:c r="AI1061" s="2"/>
      <x:c r="AJ1061" s="2"/>
      <x:c r="AK1061" s="2"/>
      <x:c r="AL1061" s="2"/>
      <x:c r="AM1061" s="2"/>
      <x:c r="AN1061" s="2"/>
      <x:c r="AO1061" s="2"/>
      <x:c r="AP1061" s="2"/>
      <x:c r="AQ1061" s="2"/>
      <x:c r="AR1061" s="2"/>
      <x:c r="AS1061" s="2"/>
    </x:row>
    <x:row r="1062">
      <x:c r="B1062" s="2"/>
      <x:c r="C1062" s="2"/>
      <x:c r="D1062" s="2"/>
      <x:c r="E1062" s="2"/>
      <x:c r="F1062" s="2"/>
      <x:c r="G1062" s="2"/>
      <x:c r="H1062" s="2"/>
      <x:c r="I1062" s="2"/>
      <x:c r="J1062" s="2"/>
      <x:c r="K1062" s="2"/>
      <x:c r="L1062" s="2"/>
      <x:c r="M1062" s="2"/>
      <x:c r="N1062" s="2"/>
      <x:c r="O1062" s="2"/>
      <x:c r="P1062" s="2"/>
      <x:c r="Q1062" s="2"/>
      <x:c r="R1062" s="2"/>
      <x:c r="S1062" s="2"/>
      <x:c r="T1062" s="2"/>
      <x:c r="U1062" s="2"/>
      <x:c r="V1062" s="2"/>
      <x:c r="W1062" s="2"/>
      <x:c r="X1062" s="2"/>
      <x:c r="Y1062" s="2"/>
      <x:c r="Z1062" s="2"/>
      <x:c r="AA1062" s="2"/>
      <x:c r="AB1062" s="2"/>
      <x:c r="AC1062" s="2"/>
      <x:c r="AD1062" s="2"/>
      <x:c r="AE1062" s="2"/>
      <x:c r="AF1062" s="2"/>
      <x:c r="AG1062" s="2"/>
      <x:c r="AH1062" s="2"/>
      <x:c r="AI1062" s="2"/>
      <x:c r="AJ1062" s="2"/>
      <x:c r="AK1062" s="2"/>
      <x:c r="AL1062" s="2"/>
      <x:c r="AM1062" s="2"/>
      <x:c r="AN1062" s="2"/>
      <x:c r="AO1062" s="2"/>
      <x:c r="AP1062" s="2"/>
      <x:c r="AQ1062" s="2"/>
      <x:c r="AR1062" s="2"/>
      <x:c r="AS1062" s="2"/>
    </x:row>
    <x:row r="1063">
      <x:c r="B1063" s="2"/>
      <x:c r="C1063" s="2"/>
      <x:c r="D1063" s="2"/>
      <x:c r="E1063" s="2"/>
      <x:c r="F1063" s="2"/>
      <x:c r="G1063" s="2"/>
      <x:c r="H1063" s="2"/>
      <x:c r="I1063" s="2"/>
      <x:c r="J1063" s="2"/>
      <x:c r="K1063" s="2"/>
      <x:c r="L1063" s="2"/>
      <x:c r="M1063" s="2"/>
      <x:c r="N1063" s="2"/>
      <x:c r="O1063" s="2"/>
      <x:c r="P1063" s="2"/>
      <x:c r="Q1063" s="2"/>
      <x:c r="R1063" s="2"/>
      <x:c r="S1063" s="2"/>
      <x:c r="T1063" s="2"/>
      <x:c r="U1063" s="2"/>
      <x:c r="V1063" s="2"/>
      <x:c r="W1063" s="2"/>
      <x:c r="X1063" s="2"/>
      <x:c r="Y1063" s="2"/>
      <x:c r="Z1063" s="2"/>
      <x:c r="AA1063" s="2"/>
      <x:c r="AB1063" s="2"/>
      <x:c r="AC1063" s="2"/>
      <x:c r="AD1063" s="2"/>
      <x:c r="AE1063" s="2"/>
      <x:c r="AF1063" s="2"/>
      <x:c r="AG1063" s="2"/>
      <x:c r="AH1063" s="2"/>
      <x:c r="AI1063" s="2"/>
      <x:c r="AJ1063" s="2"/>
      <x:c r="AK1063" s="2"/>
      <x:c r="AL1063" s="2"/>
      <x:c r="AM1063" s="2"/>
      <x:c r="AN1063" s="2"/>
      <x:c r="AO1063" s="2"/>
      <x:c r="AP1063" s="2"/>
      <x:c r="AQ1063" s="2"/>
      <x:c r="AR1063" s="2"/>
      <x:c r="AS1063" s="2"/>
    </x:row>
    <x:row r="1064">
      <x:c r="B1064" s="2"/>
      <x:c r="C1064" s="2"/>
      <x:c r="D1064" s="2"/>
      <x:c r="E1064" s="2"/>
      <x:c r="F1064" s="2"/>
      <x:c r="G1064" s="2"/>
      <x:c r="H1064" s="2"/>
      <x:c r="I1064" s="2"/>
      <x:c r="J1064" s="2"/>
      <x:c r="K1064" s="2"/>
      <x:c r="L1064" s="2"/>
      <x:c r="M1064" s="2"/>
      <x:c r="N1064" s="2"/>
      <x:c r="O1064" s="2"/>
      <x:c r="P1064" s="2"/>
      <x:c r="Q1064" s="2"/>
      <x:c r="R1064" s="2"/>
      <x:c r="S1064" s="2"/>
      <x:c r="T1064" s="2"/>
      <x:c r="U1064" s="2"/>
      <x:c r="V1064" s="2"/>
      <x:c r="W1064" s="2"/>
      <x:c r="X1064" s="2"/>
      <x:c r="Y1064" s="2"/>
      <x:c r="Z1064" s="2"/>
      <x:c r="AA1064" s="2"/>
      <x:c r="AB1064" s="2"/>
      <x:c r="AC1064" s="2"/>
      <x:c r="AD1064" s="2"/>
      <x:c r="AE1064" s="2"/>
      <x:c r="AF1064" s="2"/>
      <x:c r="AG1064" s="2"/>
      <x:c r="AH1064" s="2"/>
      <x:c r="AI1064" s="2"/>
      <x:c r="AJ1064" s="2"/>
      <x:c r="AK1064" s="2"/>
      <x:c r="AL1064" s="2"/>
      <x:c r="AM1064" s="2"/>
      <x:c r="AN1064" s="2"/>
      <x:c r="AO1064" s="2"/>
      <x:c r="AP1064" s="2"/>
      <x:c r="AQ1064" s="2"/>
      <x:c r="AR1064" s="2"/>
      <x:c r="AS1064" s="2"/>
    </x:row>
    <x:row r="1065">
      <x:c r="B1065" s="2"/>
      <x:c r="C1065" s="2"/>
      <x:c r="D1065" s="2"/>
      <x:c r="E1065" s="2"/>
      <x:c r="F1065" s="2"/>
      <x:c r="G1065" s="2"/>
      <x:c r="H1065" s="2"/>
      <x:c r="I1065" s="2"/>
      <x:c r="J1065" s="2"/>
      <x:c r="K1065" s="2"/>
      <x:c r="L1065" s="2"/>
      <x:c r="M1065" s="2"/>
      <x:c r="N1065" s="2"/>
      <x:c r="O1065" s="2"/>
      <x:c r="P1065" s="2"/>
      <x:c r="Q1065" s="2"/>
      <x:c r="R1065" s="2"/>
      <x:c r="S1065" s="2"/>
      <x:c r="T1065" s="2"/>
      <x:c r="U1065" s="2"/>
      <x:c r="V1065" s="2"/>
      <x:c r="W1065" s="2"/>
      <x:c r="X1065" s="2"/>
      <x:c r="Y1065" s="2"/>
      <x:c r="Z1065" s="2"/>
      <x:c r="AA1065" s="2"/>
      <x:c r="AB1065" s="2"/>
      <x:c r="AC1065" s="2"/>
      <x:c r="AD1065" s="2"/>
      <x:c r="AE1065" s="2"/>
      <x:c r="AF1065" s="2"/>
      <x:c r="AG1065" s="2"/>
      <x:c r="AH1065" s="2"/>
      <x:c r="AI1065" s="2"/>
      <x:c r="AJ1065" s="2"/>
      <x:c r="AK1065" s="2"/>
      <x:c r="AL1065" s="2"/>
      <x:c r="AM1065" s="2"/>
      <x:c r="AN1065" s="2"/>
      <x:c r="AO1065" s="2"/>
      <x:c r="AP1065" s="2"/>
      <x:c r="AQ1065" s="2"/>
      <x:c r="AR1065" s="2"/>
      <x:c r="AS1065" s="2"/>
    </x:row>
    <x:row r="1066">
      <x:c r="B1066" s="2"/>
      <x:c r="C1066" s="2"/>
      <x:c r="D1066" s="2"/>
      <x:c r="E1066" s="2"/>
      <x:c r="F1066" s="2"/>
      <x:c r="G1066" s="2"/>
      <x:c r="H1066" s="2"/>
      <x:c r="I1066" s="2"/>
      <x:c r="J1066" s="2"/>
      <x:c r="K1066" s="2"/>
      <x:c r="L1066" s="2"/>
      <x:c r="M1066" s="2"/>
      <x:c r="N1066" s="2"/>
      <x:c r="O1066" s="2"/>
      <x:c r="P1066" s="2"/>
      <x:c r="Q1066" s="2"/>
      <x:c r="R1066" s="2"/>
      <x:c r="S1066" s="2"/>
      <x:c r="T1066" s="2"/>
      <x:c r="U1066" s="2"/>
      <x:c r="V1066" s="2"/>
      <x:c r="W1066" s="2"/>
      <x:c r="X1066" s="2"/>
      <x:c r="Y1066" s="2"/>
      <x:c r="Z1066" s="2"/>
      <x:c r="AA1066" s="2"/>
      <x:c r="AB1066" s="2"/>
      <x:c r="AC1066" s="2"/>
      <x:c r="AD1066" s="2"/>
      <x:c r="AE1066" s="2"/>
      <x:c r="AF1066" s="2"/>
      <x:c r="AG1066" s="2"/>
      <x:c r="AH1066" s="2"/>
      <x:c r="AI1066" s="2"/>
      <x:c r="AJ1066" s="2"/>
      <x:c r="AK1066" s="2"/>
      <x:c r="AL1066" s="2"/>
      <x:c r="AM1066" s="2"/>
      <x:c r="AN1066" s="2"/>
      <x:c r="AO1066" s="2"/>
      <x:c r="AP1066" s="2"/>
      <x:c r="AQ1066" s="2"/>
      <x:c r="AR1066" s="2"/>
      <x:c r="AS1066" s="2"/>
    </x:row>
    <x:row r="1067">
      <x:c r="B1067" s="2"/>
      <x:c r="C1067" s="2"/>
      <x:c r="D1067" s="2"/>
      <x:c r="E1067" s="2"/>
      <x:c r="F1067" s="2"/>
      <x:c r="G1067" s="2"/>
      <x:c r="H1067" s="2"/>
      <x:c r="I1067" s="2"/>
      <x:c r="J1067" s="2"/>
      <x:c r="K1067" s="2"/>
      <x:c r="L1067" s="2"/>
      <x:c r="M1067" s="2"/>
      <x:c r="N1067" s="2"/>
      <x:c r="O1067" s="2"/>
      <x:c r="P1067" s="2"/>
      <x:c r="Q1067" s="2"/>
      <x:c r="R1067" s="2"/>
      <x:c r="S1067" s="2"/>
      <x:c r="T1067" s="2"/>
      <x:c r="U1067" s="2"/>
      <x:c r="V1067" s="2"/>
      <x:c r="W1067" s="2"/>
      <x:c r="X1067" s="2"/>
      <x:c r="Y1067" s="2"/>
      <x:c r="Z1067" s="2"/>
      <x:c r="AA1067" s="2"/>
      <x:c r="AB1067" s="2"/>
      <x:c r="AC1067" s="2"/>
      <x:c r="AD1067" s="2"/>
      <x:c r="AE1067" s="2"/>
      <x:c r="AF1067" s="2"/>
      <x:c r="AG1067" s="2"/>
      <x:c r="AH1067" s="2"/>
      <x:c r="AI1067" s="2"/>
      <x:c r="AJ1067" s="2"/>
      <x:c r="AK1067" s="2"/>
      <x:c r="AL1067" s="2"/>
      <x:c r="AM1067" s="2"/>
      <x:c r="AN1067" s="2"/>
      <x:c r="AO1067" s="2"/>
      <x:c r="AP1067" s="2"/>
      <x:c r="AQ1067" s="2"/>
      <x:c r="AR1067" s="2"/>
      <x:c r="AS1067" s="2"/>
    </x:row>
    <x:row r="1068">
      <x:c r="B1068" s="2"/>
      <x:c r="C1068" s="2"/>
      <x:c r="D1068" s="2"/>
      <x:c r="E1068" s="2"/>
      <x:c r="F1068" s="2"/>
      <x:c r="G1068" s="2"/>
      <x:c r="H1068" s="2"/>
      <x:c r="I1068" s="2"/>
      <x:c r="J1068" s="2"/>
      <x:c r="K1068" s="2"/>
      <x:c r="L1068" s="2"/>
      <x:c r="M1068" s="2"/>
      <x:c r="N1068" s="2"/>
      <x:c r="O1068" s="2"/>
      <x:c r="P1068" s="2"/>
      <x:c r="Q1068" s="2"/>
      <x:c r="R1068" s="2"/>
      <x:c r="S1068" s="2"/>
      <x:c r="T1068" s="2"/>
      <x:c r="U1068" s="2"/>
      <x:c r="V1068" s="2"/>
      <x:c r="W1068" s="2"/>
      <x:c r="X1068" s="2"/>
      <x:c r="Y1068" s="2"/>
      <x:c r="Z1068" s="2"/>
      <x:c r="AA1068" s="2"/>
      <x:c r="AB1068" s="2"/>
      <x:c r="AC1068" s="2"/>
      <x:c r="AD1068" s="2"/>
      <x:c r="AE1068" s="2"/>
      <x:c r="AF1068" s="2"/>
      <x:c r="AG1068" s="2"/>
      <x:c r="AH1068" s="2"/>
      <x:c r="AI1068" s="2"/>
      <x:c r="AJ1068" s="2"/>
      <x:c r="AK1068" s="2"/>
      <x:c r="AL1068" s="2"/>
      <x:c r="AM1068" s="2"/>
      <x:c r="AN1068" s="2"/>
      <x:c r="AO1068" s="2"/>
      <x:c r="AP1068" s="2"/>
      <x:c r="AQ1068" s="2"/>
      <x:c r="AR1068" s="2"/>
      <x:c r="AS1068" s="2"/>
    </x:row>
    <x:row r="1069">
      <x:c r="B1069" s="2"/>
      <x:c r="C1069" s="2"/>
      <x:c r="D1069" s="2"/>
      <x:c r="E1069" s="2"/>
      <x:c r="F1069" s="2"/>
      <x:c r="G1069" s="2"/>
      <x:c r="H1069" s="2"/>
      <x:c r="I1069" s="2"/>
      <x:c r="J1069" s="2"/>
      <x:c r="K1069" s="2"/>
      <x:c r="L1069" s="2"/>
      <x:c r="M1069" s="2"/>
      <x:c r="N1069" s="2"/>
      <x:c r="O1069" s="2"/>
      <x:c r="P1069" s="2"/>
      <x:c r="Q1069" s="2"/>
      <x:c r="R1069" s="2"/>
      <x:c r="S1069" s="2"/>
      <x:c r="T1069" s="2"/>
      <x:c r="U1069" s="2"/>
      <x:c r="V1069" s="2"/>
      <x:c r="W1069" s="2"/>
      <x:c r="X1069" s="2"/>
      <x:c r="Y1069" s="2"/>
      <x:c r="Z1069" s="2"/>
      <x:c r="AA1069" s="2"/>
      <x:c r="AB1069" s="2"/>
      <x:c r="AC1069" s="2"/>
      <x:c r="AD1069" s="2"/>
      <x:c r="AE1069" s="2"/>
      <x:c r="AF1069" s="2"/>
      <x:c r="AG1069" s="2"/>
      <x:c r="AH1069" s="2"/>
      <x:c r="AI1069" s="2"/>
      <x:c r="AJ1069" s="2"/>
      <x:c r="AK1069" s="2"/>
      <x:c r="AL1069" s="2"/>
      <x:c r="AM1069" s="2"/>
      <x:c r="AN1069" s="2"/>
      <x:c r="AO1069" s="2"/>
      <x:c r="AP1069" s="2"/>
      <x:c r="AQ1069" s="2"/>
      <x:c r="AR1069" s="2"/>
      <x:c r="AS1069" s="2"/>
    </x:row>
    <x:row r="1070">
      <x:c r="B1070" s="2"/>
      <x:c r="C1070" s="2"/>
      <x:c r="D1070" s="2"/>
      <x:c r="E1070" s="2"/>
      <x:c r="F1070" s="2"/>
      <x:c r="G1070" s="2"/>
      <x:c r="H1070" s="2"/>
      <x:c r="I1070" s="2"/>
      <x:c r="J1070" s="2"/>
      <x:c r="K1070" s="2"/>
      <x:c r="L1070" s="2"/>
      <x:c r="M1070" s="2"/>
      <x:c r="N1070" s="2"/>
      <x:c r="O1070" s="2"/>
      <x:c r="P1070" s="2"/>
      <x:c r="Q1070" s="2"/>
      <x:c r="R1070" s="2"/>
      <x:c r="S1070" s="2"/>
      <x:c r="T1070" s="2"/>
      <x:c r="U1070" s="2"/>
      <x:c r="V1070" s="2"/>
      <x:c r="W1070" s="2"/>
      <x:c r="X1070" s="2"/>
      <x:c r="Y1070" s="2"/>
      <x:c r="Z1070" s="2"/>
      <x:c r="AA1070" s="2"/>
      <x:c r="AB1070" s="2"/>
      <x:c r="AC1070" s="2"/>
      <x:c r="AD1070" s="2"/>
      <x:c r="AE1070" s="2"/>
      <x:c r="AF1070" s="2"/>
      <x:c r="AG1070" s="2"/>
      <x:c r="AH1070" s="2"/>
      <x:c r="AI1070" s="2"/>
      <x:c r="AJ1070" s="2"/>
      <x:c r="AK1070" s="2"/>
      <x:c r="AL1070" s="2"/>
      <x:c r="AM1070" s="2"/>
      <x:c r="AN1070" s="2"/>
      <x:c r="AO1070" s="2"/>
      <x:c r="AP1070" s="2"/>
      <x:c r="AQ1070" s="2"/>
      <x:c r="AR1070" s="2"/>
      <x:c r="AS1070" s="2"/>
    </x:row>
    <x:row r="1071">
      <x:c r="B1071" s="2"/>
      <x:c r="C1071" s="2"/>
      <x:c r="D1071" s="2"/>
      <x:c r="E1071" s="2"/>
      <x:c r="F1071" s="2"/>
      <x:c r="G1071" s="2"/>
      <x:c r="H1071" s="2"/>
      <x:c r="I1071" s="2"/>
      <x:c r="J1071" s="2"/>
      <x:c r="K1071" s="2"/>
      <x:c r="L1071" s="2"/>
      <x:c r="M1071" s="2"/>
      <x:c r="N1071" s="2"/>
      <x:c r="O1071" s="2"/>
      <x:c r="P1071" s="2"/>
      <x:c r="Q1071" s="2"/>
      <x:c r="R1071" s="2"/>
      <x:c r="S1071" s="2"/>
      <x:c r="T1071" s="2"/>
      <x:c r="U1071" s="2"/>
      <x:c r="V1071" s="2"/>
      <x:c r="W1071" s="2"/>
      <x:c r="X1071" s="2"/>
      <x:c r="Y1071" s="2"/>
      <x:c r="Z1071" s="2"/>
      <x:c r="AA1071" s="2"/>
      <x:c r="AB1071" s="2"/>
      <x:c r="AC1071" s="2"/>
      <x:c r="AD1071" s="2"/>
      <x:c r="AE1071" s="2"/>
      <x:c r="AF1071" s="2"/>
      <x:c r="AG1071" s="2"/>
      <x:c r="AH1071" s="2"/>
      <x:c r="AI1071" s="2"/>
      <x:c r="AJ1071" s="2"/>
      <x:c r="AK1071" s="2"/>
      <x:c r="AL1071" s="2"/>
      <x:c r="AM1071" s="2"/>
      <x:c r="AN1071" s="2"/>
      <x:c r="AO1071" s="2"/>
      <x:c r="AP1071" s="2"/>
      <x:c r="AQ1071" s="2"/>
      <x:c r="AR1071" s="2"/>
      <x:c r="AS1071" s="2"/>
    </x:row>
    <x:row r="1072">
      <x:c r="B1072" s="2"/>
      <x:c r="C1072" s="2"/>
      <x:c r="D1072" s="2"/>
      <x:c r="E1072" s="2"/>
      <x:c r="F1072" s="2"/>
      <x:c r="G1072" s="2"/>
      <x:c r="H1072" s="2"/>
      <x:c r="I1072" s="2"/>
      <x:c r="J1072" s="2"/>
      <x:c r="K1072" s="2"/>
      <x:c r="L1072" s="2"/>
      <x:c r="M1072" s="2"/>
      <x:c r="N1072" s="2"/>
      <x:c r="O1072" s="2"/>
      <x:c r="P1072" s="2"/>
      <x:c r="Q1072" s="2"/>
      <x:c r="R1072" s="2"/>
      <x:c r="S1072" s="2"/>
      <x:c r="T1072" s="2"/>
      <x:c r="U1072" s="2"/>
      <x:c r="V1072" s="2"/>
      <x:c r="W1072" s="2"/>
      <x:c r="X1072" s="2"/>
      <x:c r="Y1072" s="2"/>
      <x:c r="Z1072" s="2"/>
      <x:c r="AA1072" s="2"/>
      <x:c r="AB1072" s="2"/>
      <x:c r="AC1072" s="2"/>
      <x:c r="AD1072" s="2"/>
      <x:c r="AE1072" s="2"/>
      <x:c r="AF1072" s="2"/>
      <x:c r="AG1072" s="2"/>
      <x:c r="AH1072" s="2"/>
      <x:c r="AI1072" s="2"/>
      <x:c r="AJ1072" s="2"/>
      <x:c r="AK1072" s="2"/>
      <x:c r="AL1072" s="2"/>
      <x:c r="AM1072" s="2"/>
      <x:c r="AN1072" s="2"/>
      <x:c r="AO1072" s="2"/>
      <x:c r="AP1072" s="2"/>
      <x:c r="AQ1072" s="2"/>
      <x:c r="AR1072" s="2"/>
      <x:c r="AS1072" s="2"/>
    </x:row>
    <x:row r="1073">
      <x:c r="B1073" s="2"/>
      <x:c r="C1073" s="2"/>
      <x:c r="D1073" s="2"/>
      <x:c r="E1073" s="2"/>
      <x:c r="F1073" s="2"/>
      <x:c r="G1073" s="2"/>
      <x:c r="H1073" s="2"/>
      <x:c r="I1073" s="2"/>
      <x:c r="J1073" s="2"/>
      <x:c r="K1073" s="2"/>
      <x:c r="L1073" s="2"/>
      <x:c r="M1073" s="2"/>
      <x:c r="N1073" s="2"/>
      <x:c r="O1073" s="2"/>
      <x:c r="P1073" s="2"/>
      <x:c r="Q1073" s="2"/>
      <x:c r="R1073" s="2"/>
      <x:c r="S1073" s="2"/>
      <x:c r="T1073" s="2"/>
      <x:c r="U1073" s="2"/>
      <x:c r="V1073" s="2"/>
      <x:c r="W1073" s="2"/>
      <x:c r="X1073" s="2"/>
      <x:c r="Y1073" s="2"/>
      <x:c r="Z1073" s="2"/>
      <x:c r="AA1073" s="2"/>
      <x:c r="AB1073" s="2"/>
      <x:c r="AC1073" s="2"/>
      <x:c r="AD1073" s="2"/>
      <x:c r="AE1073" s="2"/>
      <x:c r="AF1073" s="2"/>
      <x:c r="AG1073" s="2"/>
      <x:c r="AH1073" s="2"/>
      <x:c r="AI1073" s="2"/>
      <x:c r="AJ1073" s="2"/>
      <x:c r="AK1073" s="2"/>
      <x:c r="AL1073" s="2"/>
      <x:c r="AM1073" s="2"/>
      <x:c r="AN1073" s="2"/>
      <x:c r="AO1073" s="2"/>
      <x:c r="AP1073" s="2"/>
      <x:c r="AQ1073" s="2"/>
      <x:c r="AR1073" s="2"/>
      <x:c r="AS1073" s="2"/>
    </x:row>
    <x:row r="1074">
      <x:c r="B1074" s="2"/>
      <x:c r="C1074" s="2"/>
      <x:c r="D1074" s="2"/>
      <x:c r="E1074" s="2"/>
      <x:c r="F1074" s="2"/>
      <x:c r="G1074" s="2"/>
      <x:c r="H1074" s="2"/>
      <x:c r="I1074" s="2"/>
      <x:c r="J1074" s="2"/>
      <x:c r="K1074" s="2"/>
      <x:c r="L1074" s="2"/>
      <x:c r="M1074" s="2"/>
      <x:c r="N1074" s="2"/>
      <x:c r="O1074" s="2"/>
      <x:c r="P1074" s="2"/>
      <x:c r="Q1074" s="2"/>
      <x:c r="R1074" s="2"/>
      <x:c r="S1074" s="2"/>
      <x:c r="T1074" s="2"/>
      <x:c r="U1074" s="2"/>
      <x:c r="V1074" s="2"/>
      <x:c r="W1074" s="2"/>
      <x:c r="X1074" s="2"/>
      <x:c r="Y1074" s="2"/>
      <x:c r="Z1074" s="2"/>
      <x:c r="AA1074" s="2"/>
      <x:c r="AB1074" s="2"/>
      <x:c r="AC1074" s="2"/>
      <x:c r="AD1074" s="2"/>
      <x:c r="AE1074" s="2"/>
      <x:c r="AF1074" s="2"/>
      <x:c r="AG1074" s="2"/>
      <x:c r="AH1074" s="2"/>
      <x:c r="AI1074" s="2"/>
      <x:c r="AJ1074" s="2"/>
      <x:c r="AK1074" s="2"/>
      <x:c r="AL1074" s="2"/>
      <x:c r="AM1074" s="2"/>
      <x:c r="AN1074" s="2"/>
      <x:c r="AO1074" s="2"/>
      <x:c r="AP1074" s="2"/>
      <x:c r="AQ1074" s="2"/>
      <x:c r="AR1074" s="2"/>
      <x:c r="AS1074" s="2"/>
    </x:row>
    <x:row r="1075">
      <x:c r="B1075" s="2"/>
      <x:c r="C1075" s="2"/>
      <x:c r="D1075" s="2"/>
      <x:c r="E1075" s="2"/>
      <x:c r="F1075" s="2"/>
      <x:c r="G1075" s="2"/>
      <x:c r="H1075" s="2"/>
      <x:c r="I1075" s="2"/>
      <x:c r="J1075" s="2"/>
      <x:c r="K1075" s="2"/>
      <x:c r="L1075" s="2"/>
      <x:c r="M1075" s="2"/>
      <x:c r="N1075" s="2"/>
      <x:c r="O1075" s="2"/>
      <x:c r="P1075" s="2"/>
      <x:c r="Q1075" s="2"/>
      <x:c r="R1075" s="2"/>
      <x:c r="S1075" s="2"/>
      <x:c r="T1075" s="2"/>
      <x:c r="U1075" s="2"/>
      <x:c r="V1075" s="2"/>
      <x:c r="W1075" s="2"/>
      <x:c r="X1075" s="2"/>
      <x:c r="Y1075" s="2"/>
      <x:c r="Z1075" s="2"/>
      <x:c r="AA1075" s="2"/>
      <x:c r="AB1075" s="2"/>
      <x:c r="AC1075" s="2"/>
      <x:c r="AD1075" s="2"/>
      <x:c r="AE1075" s="2"/>
      <x:c r="AF1075" s="2"/>
      <x:c r="AG1075" s="2"/>
      <x:c r="AH1075" s="2"/>
      <x:c r="AI1075" s="2"/>
      <x:c r="AJ1075" s="2"/>
      <x:c r="AK1075" s="2"/>
      <x:c r="AL1075" s="2"/>
      <x:c r="AM1075" s="2"/>
      <x:c r="AN1075" s="2"/>
      <x:c r="AO1075" s="2"/>
      <x:c r="AP1075" s="2"/>
      <x:c r="AQ1075" s="2"/>
      <x:c r="AR1075" s="2"/>
      <x:c r="AS1075" s="2"/>
    </x:row>
    <x:row r="1076">
      <x:c r="B1076" s="2"/>
      <x:c r="C1076" s="2"/>
      <x:c r="D1076" s="2"/>
      <x:c r="E1076" s="2"/>
      <x:c r="F1076" s="2"/>
      <x:c r="G1076" s="2"/>
      <x:c r="H1076" s="2"/>
      <x:c r="I1076" s="2"/>
      <x:c r="J1076" s="2"/>
      <x:c r="K1076" s="2"/>
      <x:c r="L1076" s="2"/>
      <x:c r="M1076" s="2"/>
      <x:c r="N1076" s="2"/>
      <x:c r="O1076" s="2"/>
      <x:c r="P1076" s="2"/>
      <x:c r="Q1076" s="2"/>
      <x:c r="R1076" s="2"/>
      <x:c r="S1076" s="2"/>
      <x:c r="T1076" s="2"/>
      <x:c r="U1076" s="2"/>
      <x:c r="V1076" s="2"/>
      <x:c r="W1076" s="2"/>
      <x:c r="X1076" s="2"/>
      <x:c r="Y1076" s="2"/>
      <x:c r="Z1076" s="2"/>
      <x:c r="AA1076" s="2"/>
      <x:c r="AB1076" s="2"/>
      <x:c r="AC1076" s="2"/>
      <x:c r="AD1076" s="2"/>
      <x:c r="AE1076" s="2"/>
      <x:c r="AF1076" s="2"/>
      <x:c r="AG1076" s="2"/>
      <x:c r="AH1076" s="2"/>
      <x:c r="AI1076" s="2"/>
      <x:c r="AJ1076" s="2"/>
      <x:c r="AK1076" s="2"/>
      <x:c r="AL1076" s="2"/>
      <x:c r="AM1076" s="2"/>
      <x:c r="AN1076" s="2"/>
      <x:c r="AO1076" s="2"/>
      <x:c r="AP1076" s="2"/>
      <x:c r="AQ1076" s="2"/>
      <x:c r="AR1076" s="2"/>
      <x:c r="AS1076" s="2"/>
    </x:row>
    <x:row r="1077">
      <x:c r="B1077" s="2"/>
      <x:c r="C1077" s="2"/>
      <x:c r="D1077" s="2"/>
      <x:c r="E1077" s="2"/>
      <x:c r="F1077" s="2"/>
      <x:c r="G1077" s="2"/>
      <x:c r="H1077" s="2"/>
      <x:c r="I1077" s="2"/>
      <x:c r="J1077" s="2"/>
      <x:c r="K1077" s="2"/>
      <x:c r="L1077" s="2"/>
      <x:c r="M1077" s="2"/>
      <x:c r="N1077" s="2"/>
      <x:c r="O1077" s="2"/>
      <x:c r="P1077" s="2"/>
      <x:c r="Q1077" s="2"/>
      <x:c r="R1077" s="2"/>
      <x:c r="S1077" s="2"/>
      <x:c r="T1077" s="2"/>
      <x:c r="U1077" s="2"/>
      <x:c r="V1077" s="2"/>
      <x:c r="W1077" s="2"/>
      <x:c r="X1077" s="2"/>
      <x:c r="Y1077" s="2"/>
      <x:c r="Z1077" s="2"/>
      <x:c r="AA1077" s="2"/>
      <x:c r="AB1077" s="2"/>
      <x:c r="AC1077" s="2"/>
      <x:c r="AD1077" s="2"/>
      <x:c r="AE1077" s="2"/>
      <x:c r="AF1077" s="2"/>
      <x:c r="AG1077" s="2"/>
      <x:c r="AH1077" s="2"/>
      <x:c r="AI1077" s="2"/>
      <x:c r="AJ1077" s="2"/>
      <x:c r="AK1077" s="2"/>
      <x:c r="AL1077" s="2"/>
      <x:c r="AM1077" s="2"/>
      <x:c r="AN1077" s="2"/>
      <x:c r="AO1077" s="2"/>
      <x:c r="AP1077" s="2"/>
      <x:c r="AQ1077" s="2"/>
      <x:c r="AR1077" s="2"/>
      <x:c r="AS1077" s="2"/>
    </x:row>
    <x:row r="1078">
      <x:c r="B1078" s="2"/>
      <x:c r="C1078" s="2"/>
      <x:c r="D1078" s="2"/>
      <x:c r="E1078" s="2"/>
      <x:c r="F1078" s="2"/>
      <x:c r="G1078" s="2"/>
      <x:c r="H1078" s="2"/>
      <x:c r="I1078" s="2"/>
      <x:c r="J1078" s="2"/>
      <x:c r="K1078" s="2"/>
      <x:c r="L1078" s="2"/>
      <x:c r="M1078" s="2"/>
      <x:c r="N1078" s="2"/>
      <x:c r="O1078" s="2"/>
      <x:c r="P1078" s="2"/>
      <x:c r="Q1078" s="2"/>
      <x:c r="R1078" s="2"/>
      <x:c r="S1078" s="2"/>
      <x:c r="T1078" s="2"/>
      <x:c r="U1078" s="2"/>
      <x:c r="V1078" s="2"/>
      <x:c r="W1078" s="2"/>
      <x:c r="X1078" s="2"/>
      <x:c r="Y1078" s="2"/>
      <x:c r="Z1078" s="2"/>
      <x:c r="AA1078" s="2"/>
      <x:c r="AB1078" s="2"/>
      <x:c r="AC1078" s="2"/>
      <x:c r="AD1078" s="2"/>
      <x:c r="AE1078" s="2"/>
      <x:c r="AF1078" s="2"/>
      <x:c r="AG1078" s="2"/>
      <x:c r="AH1078" s="2"/>
      <x:c r="AI1078" s="2"/>
      <x:c r="AJ1078" s="2"/>
      <x:c r="AK1078" s="2"/>
      <x:c r="AL1078" s="2"/>
      <x:c r="AM1078" s="2"/>
      <x:c r="AN1078" s="2"/>
      <x:c r="AO1078" s="2"/>
      <x:c r="AP1078" s="2"/>
      <x:c r="AQ1078" s="2"/>
      <x:c r="AR1078" s="2"/>
      <x:c r="AS1078" s="2"/>
    </x:row>
    <x:row r="1079">
      <x:c r="B1079" s="2"/>
      <x:c r="C1079" s="2"/>
      <x:c r="D1079" s="2"/>
      <x:c r="E1079" s="2"/>
      <x:c r="F1079" s="2"/>
      <x:c r="G1079" s="2"/>
      <x:c r="H1079" s="2"/>
      <x:c r="I1079" s="2"/>
      <x:c r="J1079" s="2"/>
      <x:c r="K1079" s="2"/>
      <x:c r="L1079" s="2"/>
      <x:c r="M1079" s="2"/>
      <x:c r="N1079" s="2"/>
      <x:c r="O1079" s="2"/>
      <x:c r="P1079" s="2"/>
      <x:c r="Q1079" s="2"/>
      <x:c r="R1079" s="2"/>
      <x:c r="S1079" s="2"/>
      <x:c r="T1079" s="2"/>
      <x:c r="U1079" s="2"/>
      <x:c r="V1079" s="2"/>
      <x:c r="W1079" s="2"/>
      <x:c r="X1079" s="2"/>
      <x:c r="Y1079" s="2"/>
      <x:c r="Z1079" s="2"/>
      <x:c r="AA1079" s="2"/>
      <x:c r="AB1079" s="2"/>
      <x:c r="AC1079" s="2"/>
      <x:c r="AD1079" s="2"/>
      <x:c r="AE1079" s="2"/>
      <x:c r="AF1079" s="2"/>
      <x:c r="AG1079" s="2"/>
      <x:c r="AH1079" s="2"/>
      <x:c r="AI1079" s="2"/>
      <x:c r="AJ1079" s="2"/>
      <x:c r="AK1079" s="2"/>
      <x:c r="AL1079" s="2"/>
      <x:c r="AM1079" s="2"/>
      <x:c r="AN1079" s="2"/>
      <x:c r="AO1079" s="2"/>
      <x:c r="AP1079" s="2"/>
      <x:c r="AQ1079" s="2"/>
      <x:c r="AR1079" s="2"/>
      <x:c r="AS1079" s="2"/>
    </x:row>
    <x:row r="1080">
      <x:c r="B1080" s="2"/>
      <x:c r="C1080" s="2"/>
      <x:c r="D1080" s="2"/>
      <x:c r="E1080" s="2"/>
      <x:c r="F1080" s="2"/>
      <x:c r="G1080" s="2"/>
      <x:c r="H1080" s="2"/>
      <x:c r="I1080" s="2"/>
      <x:c r="J1080" s="2"/>
      <x:c r="K1080" s="2"/>
      <x:c r="L1080" s="2"/>
      <x:c r="M1080" s="2"/>
      <x:c r="N1080" s="2"/>
      <x:c r="O1080" s="2"/>
      <x:c r="P1080" s="2"/>
      <x:c r="Q1080" s="2"/>
      <x:c r="R1080" s="2"/>
      <x:c r="S1080" s="2"/>
      <x:c r="T1080" s="2"/>
      <x:c r="U1080" s="2"/>
      <x:c r="V1080" s="2"/>
      <x:c r="W1080" s="2"/>
      <x:c r="X1080" s="2"/>
      <x:c r="Y1080" s="2"/>
      <x:c r="Z1080" s="2"/>
      <x:c r="AA1080" s="2"/>
      <x:c r="AB1080" s="2"/>
      <x:c r="AC1080" s="2"/>
      <x:c r="AD1080" s="2"/>
      <x:c r="AE1080" s="2"/>
      <x:c r="AF1080" s="2"/>
      <x:c r="AG1080" s="2"/>
      <x:c r="AH1080" s="2"/>
      <x:c r="AI1080" s="2"/>
      <x:c r="AJ1080" s="2"/>
      <x:c r="AK1080" s="2"/>
      <x:c r="AL1080" s="2"/>
      <x:c r="AM1080" s="2"/>
      <x:c r="AN1080" s="2"/>
      <x:c r="AO1080" s="2"/>
      <x:c r="AP1080" s="2"/>
      <x:c r="AQ1080" s="2"/>
      <x:c r="AR1080" s="2"/>
      <x:c r="AS1080" s="2"/>
    </x:row>
    <x:row r="1081">
      <x:c r="B1081" s="2"/>
      <x:c r="C1081" s="2"/>
      <x:c r="D1081" s="2"/>
      <x:c r="E1081" s="2"/>
      <x:c r="F1081" s="2"/>
      <x:c r="G1081" s="2"/>
      <x:c r="H1081" s="2"/>
      <x:c r="I1081" s="2"/>
      <x:c r="J1081" s="2"/>
      <x:c r="K1081" s="2"/>
      <x:c r="L1081" s="2"/>
      <x:c r="M1081" s="2"/>
      <x:c r="N1081" s="2"/>
      <x:c r="O1081" s="2"/>
      <x:c r="P1081" s="2"/>
      <x:c r="Q1081" s="2"/>
      <x:c r="R1081" s="2"/>
      <x:c r="S1081" s="2"/>
      <x:c r="T1081" s="2"/>
      <x:c r="U1081" s="2"/>
      <x:c r="V1081" s="2"/>
      <x:c r="W1081" s="2"/>
      <x:c r="X1081" s="2"/>
      <x:c r="Y1081" s="2"/>
      <x:c r="Z1081" s="2"/>
      <x:c r="AA1081" s="2"/>
      <x:c r="AB1081" s="2"/>
      <x:c r="AC1081" s="2"/>
      <x:c r="AD1081" s="2"/>
      <x:c r="AE1081" s="2"/>
      <x:c r="AF1081" s="2"/>
      <x:c r="AG1081" s="2"/>
      <x:c r="AH1081" s="2"/>
      <x:c r="AI1081" s="2"/>
      <x:c r="AJ1081" s="2"/>
      <x:c r="AK1081" s="2"/>
      <x:c r="AL1081" s="2"/>
      <x:c r="AM1081" s="2"/>
      <x:c r="AN1081" s="2"/>
      <x:c r="AO1081" s="2"/>
      <x:c r="AP1081" s="2"/>
      <x:c r="AQ1081" s="2"/>
      <x:c r="AR1081" s="2"/>
      <x:c r="AS1081" s="2"/>
    </x:row>
    <x:row r="1082">
      <x:c r="B1082" s="2"/>
      <x:c r="C1082" s="2"/>
      <x:c r="D1082" s="2"/>
      <x:c r="E1082" s="2"/>
      <x:c r="F1082" s="2"/>
      <x:c r="G1082" s="2"/>
      <x:c r="H1082" s="2"/>
      <x:c r="I1082" s="2"/>
      <x:c r="J1082" s="2"/>
      <x:c r="K1082" s="2"/>
      <x:c r="L1082" s="2"/>
      <x:c r="M1082" s="2"/>
      <x:c r="N1082" s="2"/>
      <x:c r="O1082" s="2"/>
      <x:c r="P1082" s="2"/>
      <x:c r="Q1082" s="2"/>
      <x:c r="R1082" s="2"/>
      <x:c r="S1082" s="2"/>
      <x:c r="T1082" s="2"/>
      <x:c r="U1082" s="2"/>
      <x:c r="V1082" s="2"/>
      <x:c r="W1082" s="2"/>
      <x:c r="X1082" s="2"/>
      <x:c r="Y1082" s="2"/>
      <x:c r="Z1082" s="2"/>
      <x:c r="AA1082" s="2"/>
      <x:c r="AB1082" s="2"/>
      <x:c r="AC1082" s="2"/>
      <x:c r="AD1082" s="2"/>
      <x:c r="AE1082" s="2"/>
      <x:c r="AF1082" s="2"/>
      <x:c r="AG1082" s="2"/>
      <x:c r="AH1082" s="2"/>
      <x:c r="AI1082" s="2"/>
      <x:c r="AJ1082" s="2"/>
      <x:c r="AK1082" s="2"/>
      <x:c r="AL1082" s="2"/>
      <x:c r="AM1082" s="2"/>
      <x:c r="AN1082" s="2"/>
      <x:c r="AO1082" s="2"/>
      <x:c r="AP1082" s="2"/>
      <x:c r="AQ1082" s="2"/>
      <x:c r="AR1082" s="2"/>
      <x:c r="AS1082" s="2"/>
    </x:row>
    <x:row r="1083">
      <x:c r="B1083" s="2"/>
      <x:c r="C1083" s="2"/>
      <x:c r="D1083" s="2"/>
      <x:c r="E1083" s="2"/>
      <x:c r="F1083" s="2"/>
      <x:c r="G1083" s="2"/>
      <x:c r="H1083" s="2"/>
      <x:c r="I1083" s="2"/>
      <x:c r="J1083" s="2"/>
      <x:c r="K1083" s="2"/>
      <x:c r="L1083" s="2"/>
      <x:c r="M1083" s="2"/>
      <x:c r="N1083" s="2"/>
      <x:c r="O1083" s="2"/>
      <x:c r="P1083" s="2"/>
      <x:c r="Q1083" s="2"/>
      <x:c r="R1083" s="2"/>
      <x:c r="S1083" s="2"/>
      <x:c r="T1083" s="2"/>
      <x:c r="U1083" s="2"/>
      <x:c r="V1083" s="2"/>
      <x:c r="W1083" s="2"/>
      <x:c r="X1083" s="2"/>
      <x:c r="Y1083" s="2"/>
      <x:c r="Z1083" s="2"/>
      <x:c r="AA1083" s="2"/>
      <x:c r="AB1083" s="2"/>
      <x:c r="AC1083" s="2"/>
      <x:c r="AD1083" s="2"/>
      <x:c r="AE1083" s="2"/>
      <x:c r="AF1083" s="2"/>
      <x:c r="AG1083" s="2"/>
      <x:c r="AH1083" s="2"/>
      <x:c r="AI1083" s="2"/>
      <x:c r="AJ1083" s="2"/>
      <x:c r="AK1083" s="2"/>
      <x:c r="AL1083" s="2"/>
      <x:c r="AM1083" s="2"/>
      <x:c r="AN1083" s="2"/>
      <x:c r="AO1083" s="2"/>
      <x:c r="AP1083" s="2"/>
      <x:c r="AQ1083" s="2"/>
      <x:c r="AR1083" s="2"/>
      <x:c r="AS1083" s="2"/>
    </x:row>
    <x:row r="1084">
      <x:c r="B1084" s="2"/>
      <x:c r="C1084" s="2"/>
      <x:c r="D1084" s="2"/>
      <x:c r="E1084" s="2"/>
      <x:c r="F1084" s="2"/>
      <x:c r="G1084" s="2"/>
      <x:c r="H1084" s="2"/>
      <x:c r="I1084" s="2"/>
      <x:c r="J1084" s="2"/>
      <x:c r="K1084" s="2"/>
      <x:c r="L1084" s="2"/>
      <x:c r="M1084" s="2"/>
      <x:c r="N1084" s="2"/>
      <x:c r="O1084" s="2"/>
      <x:c r="P1084" s="2"/>
      <x:c r="Q1084" s="2"/>
      <x:c r="R1084" s="2"/>
      <x:c r="S1084" s="2"/>
      <x:c r="T1084" s="2"/>
      <x:c r="U1084" s="2"/>
      <x:c r="V1084" s="2"/>
      <x:c r="W1084" s="2"/>
      <x:c r="X1084" s="2"/>
      <x:c r="Y1084" s="2"/>
      <x:c r="Z1084" s="2"/>
      <x:c r="AA1084" s="2"/>
      <x:c r="AB1084" s="2"/>
      <x:c r="AC1084" s="2"/>
      <x:c r="AD1084" s="2"/>
      <x:c r="AE1084" s="2"/>
      <x:c r="AF1084" s="2"/>
      <x:c r="AG1084" s="2"/>
      <x:c r="AH1084" s="2"/>
      <x:c r="AI1084" s="2"/>
      <x:c r="AJ1084" s="2"/>
      <x:c r="AK1084" s="2"/>
      <x:c r="AL1084" s="2"/>
      <x:c r="AM1084" s="2"/>
      <x:c r="AN1084" s="2"/>
      <x:c r="AO1084" s="2"/>
      <x:c r="AP1084" s="2"/>
      <x:c r="AQ1084" s="2"/>
      <x:c r="AR1084" s="2"/>
      <x:c r="AS1084" s="2"/>
    </x:row>
    <x:row r="1085">
      <x:c r="B1085" s="2"/>
      <x:c r="C1085" s="2"/>
      <x:c r="D1085" s="2"/>
      <x:c r="E1085" s="2"/>
      <x:c r="F1085" s="2"/>
      <x:c r="G1085" s="2"/>
      <x:c r="H1085" s="2"/>
      <x:c r="I1085" s="2"/>
      <x:c r="J1085" s="2"/>
      <x:c r="K1085" s="2"/>
      <x:c r="L1085" s="2"/>
      <x:c r="M1085" s="2"/>
      <x:c r="N1085" s="2"/>
      <x:c r="O1085" s="2"/>
      <x:c r="P1085" s="2"/>
      <x:c r="Q1085" s="2"/>
      <x:c r="R1085" s="2"/>
      <x:c r="S1085" s="2"/>
      <x:c r="T1085" s="2"/>
      <x:c r="U1085" s="2"/>
      <x:c r="V1085" s="2"/>
      <x:c r="W1085" s="2"/>
      <x:c r="X1085" s="2"/>
      <x:c r="Y1085" s="2"/>
      <x:c r="Z1085" s="2"/>
      <x:c r="AA1085" s="2"/>
      <x:c r="AB1085" s="2"/>
      <x:c r="AC1085" s="2"/>
      <x:c r="AD1085" s="2"/>
      <x:c r="AE1085" s="2"/>
      <x:c r="AF1085" s="2"/>
      <x:c r="AG1085" s="2"/>
      <x:c r="AH1085" s="2"/>
      <x:c r="AI1085" s="2"/>
      <x:c r="AJ1085" s="2"/>
      <x:c r="AK1085" s="2"/>
      <x:c r="AL1085" s="2"/>
      <x:c r="AM1085" s="2"/>
      <x:c r="AN1085" s="2"/>
      <x:c r="AO1085" s="2"/>
      <x:c r="AP1085" s="2"/>
      <x:c r="AQ1085" s="2"/>
      <x:c r="AR1085" s="2"/>
      <x:c r="AS1085" s="2"/>
    </x:row>
    <x:row r="1086">
      <x:c r="B1086" s="2"/>
      <x:c r="C1086" s="2"/>
      <x:c r="D1086" s="2"/>
      <x:c r="E1086" s="2"/>
      <x:c r="F1086" s="2"/>
      <x:c r="G1086" s="2"/>
      <x:c r="H1086" s="2"/>
      <x:c r="I1086" s="2"/>
      <x:c r="J1086" s="2"/>
      <x:c r="K1086" s="2"/>
      <x:c r="L1086" s="2"/>
      <x:c r="M1086" s="2"/>
      <x:c r="N1086" s="2"/>
      <x:c r="O1086" s="2"/>
      <x:c r="P1086" s="2"/>
      <x:c r="Q1086" s="2"/>
      <x:c r="R1086" s="2"/>
      <x:c r="S1086" s="2"/>
      <x:c r="T1086" s="2"/>
      <x:c r="U1086" s="2"/>
      <x:c r="V1086" s="2"/>
      <x:c r="W1086" s="2"/>
      <x:c r="X1086" s="2"/>
      <x:c r="Y1086" s="2"/>
      <x:c r="Z1086" s="2"/>
      <x:c r="AA1086" s="2"/>
      <x:c r="AB1086" s="2"/>
      <x:c r="AC1086" s="2"/>
      <x:c r="AD1086" s="2"/>
      <x:c r="AE1086" s="2"/>
      <x:c r="AF1086" s="2"/>
      <x:c r="AG1086" s="2"/>
      <x:c r="AH1086" s="2"/>
      <x:c r="AI1086" s="2"/>
      <x:c r="AJ1086" s="2"/>
      <x:c r="AK1086" s="2"/>
      <x:c r="AL1086" s="2"/>
      <x:c r="AM1086" s="2"/>
      <x:c r="AN1086" s="2"/>
      <x:c r="AO1086" s="2"/>
      <x:c r="AP1086" s="2"/>
      <x:c r="AQ1086" s="2"/>
      <x:c r="AR1086" s="2"/>
      <x:c r="AS1086" s="2"/>
    </x:row>
    <x:row r="1087">
      <x:c r="B1087" s="2"/>
      <x:c r="C1087" s="2"/>
      <x:c r="D1087" s="2"/>
      <x:c r="E1087" s="2"/>
      <x:c r="F1087" s="2"/>
      <x:c r="G1087" s="2"/>
      <x:c r="H1087" s="2"/>
      <x:c r="I1087" s="2"/>
      <x:c r="J1087" s="2"/>
      <x:c r="K1087" s="2"/>
      <x:c r="L1087" s="2"/>
      <x:c r="M1087" s="2"/>
      <x:c r="N1087" s="2"/>
      <x:c r="O1087" s="2"/>
      <x:c r="P1087" s="2"/>
      <x:c r="Q1087" s="2"/>
      <x:c r="R1087" s="2"/>
      <x:c r="S1087" s="2"/>
      <x:c r="T1087" s="2"/>
      <x:c r="U1087" s="2"/>
      <x:c r="V1087" s="2"/>
      <x:c r="W1087" s="2"/>
      <x:c r="X1087" s="2"/>
      <x:c r="Y1087" s="2"/>
      <x:c r="Z1087" s="2"/>
      <x:c r="AA1087" s="2"/>
      <x:c r="AB1087" s="2"/>
      <x:c r="AC1087" s="2"/>
      <x:c r="AD1087" s="2"/>
      <x:c r="AE1087" s="2"/>
      <x:c r="AF1087" s="2"/>
      <x:c r="AG1087" s="2"/>
      <x:c r="AH1087" s="2"/>
      <x:c r="AI1087" s="2"/>
      <x:c r="AJ1087" s="2"/>
      <x:c r="AK1087" s="2"/>
      <x:c r="AL1087" s="2"/>
      <x:c r="AM1087" s="2"/>
      <x:c r="AN1087" s="2"/>
      <x:c r="AO1087" s="2"/>
      <x:c r="AP1087" s="2"/>
      <x:c r="AQ1087" s="2"/>
      <x:c r="AR1087" s="2"/>
      <x:c r="AS1087" s="2"/>
    </x:row>
    <x:row r="1088">
      <x:c r="B1088" s="2"/>
      <x:c r="C1088" s="2"/>
      <x:c r="D1088" s="2"/>
      <x:c r="E1088" s="2"/>
      <x:c r="F1088" s="2"/>
      <x:c r="G1088" s="2"/>
      <x:c r="H1088" s="2"/>
      <x:c r="I1088" s="2"/>
      <x:c r="J1088" s="2"/>
      <x:c r="K1088" s="2"/>
      <x:c r="L1088" s="2"/>
      <x:c r="M1088" s="2"/>
      <x:c r="N1088" s="2"/>
      <x:c r="O1088" s="2"/>
      <x:c r="P1088" s="2"/>
      <x:c r="Q1088" s="2"/>
      <x:c r="R1088" s="2"/>
      <x:c r="S1088" s="2"/>
      <x:c r="T1088" s="2"/>
      <x:c r="U1088" s="2"/>
      <x:c r="V1088" s="2"/>
      <x:c r="W1088" s="2"/>
      <x:c r="X1088" s="2"/>
      <x:c r="Y1088" s="2"/>
      <x:c r="Z1088" s="2"/>
      <x:c r="AA1088" s="2"/>
      <x:c r="AB1088" s="2"/>
      <x:c r="AC1088" s="2"/>
      <x:c r="AD1088" s="2"/>
      <x:c r="AE1088" s="2"/>
      <x:c r="AF1088" s="2"/>
      <x:c r="AG1088" s="2"/>
      <x:c r="AH1088" s="2"/>
      <x:c r="AI1088" s="2"/>
      <x:c r="AJ1088" s="2"/>
      <x:c r="AK1088" s="2"/>
      <x:c r="AL1088" s="2"/>
      <x:c r="AM1088" s="2"/>
      <x:c r="AN1088" s="2"/>
      <x:c r="AO1088" s="2"/>
      <x:c r="AP1088" s="2"/>
      <x:c r="AQ1088" s="2"/>
      <x:c r="AR1088" s="2"/>
      <x:c r="AS1088" s="2"/>
    </x:row>
    <x:row r="1089">
      <x:c r="B1089" s="2"/>
      <x:c r="C1089" s="2"/>
      <x:c r="D1089" s="2"/>
      <x:c r="E1089" s="2"/>
      <x:c r="F1089" s="2"/>
      <x:c r="G1089" s="2"/>
      <x:c r="H1089" s="2"/>
      <x:c r="I1089" s="2"/>
      <x:c r="J1089" s="2"/>
      <x:c r="K1089" s="2"/>
      <x:c r="L1089" s="2"/>
      <x:c r="M1089" s="2"/>
      <x:c r="N1089" s="2"/>
      <x:c r="O1089" s="2"/>
      <x:c r="P1089" s="2"/>
      <x:c r="Q1089" s="2"/>
      <x:c r="R1089" s="2"/>
      <x:c r="S1089" s="2"/>
      <x:c r="T1089" s="2"/>
      <x:c r="U1089" s="2"/>
      <x:c r="V1089" s="2"/>
      <x:c r="W1089" s="2"/>
      <x:c r="X1089" s="2"/>
      <x:c r="Y1089" s="2"/>
      <x:c r="Z1089" s="2"/>
      <x:c r="AA1089" s="2"/>
      <x:c r="AB1089" s="2"/>
      <x:c r="AC1089" s="2"/>
      <x:c r="AD1089" s="2"/>
      <x:c r="AE1089" s="2"/>
      <x:c r="AF1089" s="2"/>
      <x:c r="AG1089" s="2"/>
      <x:c r="AH1089" s="2"/>
      <x:c r="AI1089" s="2"/>
      <x:c r="AJ1089" s="2"/>
      <x:c r="AK1089" s="2"/>
      <x:c r="AL1089" s="2"/>
      <x:c r="AM1089" s="2"/>
      <x:c r="AN1089" s="2"/>
      <x:c r="AO1089" s="2"/>
      <x:c r="AP1089" s="2"/>
      <x:c r="AQ1089" s="2"/>
      <x:c r="AR1089" s="2"/>
      <x:c r="AS1089" s="2"/>
    </x:row>
    <x:row r="1090">
      <x:c r="B1090" s="2"/>
      <x:c r="C1090" s="2"/>
      <x:c r="D1090" s="2"/>
      <x:c r="E1090" s="2"/>
      <x:c r="F1090" s="2"/>
      <x:c r="G1090" s="2"/>
      <x:c r="H1090" s="2"/>
      <x:c r="I1090" s="2"/>
      <x:c r="J1090" s="2"/>
      <x:c r="K1090" s="2"/>
      <x:c r="L1090" s="2"/>
      <x:c r="M1090" s="2"/>
      <x:c r="N1090" s="2"/>
      <x:c r="O1090" s="2"/>
      <x:c r="P1090" s="2"/>
      <x:c r="Q1090" s="2"/>
      <x:c r="R1090" s="2"/>
      <x:c r="S1090" s="2"/>
      <x:c r="T1090" s="2"/>
      <x:c r="U1090" s="2"/>
      <x:c r="V1090" s="2"/>
      <x:c r="W1090" s="2"/>
      <x:c r="X1090" s="2"/>
      <x:c r="Y1090" s="2"/>
      <x:c r="Z1090" s="2"/>
      <x:c r="AA1090" s="2"/>
      <x:c r="AB1090" s="2"/>
      <x:c r="AC1090" s="2"/>
      <x:c r="AD1090" s="2"/>
      <x:c r="AE1090" s="2"/>
      <x:c r="AF1090" s="2"/>
      <x:c r="AG1090" s="2"/>
      <x:c r="AH1090" s="2"/>
      <x:c r="AI1090" s="2"/>
      <x:c r="AJ1090" s="2"/>
      <x:c r="AK1090" s="2"/>
      <x:c r="AL1090" s="2"/>
      <x:c r="AM1090" s="2"/>
      <x:c r="AN1090" s="2"/>
      <x:c r="AO1090" s="2"/>
      <x:c r="AP1090" s="2"/>
      <x:c r="AQ1090" s="2"/>
      <x:c r="AR1090" s="2"/>
      <x:c r="AS1090" s="2"/>
    </x:row>
    <x:row r="1091">
      <x:c r="B1091" s="2"/>
      <x:c r="C1091" s="2"/>
      <x:c r="D1091" s="2"/>
      <x:c r="E1091" s="2"/>
      <x:c r="F1091" s="2"/>
      <x:c r="G1091" s="2"/>
      <x:c r="H1091" s="2"/>
      <x:c r="I1091" s="2"/>
      <x:c r="J1091" s="2"/>
      <x:c r="K1091" s="2"/>
      <x:c r="L1091" s="2"/>
      <x:c r="M1091" s="2"/>
      <x:c r="N1091" s="2"/>
      <x:c r="O1091" s="2"/>
      <x:c r="P1091" s="2"/>
      <x:c r="Q1091" s="2"/>
      <x:c r="R1091" s="2"/>
      <x:c r="S1091" s="2"/>
      <x:c r="T1091" s="2"/>
      <x:c r="U1091" s="2"/>
      <x:c r="V1091" s="2"/>
      <x:c r="W1091" s="2"/>
      <x:c r="X1091" s="2"/>
      <x:c r="Y1091" s="2"/>
      <x:c r="Z1091" s="2"/>
      <x:c r="AA1091" s="2"/>
      <x:c r="AB1091" s="2"/>
      <x:c r="AC1091" s="2"/>
      <x:c r="AD1091" s="2"/>
      <x:c r="AE1091" s="2"/>
      <x:c r="AF1091" s="2"/>
      <x:c r="AG1091" s="2"/>
      <x:c r="AH1091" s="2"/>
      <x:c r="AI1091" s="2"/>
      <x:c r="AJ1091" s="2"/>
      <x:c r="AK1091" s="2"/>
      <x:c r="AL1091" s="2"/>
      <x:c r="AM1091" s="2"/>
      <x:c r="AN1091" s="2"/>
      <x:c r="AO1091" s="2"/>
      <x:c r="AP1091" s="2"/>
      <x:c r="AQ1091" s="2"/>
      <x:c r="AR1091" s="2"/>
      <x:c r="AS1091" s="2"/>
    </x:row>
    <x:row r="1092">
      <x:c r="B1092" s="2"/>
      <x:c r="C1092" s="2"/>
      <x:c r="D1092" s="2"/>
      <x:c r="E1092" s="2"/>
      <x:c r="F1092" s="2"/>
      <x:c r="G1092" s="2"/>
      <x:c r="H1092" s="2"/>
      <x:c r="I1092" s="2"/>
      <x:c r="J1092" s="2"/>
      <x:c r="K1092" s="2"/>
      <x:c r="L1092" s="2"/>
      <x:c r="M1092" s="2"/>
      <x:c r="N1092" s="2"/>
      <x:c r="O1092" s="2"/>
      <x:c r="P1092" s="2"/>
      <x:c r="Q1092" s="2"/>
      <x:c r="R1092" s="2"/>
      <x:c r="S1092" s="2"/>
      <x:c r="T1092" s="2"/>
      <x:c r="U1092" s="2"/>
      <x:c r="V1092" s="2"/>
      <x:c r="W1092" s="2"/>
      <x:c r="X1092" s="2"/>
      <x:c r="Y1092" s="2"/>
      <x:c r="Z1092" s="2"/>
      <x:c r="AA1092" s="2"/>
      <x:c r="AB1092" s="2"/>
      <x:c r="AC1092" s="2"/>
      <x:c r="AD1092" s="2"/>
      <x:c r="AE1092" s="2"/>
      <x:c r="AF1092" s="2"/>
      <x:c r="AG1092" s="2"/>
      <x:c r="AH1092" s="2"/>
      <x:c r="AI1092" s="2"/>
      <x:c r="AJ1092" s="2"/>
      <x:c r="AK1092" s="2"/>
      <x:c r="AL1092" s="2"/>
      <x:c r="AM1092" s="2"/>
      <x:c r="AN1092" s="2"/>
      <x:c r="AO1092" s="2"/>
      <x:c r="AP1092" s="2"/>
      <x:c r="AQ1092" s="2"/>
      <x:c r="AR1092" s="2"/>
      <x:c r="AS1092" s="2"/>
    </x:row>
    <x:row r="1093">
      <x:c r="B1093" s="2"/>
      <x:c r="C1093" s="2"/>
      <x:c r="D1093" s="2"/>
      <x:c r="E1093" s="2"/>
      <x:c r="F1093" s="2"/>
      <x:c r="G1093" s="2"/>
      <x:c r="H1093" s="2"/>
      <x:c r="I1093" s="2"/>
      <x:c r="J1093" s="2"/>
      <x:c r="K1093" s="2"/>
      <x:c r="L1093" s="2"/>
      <x:c r="M1093" s="2"/>
      <x:c r="N1093" s="2"/>
      <x:c r="O1093" s="2"/>
      <x:c r="P1093" s="2"/>
      <x:c r="Q1093" s="2"/>
      <x:c r="R1093" s="2"/>
      <x:c r="S1093" s="2"/>
      <x:c r="T1093" s="2"/>
      <x:c r="U1093" s="2"/>
      <x:c r="V1093" s="2"/>
      <x:c r="W1093" s="2"/>
      <x:c r="X1093" s="2"/>
      <x:c r="Y1093" s="2"/>
      <x:c r="Z1093" s="2"/>
      <x:c r="AA1093" s="2"/>
      <x:c r="AB1093" s="2"/>
      <x:c r="AC1093" s="2"/>
      <x:c r="AD1093" s="2"/>
      <x:c r="AE1093" s="2"/>
      <x:c r="AF1093" s="2"/>
      <x:c r="AG1093" s="2"/>
      <x:c r="AH1093" s="2"/>
      <x:c r="AI1093" s="2"/>
      <x:c r="AJ1093" s="2"/>
      <x:c r="AK1093" s="2"/>
      <x:c r="AL1093" s="2"/>
      <x:c r="AM1093" s="2"/>
      <x:c r="AN1093" s="2"/>
      <x:c r="AO1093" s="2"/>
      <x:c r="AP1093" s="2"/>
      <x:c r="AQ1093" s="2"/>
      <x:c r="AR1093" s="2"/>
      <x:c r="AS1093" s="2"/>
    </x:row>
    <x:row r="1094">
      <x:c r="B1094" s="2"/>
      <x:c r="C1094" s="2"/>
      <x:c r="D1094" s="2"/>
      <x:c r="E1094" s="2"/>
      <x:c r="F1094" s="2"/>
      <x:c r="G1094" s="2"/>
      <x:c r="H1094" s="2"/>
      <x:c r="I1094" s="2"/>
      <x:c r="J1094" s="2"/>
      <x:c r="K1094" s="2"/>
      <x:c r="L1094" s="2"/>
      <x:c r="M1094" s="2"/>
      <x:c r="N1094" s="2"/>
      <x:c r="O1094" s="2"/>
      <x:c r="P1094" s="2"/>
      <x:c r="Q1094" s="2"/>
      <x:c r="R1094" s="2"/>
      <x:c r="S1094" s="2"/>
      <x:c r="T1094" s="2"/>
      <x:c r="U1094" s="2"/>
      <x:c r="V1094" s="2"/>
      <x:c r="W1094" s="2"/>
      <x:c r="X1094" s="2"/>
      <x:c r="Y1094" s="2"/>
      <x:c r="Z1094" s="2"/>
      <x:c r="AA1094" s="2"/>
      <x:c r="AB1094" s="2"/>
      <x:c r="AC1094" s="2"/>
      <x:c r="AD1094" s="2"/>
      <x:c r="AE1094" s="2"/>
      <x:c r="AF1094" s="2"/>
      <x:c r="AG1094" s="2"/>
      <x:c r="AH1094" s="2"/>
      <x:c r="AI1094" s="2"/>
      <x:c r="AJ1094" s="2"/>
      <x:c r="AK1094" s="2"/>
      <x:c r="AL1094" s="2"/>
      <x:c r="AM1094" s="2"/>
      <x:c r="AN1094" s="2"/>
      <x:c r="AO1094" s="2"/>
      <x:c r="AP1094" s="2"/>
      <x:c r="AQ1094" s="2"/>
      <x:c r="AR1094" s="2"/>
      <x:c r="AS1094" s="2"/>
    </x:row>
    <x:row r="1095">
      <x:c r="B1095" s="2"/>
      <x:c r="C1095" s="2"/>
      <x:c r="D1095" s="2"/>
      <x:c r="E1095" s="2"/>
      <x:c r="F1095" s="2"/>
      <x:c r="G1095" s="2"/>
      <x:c r="H1095" s="2"/>
      <x:c r="I1095" s="2"/>
      <x:c r="J1095" s="2"/>
      <x:c r="K1095" s="2"/>
      <x:c r="L1095" s="2"/>
      <x:c r="M1095" s="2"/>
      <x:c r="N1095" s="2"/>
      <x:c r="O1095" s="2"/>
      <x:c r="P1095" s="2"/>
      <x:c r="Q1095" s="2"/>
      <x:c r="R1095" s="2"/>
      <x:c r="S1095" s="2"/>
      <x:c r="T1095" s="2"/>
      <x:c r="U1095" s="2"/>
      <x:c r="V1095" s="2"/>
      <x:c r="W1095" s="2"/>
      <x:c r="X1095" s="2"/>
      <x:c r="Y1095" s="2"/>
      <x:c r="Z1095" s="2"/>
      <x:c r="AA1095" s="2"/>
      <x:c r="AB1095" s="2"/>
      <x:c r="AC1095" s="2"/>
      <x:c r="AD1095" s="2"/>
      <x:c r="AE1095" s="2"/>
      <x:c r="AF1095" s="2"/>
      <x:c r="AG1095" s="2"/>
      <x:c r="AH1095" s="2"/>
      <x:c r="AI1095" s="2"/>
      <x:c r="AJ1095" s="2"/>
      <x:c r="AK1095" s="2"/>
      <x:c r="AL1095" s="2"/>
      <x:c r="AM1095" s="2"/>
      <x:c r="AN1095" s="2"/>
      <x:c r="AO1095" s="2"/>
      <x:c r="AP1095" s="2"/>
      <x:c r="AQ1095" s="2"/>
      <x:c r="AR1095" s="2"/>
      <x:c r="AS1095" s="2"/>
    </x:row>
    <x:row r="1096">
      <x:c r="B1096" s="2"/>
      <x:c r="C1096" s="2"/>
      <x:c r="D1096" s="2"/>
      <x:c r="E1096" s="2"/>
      <x:c r="F1096" s="2"/>
      <x:c r="G1096" s="2"/>
      <x:c r="H1096" s="2"/>
      <x:c r="I1096" s="2"/>
      <x:c r="J1096" s="2"/>
      <x:c r="K1096" s="2"/>
      <x:c r="L1096" s="2"/>
      <x:c r="M1096" s="2"/>
      <x:c r="N1096" s="2"/>
      <x:c r="O1096" s="2"/>
      <x:c r="P1096" s="2"/>
      <x:c r="Q1096" s="2"/>
      <x:c r="R1096" s="2"/>
      <x:c r="S1096" s="2"/>
      <x:c r="T1096" s="2"/>
      <x:c r="U1096" s="2"/>
      <x:c r="V1096" s="2"/>
      <x:c r="W1096" s="2"/>
      <x:c r="X1096" s="2"/>
      <x:c r="Y1096" s="2"/>
      <x:c r="Z1096" s="2"/>
      <x:c r="AA1096" s="2"/>
      <x:c r="AB1096" s="2"/>
      <x:c r="AC1096" s="2"/>
      <x:c r="AD1096" s="2"/>
      <x:c r="AE1096" s="2"/>
      <x:c r="AF1096" s="2"/>
      <x:c r="AG1096" s="2"/>
      <x:c r="AH1096" s="2"/>
      <x:c r="AI1096" s="2"/>
      <x:c r="AJ1096" s="2"/>
      <x:c r="AK1096" s="2"/>
      <x:c r="AL1096" s="2"/>
      <x:c r="AM1096" s="2"/>
      <x:c r="AN1096" s="2"/>
      <x:c r="AO1096" s="2"/>
      <x:c r="AP1096" s="2"/>
      <x:c r="AQ1096" s="2"/>
      <x:c r="AR1096" s="2"/>
      <x:c r="AS1096" s="2"/>
    </x:row>
    <x:row r="1097">
      <x:c r="B1097" s="2"/>
      <x:c r="C1097" s="2"/>
      <x:c r="D1097" s="2"/>
      <x:c r="E1097" s="2"/>
      <x:c r="F1097" s="2"/>
      <x:c r="G1097" s="2"/>
      <x:c r="H1097" s="2"/>
      <x:c r="I1097" s="2"/>
      <x:c r="J1097" s="2"/>
      <x:c r="K1097" s="2"/>
      <x:c r="L1097" s="2"/>
      <x:c r="M1097" s="2"/>
      <x:c r="N1097" s="2"/>
      <x:c r="O1097" s="2"/>
      <x:c r="P1097" s="2"/>
      <x:c r="Q1097" s="2"/>
      <x:c r="R1097" s="2"/>
      <x:c r="S1097" s="2"/>
      <x:c r="T1097" s="2"/>
      <x:c r="U1097" s="2"/>
      <x:c r="V1097" s="2"/>
      <x:c r="W1097" s="2"/>
      <x:c r="X1097" s="2"/>
      <x:c r="Y1097" s="2"/>
      <x:c r="Z1097" s="2"/>
      <x:c r="AA1097" s="2"/>
      <x:c r="AB1097" s="2"/>
      <x:c r="AC1097" s="2"/>
      <x:c r="AD1097" s="2"/>
      <x:c r="AE1097" s="2"/>
      <x:c r="AF1097" s="2"/>
      <x:c r="AG1097" s="2"/>
      <x:c r="AH1097" s="2"/>
      <x:c r="AI1097" s="2"/>
      <x:c r="AJ1097" s="2"/>
      <x:c r="AK1097" s="2"/>
      <x:c r="AL1097" s="2"/>
      <x:c r="AM1097" s="2"/>
      <x:c r="AN1097" s="2"/>
      <x:c r="AO1097" s="2"/>
      <x:c r="AP1097" s="2"/>
      <x:c r="AQ1097" s="2"/>
      <x:c r="AR1097" s="2"/>
      <x:c r="AS1097" s="2"/>
    </x:row>
    <x:row r="1098">
      <x:c r="B1098" s="2"/>
      <x:c r="C1098" s="2"/>
      <x:c r="D1098" s="2"/>
      <x:c r="E1098" s="2"/>
      <x:c r="F1098" s="2"/>
      <x:c r="G1098" s="2"/>
      <x:c r="H1098" s="2"/>
      <x:c r="I1098" s="2"/>
      <x:c r="J1098" s="2"/>
      <x:c r="K1098" s="2"/>
      <x:c r="L1098" s="2"/>
      <x:c r="M1098" s="2"/>
      <x:c r="N1098" s="2"/>
      <x:c r="O1098" s="2"/>
      <x:c r="P1098" s="2"/>
      <x:c r="Q1098" s="2"/>
      <x:c r="R1098" s="2"/>
      <x:c r="S1098" s="2"/>
      <x:c r="T1098" s="2"/>
      <x:c r="U1098" s="2"/>
      <x:c r="V1098" s="2"/>
      <x:c r="W1098" s="2"/>
      <x:c r="X1098" s="2"/>
      <x:c r="Y1098" s="2"/>
      <x:c r="Z1098" s="2"/>
      <x:c r="AA1098" s="2"/>
      <x:c r="AB1098" s="2"/>
      <x:c r="AC1098" s="2"/>
      <x:c r="AD1098" s="2"/>
      <x:c r="AE1098" s="2"/>
      <x:c r="AF1098" s="2"/>
      <x:c r="AG1098" s="2"/>
      <x:c r="AH1098" s="2"/>
      <x:c r="AI1098" s="2"/>
      <x:c r="AJ1098" s="2"/>
      <x:c r="AK1098" s="2"/>
      <x:c r="AL1098" s="2"/>
      <x:c r="AM1098" s="2"/>
      <x:c r="AN1098" s="2"/>
      <x:c r="AO1098" s="2"/>
      <x:c r="AP1098" s="2"/>
      <x:c r="AQ1098" s="2"/>
      <x:c r="AR1098" s="2"/>
      <x:c r="AS1098" s="2"/>
    </x:row>
    <x:row r="1099">
      <x:c r="B1099" s="2"/>
      <x:c r="C1099" s="2"/>
      <x:c r="D1099" s="2"/>
      <x:c r="E1099" s="2"/>
      <x:c r="F1099" s="2"/>
      <x:c r="G1099" s="2"/>
      <x:c r="H1099" s="2"/>
      <x:c r="I1099" s="2"/>
      <x:c r="J1099" s="2"/>
      <x:c r="K1099" s="2"/>
      <x:c r="L1099" s="2"/>
      <x:c r="M1099" s="2"/>
      <x:c r="N1099" s="2"/>
      <x:c r="O1099" s="2"/>
      <x:c r="P1099" s="2"/>
      <x:c r="Q1099" s="2"/>
      <x:c r="R1099" s="2"/>
      <x:c r="S1099" s="2"/>
      <x:c r="T1099" s="2"/>
      <x:c r="U1099" s="2"/>
      <x:c r="V1099" s="2"/>
      <x:c r="W1099" s="2"/>
      <x:c r="X1099" s="2"/>
      <x:c r="Y1099" s="2"/>
      <x:c r="Z1099" s="2"/>
      <x:c r="AA1099" s="2"/>
      <x:c r="AB1099" s="2"/>
      <x:c r="AC1099" s="2"/>
      <x:c r="AD1099" s="2"/>
      <x:c r="AE1099" s="2"/>
      <x:c r="AF1099" s="2"/>
      <x:c r="AG1099" s="2"/>
      <x:c r="AH1099" s="2"/>
      <x:c r="AI1099" s="2"/>
      <x:c r="AJ1099" s="2"/>
      <x:c r="AK1099" s="2"/>
      <x:c r="AL1099" s="2"/>
      <x:c r="AM1099" s="2"/>
      <x:c r="AN1099" s="2"/>
      <x:c r="AO1099" s="2"/>
      <x:c r="AP1099" s="2"/>
      <x:c r="AQ1099" s="2"/>
      <x:c r="AR1099" s="2"/>
      <x:c r="AS1099" s="2"/>
    </x:row>
    <x:row r="1100">
      <x:c r="B1100" s="2"/>
      <x:c r="C1100" s="2"/>
      <x:c r="D1100" s="2"/>
      <x:c r="E1100" s="2"/>
      <x:c r="F1100" s="2"/>
      <x:c r="G1100" s="2"/>
      <x:c r="H1100" s="2"/>
      <x:c r="I1100" s="2"/>
      <x:c r="J1100" s="2"/>
      <x:c r="K1100" s="2"/>
      <x:c r="L1100" s="2"/>
      <x:c r="M1100" s="2"/>
      <x:c r="N1100" s="2"/>
      <x:c r="O1100" s="2"/>
      <x:c r="P1100" s="2"/>
      <x:c r="Q1100" s="2"/>
      <x:c r="R1100" s="2"/>
      <x:c r="S1100" s="2"/>
      <x:c r="T1100" s="2"/>
      <x:c r="U1100" s="2"/>
      <x:c r="V1100" s="2"/>
      <x:c r="W1100" s="2"/>
      <x:c r="X1100" s="2"/>
      <x:c r="Y1100" s="2"/>
      <x:c r="Z1100" s="2"/>
      <x:c r="AA1100" s="2"/>
      <x:c r="AB1100" s="2"/>
      <x:c r="AC1100" s="2"/>
      <x:c r="AD1100" s="2"/>
      <x:c r="AE1100" s="2"/>
      <x:c r="AF1100" s="2"/>
      <x:c r="AG1100" s="2"/>
      <x:c r="AH1100" s="2"/>
      <x:c r="AI1100" s="2"/>
      <x:c r="AJ1100" s="2"/>
      <x:c r="AK1100" s="2"/>
      <x:c r="AL1100" s="2"/>
      <x:c r="AM1100" s="2"/>
      <x:c r="AN1100" s="2"/>
      <x:c r="AO1100" s="2"/>
      <x:c r="AP1100" s="2"/>
      <x:c r="AQ1100" s="2"/>
      <x:c r="AR1100" s="2"/>
      <x:c r="AS1100" s="2"/>
    </x:row>
  </x:sheetData>
  <x:mergeCells>
    <x:mergeCell ref="B6:AS6"/>
  </x:mergeCells>
  <x:pageMargins left="0.7" right="0.7" top="0.75" bottom="0.75" header="0.3" footer="0.3"/>
</x:worksheet>
</file>

<file path=xl/worksheets/sheet5.xml><?xml version="1.0" encoding="utf-8"?>
<x:worksheet xmlns:x="http://schemas.openxmlformats.org/spreadsheetml/2006/main">
  <x:sheetViews>
    <x:sheetView showGridLines="0" workbookViewId="0">
      <x:pane xSplit="4" ySplit="7" topLeftCell="E8" activePane="bottomRight" state="frozen"/>
    </x:sheetView>
  </x:sheetViews>
  <x:sheetFormatPr defaultRowHeight="15"/>
  <x:cols>
    <x:col min="2" max="2" width="10" hidden="0" customWidth="1"/>
    <x:col min="3" max="3" width="29" hidden="0" customWidth="1"/>
    <x:col min="4" max="4" width="29" hidden="0" customWidth="1"/>
    <x:col min="5" max="5" width="12" hidden="0" customWidth="1"/>
    <x:col min="6" max="6" width="10" hidden="0" customWidth="1"/>
    <x:col min="7" max="7" width="13" hidden="0" customWidth="1"/>
    <x:col min="8" max="8" width="12" hidden="0" customWidth="1"/>
    <x:col min="9" max="9" width="13" hidden="0" customWidth="1"/>
    <x:col min="10" max="10" width="12" hidden="0" customWidth="1"/>
    <x:col min="11" max="11" width="14" hidden="0" customWidth="1"/>
    <x:col min="12" max="12" width="13" hidden="0" customWidth="1"/>
    <x:col min="13" max="13" width="11" hidden="0" customWidth="1"/>
    <x:col min="14" max="14" width="11" hidden="0" customWidth="1"/>
    <x:col min="15" max="15" width="11" hidden="0" customWidth="1"/>
    <x:col min="16" max="16" width="12" hidden="0" customWidth="1"/>
    <x:col min="17" max="17" width="12" hidden="0" customWidth="1"/>
    <x:col min="18" max="18" width="11" hidden="0" customWidth="1"/>
    <x:col min="19" max="19" width="13" hidden="0" customWidth="1"/>
    <x:col min="20" max="20" width="15" hidden="0" customWidth="1"/>
    <x:col min="21" max="21" width="14" hidden="0" customWidth="1"/>
    <x:col min="22" max="22" width="12" hidden="0" customWidth="1"/>
    <x:col min="23" max="23" width="13" hidden="0" customWidth="1"/>
    <x:col min="24" max="24" width="10" hidden="0" customWidth="1"/>
    <x:col min="25" max="25" width="11" hidden="0" customWidth="1"/>
    <x:col min="26" max="26" width="10" hidden="0" customWidth="1"/>
    <x:col min="27" max="27" width="14" hidden="0" customWidth="1"/>
    <x:col min="28" max="28" width="10" hidden="0" customWidth="1"/>
    <x:col min="29" max="29" width="13" hidden="0" customWidth="1"/>
    <x:col min="30" max="30" width="16" hidden="0" customWidth="1"/>
    <x:col min="31" max="31" width="16" hidden="0" customWidth="1"/>
    <x:col min="32" max="32" width="14" hidden="0" customWidth="1"/>
    <x:col min="33" max="33" width="13" hidden="0" customWidth="1"/>
    <x:col min="34" max="34" width="11" hidden="0" customWidth="1"/>
    <x:col min="35" max="35" width="13" hidden="0" customWidth="1"/>
    <x:col min="36" max="36" width="18" hidden="0" customWidth="1"/>
    <x:col min="37" max="37" width="17" hidden="0" customWidth="1"/>
    <x:col min="38" max="38" width="12" hidden="0" customWidth="1"/>
    <x:col min="39" max="39" width="13" hidden="0" customWidth="1"/>
    <x:col min="40" max="40" width="15" hidden="0" customWidth="1"/>
    <x:col min="41" max="41" width="14" hidden="0" customWidth="1"/>
    <x:col min="42" max="42" width="17" hidden="0" customWidth="1"/>
    <x:col min="43" max="43" width="14" hidden="0" customWidth="1"/>
    <x:col min="44" max="44" width="17" hidden="0" customWidth="1"/>
    <x:col min="45" max="45" width="48" hidden="0" customWidth="1"/>
  </x:cols>
  <x:sheetData>
    <x:row r="2">
      <x:c r="B2" s="3" t="str">
        <x:v>Thirty-pair configuration build</x:v>
      </x:c>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x:c r="B3" s="4" t="str">
        <x:v>Each energy lineage is compiled into each host without allowing a pass count to become a weighted score</x:v>
      </x:c>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c r="AQ3" s="4"/>
      <x:c r="AR3" s="4"/>
      <x:c r="AS3" s="4"/>
    </x:row>
    <x:row r="4">
      <x:c r="B4" s="5"/>
      <x:c r="C4" s="5"/>
      <x:c r="D4" s="5"/>
      <x:c r="E4" s="5"/>
      <x:c r="F4" s="5"/>
      <x:c r="G4" s="5"/>
      <x:c r="H4" s="5"/>
      <x:c r="I4" s="5"/>
      <x:c r="J4" s="5"/>
      <x:c r="K4" s="5"/>
      <x:c r="L4" s="5"/>
      <x:c r="M4" s="5"/>
      <x:c r="N4" s="5"/>
      <x:c r="O4" s="5"/>
      <x:c r="P4" s="5"/>
      <x:c r="Q4" s="5"/>
      <x:c r="R4" s="5"/>
      <x:c r="S4" s="5"/>
      <x:c r="T4" s="5"/>
      <x:c r="U4" s="5"/>
      <x:c r="V4" s="5"/>
      <x:c r="W4" s="5"/>
      <x:c r="X4" s="5"/>
      <x:c r="Y4" s="5"/>
      <x:c r="Z4" s="5"/>
      <x:c r="AA4" s="5"/>
      <x:c r="AB4" s="5"/>
      <x:c r="AC4" s="5"/>
      <x:c r="AD4" s="5"/>
      <x:c r="AE4" s="5"/>
      <x:c r="AF4" s="5"/>
      <x:c r="AG4" s="5"/>
      <x:c r="AH4" s="5"/>
      <x:c r="AI4" s="5"/>
      <x:c r="AJ4" s="5"/>
      <x:c r="AK4" s="5"/>
      <x:c r="AL4" s="5"/>
      <x:c r="AM4" s="5"/>
      <x:c r="AN4" s="5"/>
      <x:c r="AO4" s="5"/>
      <x:c r="AP4" s="5"/>
      <x:c r="AQ4" s="5"/>
      <x:c r="AR4" s="5"/>
      <x:c r="AS4" s="5"/>
    </x:row>
    <x:row r="5">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row>
    <x:row r="6">
      <x:c r="B6" s="8" t="str">
        <x:v>Lineage–geometry pairs</x:v>
      </x:c>
      <x:c r="C6" s="9" t="str">
        <x:v>Lineage–geometry pairs</x:v>
      </x:c>
      <x:c r="D6" s="9" t="str">
        <x:v>Lineage–geometry pairs</x:v>
      </x:c>
      <x:c r="E6" s="9" t="str">
        <x:v>Lineage–geometry pairs</x:v>
      </x:c>
      <x:c r="F6" s="9" t="str">
        <x:v>Lineage–geometry pairs</x:v>
      </x:c>
      <x:c r="G6" s="9" t="str">
        <x:v>Lineage–geometry pairs</x:v>
      </x:c>
      <x:c r="H6" s="9" t="str">
        <x:v>Lineage–geometry pairs</x:v>
      </x:c>
      <x:c r="I6" s="9" t="str">
        <x:v>Lineage–geometry pairs</x:v>
      </x:c>
      <x:c r="J6" s="9" t="str">
        <x:v>Lineage–geometry pairs</x:v>
      </x:c>
      <x:c r="K6" s="9" t="str">
        <x:v>Lineage–geometry pairs</x:v>
      </x:c>
      <x:c r="L6" s="9" t="str">
        <x:v>Lineage–geometry pairs</x:v>
      </x:c>
      <x:c r="M6" s="9" t="str">
        <x:v>Lineage–geometry pairs</x:v>
      </x:c>
      <x:c r="N6" s="9" t="str">
        <x:v>Lineage–geometry pairs</x:v>
      </x:c>
      <x:c r="O6" s="9" t="str">
        <x:v>Lineage–geometry pairs</x:v>
      </x:c>
      <x:c r="P6" s="9" t="str">
        <x:v>Lineage–geometry pairs</x:v>
      </x:c>
      <x:c r="Q6" s="9" t="str">
        <x:v>Lineage–geometry pairs</x:v>
      </x:c>
      <x:c r="R6" s="9" t="str">
        <x:v>Lineage–geometry pairs</x:v>
      </x:c>
      <x:c r="S6" s="9" t="str">
        <x:v>Lineage–geometry pairs</x:v>
      </x:c>
      <x:c r="T6" s="9" t="str">
        <x:v>Lineage–geometry pairs</x:v>
      </x:c>
      <x:c r="U6" s="9" t="str">
        <x:v>Lineage–geometry pairs</x:v>
      </x:c>
      <x:c r="V6" s="9" t="str">
        <x:v>Lineage–geometry pairs</x:v>
      </x:c>
      <x:c r="W6" s="9" t="str">
        <x:v>Lineage–geometry pairs</x:v>
      </x:c>
      <x:c r="X6" s="9" t="str">
        <x:v>Lineage–geometry pairs</x:v>
      </x:c>
      <x:c r="Y6" s="9" t="str">
        <x:v>Lineage–geometry pairs</x:v>
      </x:c>
      <x:c r="Z6" s="9" t="str">
        <x:v>Lineage–geometry pairs</x:v>
      </x:c>
      <x:c r="AA6" s="9" t="str">
        <x:v>Lineage–geometry pairs</x:v>
      </x:c>
      <x:c r="AB6" s="9" t="str">
        <x:v>Lineage–geometry pairs</x:v>
      </x:c>
      <x:c r="AC6" s="9" t="str">
        <x:v>Lineage–geometry pairs</x:v>
      </x:c>
      <x:c r="AD6" s="9" t="str">
        <x:v>Lineage–geometry pairs</x:v>
      </x:c>
      <x:c r="AE6" s="9" t="str">
        <x:v>Lineage–geometry pairs</x:v>
      </x:c>
      <x:c r="AF6" s="9" t="str">
        <x:v>Lineage–geometry pairs</x:v>
      </x:c>
      <x:c r="AG6" s="9" t="str">
        <x:v>Lineage–geometry pairs</x:v>
      </x:c>
      <x:c r="AH6" s="9" t="str">
        <x:v>Lineage–geometry pairs</x:v>
      </x:c>
      <x:c r="AI6" s="9" t="str">
        <x:v>Lineage–geometry pairs</x:v>
      </x:c>
      <x:c r="AJ6" s="9" t="str">
        <x:v>Lineage–geometry pairs</x:v>
      </x:c>
      <x:c r="AK6" s="9" t="str">
        <x:v>Lineage–geometry pairs</x:v>
      </x:c>
      <x:c r="AL6" s="9" t="str">
        <x:v>Lineage–geometry pairs</x:v>
      </x:c>
      <x:c r="AM6" s="9" t="str">
        <x:v>Lineage–geometry pairs</x:v>
      </x:c>
      <x:c r="AN6" s="9" t="str">
        <x:v>Lineage–geometry pairs</x:v>
      </x:c>
      <x:c r="AO6" s="9" t="str">
        <x:v>Lineage–geometry pairs</x:v>
      </x:c>
      <x:c r="AP6" s="9" t="str">
        <x:v>Lineage–geometry pairs</x:v>
      </x:c>
      <x:c r="AQ6" s="9" t="str">
        <x:v>Lineage–geometry pairs</x:v>
      </x:c>
      <x:c r="AR6" s="9" t="str">
        <x:v>Lineage–geometry pairs</x:v>
      </x:c>
      <x:c r="AS6" s="10" t="str">
        <x:v>Lineage–geometry pairs</x:v>
      </x:c>
    </x:row>
    <x:row r="7">
      <x:c r="B7" s="26" t="str">
        <x:v>Pair</x:v>
      </x:c>
      <x:c r="C7" s="27" t="str">
        <x:v>Lineage</x:v>
      </x:c>
      <x:c r="D7" s="27" t="str">
        <x:v>Geometry</x:v>
      </x:c>
      <x:c r="E7" s="27" t="str">
        <x:v>Total dry t</x:v>
      </x:c>
      <x:c r="F7" s="27" t="str">
        <x:v>Wet t</x:v>
      </x:c>
      <x:c r="G7" s="27" t="str">
        <x:v>Base cube m³</x:v>
      </x:c>
      <x:c r="H7" s="27" t="str">
        <x:v>Fixed dry t</x:v>
      </x:c>
      <x:c r="I7" s="27" t="str">
        <x:v>Mobile dry t</x:v>
      </x:c>
      <x:c r="J7" s="27" t="str">
        <x:v>Mobile wet t</x:v>
      </x:c>
      <x:c r="K7" s="27" t="str">
        <x:v>Mobile cube m³</x:v>
      </x:c>
      <x:c r="L7" s="27" t="str">
        <x:v>Mobile positions</x:v>
      </x:c>
      <x:c r="M7" s="27" t="str">
        <x:v>Road cargo</x:v>
      </x:c>
      <x:c r="N7" s="27" t="str">
        <x:v>Rail cargo</x:v>
      </x:c>
      <x:c r="O7" s="27" t="str">
        <x:v>Barge hosts</x:v>
      </x:c>
      <x:c r="P7" s="27" t="str">
        <x:v>Road support</x:v>
      </x:c>
      <x:c r="Q7" s="27" t="str">
        <x:v>Rail support</x:v>
      </x:c>
      <x:c r="R7" s="27" t="str">
        <x:v>Assist craft</x:v>
      </x:c>
      <x:c r="S7" s="27" t="str">
        <x:v>Carrier tare t</x:v>
      </x:c>
      <x:c r="T7" s="27" t="str">
        <x:v>Transported system t</x:v>
      </x:c>
      <x:c r="U7" s="27" t="str">
        <x:v>Installed system t</x:v>
      </x:c>
      <x:c r="V7" s="27" t="str">
        <x:v>Road train km</x:v>
      </x:c>
      <x:c r="W7" s="27" t="str">
        <x:v>Rail length m</x:v>
      </x:c>
      <x:c r="X7" s="27" t="str">
        <x:v>Draft m</x:v>
      </x:c>
      <x:c r="Y7" s="27" t="str">
        <x:v>Protected h</x:v>
      </x:c>
      <x:c r="Z7" s="27" t="str">
        <x:v>Full h</x:v>
      </x:c>
      <x:c r="AA7" s="27" t="str">
        <x:v>Degraded full h</x:v>
      </x:c>
      <x:c r="AB7" s="27" t="str">
        <x:v>Crew</x:v>
      </x:c>
      <x:c r="AC7" s="27" t="str">
        <x:v>Heat duty MWth</x:v>
      </x:c>
      <x:c r="AD7" s="27" t="str">
        <x:v>Installed rejection MWth</x:v>
      </x:c>
      <x:c r="AE7" s="27" t="str">
        <x:v>Hot-smoke N-1 ratio</x:v>
      </x:c>
      <x:c r="AF7" s="27" t="str">
        <x:v>No-water ratio</x:v>
      </x:c>
      <x:c r="AG7" s="27" t="str">
        <x:v>Site m²</x:v>
      </x:c>
      <x:c r="AH7" s="27" t="str">
        <x:v>Noise dBA</x:v>
      </x:c>
      <x:c r="AI7" s="27" t="str">
        <x:v>Exhaust 50 m</x:v>
      </x:c>
      <x:c r="AJ7" s="27" t="str">
        <x:v>Host envelope</x:v>
      </x:c>
      <x:c r="AK7" s="27" t="str">
        <x:v>Role</x:v>
      </x:c>
      <x:c r="AL7" s="27" t="str">
        <x:v>Worlds passed</x:v>
      </x:c>
      <x:c r="AM7" s="27" t="str">
        <x:v>Strict admission</x:v>
      </x:c>
      <x:c r="AN7" s="27" t="str">
        <x:v>Disposition</x:v>
      </x:c>
      <x:c r="AO7" s="27" t="str">
        <x:v>Host capital $M</x:v>
      </x:c>
      <x:c r="AP7" s="27" t="str">
        <x:v>Configured capital $M</x:v>
      </x:c>
      <x:c r="AQ7" s="27" t="str">
        <x:v>Annual O&amp;S $M</x:v>
      </x:c>
      <x:c r="AR7" s="27" t="str">
        <x:v>25-year lifecycle $M</x:v>
      </x:c>
      <x:c r="AS7" s="27" t="str">
        <x:v>Note</x:v>
      </x:c>
    </x:row>
    <x:row r="8">
      <x:c r="B8" s="28" t="str">
        <x:v>L1-G1</x:v>
      </x:c>
      <x:c r="C8" s="28" t="str">
        <x:v>Organic multi-liquid bridge</x:v>
      </x:c>
      <x:c r="D8" s="28" t="str">
        <x:v>Road-distributed lattice</x:v>
      </x:c>
      <x:c r="E8" s="76" t="n">
        <x:f>Lineages!J8</x:f>
        <x:v>580</x:v>
      </x:c>
      <x:c r="F8" s="76" t="n">
        <x:f>Lineages!K8</x:f>
        <x:v>54.7900837520938</x:v>
      </x:c>
      <x:c r="G8" s="76" t="n">
        <x:f>Lineages!M8</x:f>
        <x:v>2630</x:v>
      </x:c>
      <x:c r="H8" s="76" t="n">
        <x:f>E8*Geometries!F8</x:f>
        <x:v>0</x:v>
      </x:c>
      <x:c r="I8" s="76" t="n">
        <x:f>E8*(1-Geometries!F8)+Geometries!G8*(1+Assumptions!$C$38*MAX(0,Lineages!V8/Lineages!V8-1))</x:f>
        <x:v>620</x:v>
      </x:c>
      <x:c r="J8" s="76" t="n">
        <x:f>F8*Geometries!I8</x:f>
        <x:v>54.7900837520938</x:v>
      </x:c>
      <x:c r="K8" s="76" t="n">
        <x:f>(G8-F8*Assumptions!$C$35)*(1-Geometries!F8)+F8*Assumptions!$C$35*Geometries!I8+Geometries!H8*(1+Assumptions!$C$39*MAX(0,Lineages!V8/Lineages!V8-1))</x:f>
        <x:v>2810</x:v>
      </x:c>
      <x:c r="L8" s="78" t="n">
        <x:f>ROUNDUP((Lineages!V8-Lineages!U8)*(1-Geometries!F8)+Lineages!U8*Geometries!I8,0)+ROUNDUP(Geometries!G8/Assumptions!$C$36,0)</x:f>
        <x:v>34</x:v>
      </x:c>
      <x:c r="M8" s="78" t="n">
        <x:f>IF(Geometries!J8=0,0,MAX(Geometries!AD8,ROUNDUP((I8+J8)*Geometries!J8/Assumptions!$C$19,0),ROUNDUP(K8*Geometries!J8/Assumptions!$C$20,0)))</x:f>
        <x:v>27</x:v>
      </x:c>
      <x:c r="N8" s="78" t="n">
        <x:f>IF(Geometries!K8=0,0,MAX(Geometries!AF8,ROUNDUP((I8+J8)*Geometries!K8/Assumptions!$C$21,0),ROUNDUP(K8*Geometries!K8/Assumptions!$C$22,0)))</x:f>
        <x:v>0</x:v>
      </x:c>
      <x:c r="O8" s="78" t="n">
        <x:f>IF(Geometries!L8=0,0,MAX(Geometries!AH8,ROUNDUP((I8+J8)*Geometries!L8/Assumptions!$C$23,0),ROUNDUP(K8*Geometries!L8/Assumptions!$C$24,0)))</x:f>
        <x:v>0</x:v>
      </x:c>
      <x:c r="P8" s="78" t="n">
        <x:f>IF(Geometries!AE8=0,0,ROUNDUP(Geometries!AE8*SQRT(MAX(1,M8/MAX(1,Geometries!AD8))),0))+IF(AND(Geometries!B8="G3",O8&gt;1),3*(O8-1),0)</x:f>
        <x:v>6</x:v>
      </x:c>
      <x:c r="Q8" s="78" t="n">
        <x:f>IF(Geometries!AG8=0,0,ROUNDUP(Geometries!AG8*SQRT(MAX(1,N8/Geometries!AF8)),0))</x:f>
        <x:v>0</x:v>
      </x:c>
      <x:c r="R8" s="78" t="n">
        <x:f>IF(O8=0,0,2*O8)</x:f>
        <x:v>0</x:v>
      </x:c>
      <x:c r="S8" s="76" t="n">
        <x:f>IF(Geometries!B8="G1",M8*12+P8*21,IF(Geometries!B8="G2",M8*12+P8*21+N8*24+Q8*48,IF(Geometries!B8="G3",O8*450+R8*55+P8*20,IF(Geometries!B8="G4",M8*12+P8*9,M8*8+P8*8+N8*14+Q8*25+O8*337+R8*35))))</x:f>
        <x:v>450</x:v>
      </x:c>
      <x:c r="T8" s="76" t="n">
        <x:f>I8+J8+S8</x:f>
        <x:v>1124.7900837520938</x:v>
      </x:c>
      <x:c r="U8" s="76" t="n">
        <x:f>T8+H8</x:f>
        <x:v>1124.7900837520938</x:v>
      </x:c>
      <x:c r="V8" s="76" t="n">
        <x:f>(M8+P8)*28.6/1000</x:f>
        <x:v>0.9438000000000001</x:v>
      </x:c>
      <x:c r="W8" s="76" t="n">
        <x:f>IF(Geometries!B8="G2",(N8+Q8)*(324/14),IF(Geometries!B8="G5",(N8+Q8)*(204/8),0))</x:f>
        <x:v>0</x:v>
      </x:c>
      <x:c r="X8" s="76" t="n">
        <x:f>IF(O8=0,0,Geometries!AO8+((I8+J8)*Geometries!L8/O8)/760)</x:f>
        <x:v>0</x:v>
      </x:c>
      <x:c r="Y8" s="80" t="n">
        <x:f>Geometries!O8+MAX(0,(Lineages!E8-30)*(1-Geometries!E8)*Geometries!N8*0.25)+Geometries!O8*Assumptions!$C$40*MAX(0,L8/Geometries!AK8-1)</x:f>
        <x:v>12</x:v>
      </x:c>
      <x:c r="Z8" s="80" t="n">
        <x:f>MAX(Y8,Geometries!P8+(Lineages!E8-30)*(1-Geometries!E8)*Geometries!N8+Geometries!P8*Assumptions!$C$40*MAX(0,L8/Geometries!AK8-1))</x:f>
        <x:v>36</x:v>
      </x:c>
      <x:c r="AA8" s="80" t="n">
        <x:f>Z8/Assumptions!$C$41</x:f>
        <x:v>48</x:v>
      </x:c>
      <x:c r="AB8" s="80" t="n">
        <x:f>Lineages!AF8+(Geometries!Q8-Lineages!AF8)*SQRT(L8/Geometries!AK8)</x:f>
        <x:v>140</x:v>
      </x:c>
      <x:c r="AC8" s="82" t="n">
        <x:f>Lineages!Y8</x:f>
        <x:v>4.765105238095238</x:v>
      </x:c>
      <x:c r="AD8" s="82" t="n">
        <x:f>Lineages!X8*Geometries!R8/Lineages!X8</x:f>
        <x:v>9</x:v>
      </x:c>
      <x:c r="AE8" s="82" t="n">
        <x:f>AD8*MIN(1,Geometries!S8*Lineages!Z8/Lineages!Z8)*MIN(1,Geometries!T8*Lineages!AA8/Lineages!AA8)*MIN(1,Geometries!U8*Lineages!AB8/Lineages!AB8)/AC8</x:f>
        <x:v>1.1219059669995797</x:v>
      </x:c>
      <x:c r="AF8" s="82" t="n">
        <x:f>AD8*Lineages!AC8/AC8</x:f>
        <x:v>1.6998575257569388</x:v>
      </x:c>
      <x:c r="AG8" s="80" t="n">
        <x:f>Geometries!V8*POWER((G8+Geometries!H8*(1+Assumptions!$C$39*MAX(0,Lineages!V8/Lineages!V8-1)))/(Lineages!M8+Geometries!H8),0.67)+(AD8*1000/(Assumptions!$C$43*Assumptions!$C$44*Assumptions!$C$45))/Assumptions!$C$46/Assumptions!$C$47</x:f>
        <x:v>4754.122044857547</x:v>
      </x:c>
      <x:c r="AH8" s="80" t="n">
        <x:f>Geometries!X8+Lineages!AD8</x:f>
        <x:v>62</x:v>
      </x:c>
      <x:c r="AI8" s="74" t="str">
        <x:f>IF(Lineages!AE8="NO","PASS",IF(Geometries!Y8&gt;=50,"PASS","FAIL"))</x:f>
        <x:v>FAIL</x:v>
      </x:c>
      <x:c r="AJ8" s="74" t="str">
        <x:f>IF(AND(M8&lt;=Geometries!AL8,N8&lt;=Geometries!AM8,O8&lt;=Geometries!AN8,V8&lt;=Assumptions!$C$25,W8&lt;=Assumptions!$C$26,X8&lt;=Assumptions!$C$27),"FIT","HOST FAMILY BREAK")</x:f>
        <x:v>FIT</x:v>
      </x:c>
      <x:c r="AK8" s="74" t="str">
        <x:f>IF(AJ8="HOST FAMILY BREAK","NEW HOST FAMILY",IF(Lineages!B8="L6","T3 FIRM",IF(Lineages!B8="L3","DEPOT RESERVE",IF(OR(Lineages!AL8="YES",Geometries!B8="G4"),IF(Z8&lt;=Assumptions!$C$11,"T1 PREPARED","T2 PREPARED"),IF(Z8&lt;=Assumptions!$C$11,"T1 MOBILE",IF(Z8&lt;=96,"T2 TRANSITION","T3 ATTACHMENT"))))))</x:f>
        <x:v>T1 MOBILE</x:v>
      </x:c>
      <x:c r="AL8" s="78" t="n">
        <x:f>COUNTIFS('Pair Worlds'!$C$46:$C$1005,B8,'Pair Worlds'!$U$46:$U$1005,"PASS")</x:f>
        <x:v>23</x:v>
      </x:c>
      <x:c r="AM8" s="84" t="n">
        <x:v>0</x:v>
      </x:c>
      <x:c r="AN8" s="74" t="str">
        <x:f>IF(AJ8="HOST FAMILY BREAK","RECOMPILE",IF(AL8=32,"DECLARED ENVELOPE CLOSED","COMPETE"))</x:f>
        <x:v>COMPETE</x:v>
      </x:c>
      <x:c r="AO8" s="86" t="n">
        <x:f>Geometries!AP8*S8/Geometries!AJ8</x:f>
        <x:v>280</x:v>
      </x:c>
      <x:c r="AP8" s="86" t="n">
        <x:f>Lineages!AG8*Assumptions!$C$17+AO8+IF(AND(Lineages!AL8="YES",Geometries!B8&lt;&gt;"G4"),Lineages!AI8,0)</x:f>
        <x:v>904</x:v>
      </x:c>
      <x:c r="AQ8" s="86" t="n">
        <x:f>Lineages!AH8+Geometries!AQ8*(0.4+0.6*S8/Geometries!AJ8)</x:f>
        <x:v>63</x:v>
      </x:c>
      <x:c r="AR8" s="86" t="n">
        <x:f>AP8+AQ8*Assumptions!$C$16</x:f>
        <x:v>2479</x:v>
      </x:c>
      <x:c r="AS8" s="30" t="str">
        <x:v>Declared compiler output; representative integrated article required</x:v>
      </x:c>
    </x:row>
    <x:row r="9">
      <x:c r="B9" s="28" t="str">
        <x:v>L1-G2</x:v>
      </x:c>
      <x:c r="C9" s="28" t="str">
        <x:v>Organic multi-liquid bridge</x:v>
      </x:c>
      <x:c r="D9" s="28" t="str">
        <x:v>Rail utility consist</x:v>
      </x:c>
      <x:c r="E9" s="76" t="n">
        <x:f>Lineages!J8</x:f>
        <x:v>580</x:v>
      </x:c>
      <x:c r="F9" s="76" t="n">
        <x:f>Lineages!K8</x:f>
        <x:v>54.7900837520938</x:v>
      </x:c>
      <x:c r="G9" s="76" t="n">
        <x:f>Lineages!M8</x:f>
        <x:v>2630</x:v>
      </x:c>
      <x:c r="H9" s="76" t="n">
        <x:f>E9*Geometries!F9</x:f>
        <x:v>0</x:v>
      </x:c>
      <x:c r="I9" s="76" t="n">
        <x:f>E9*(1-Geometries!F9)+Geometries!G9*(1+Assumptions!$C$38*MAX(0,Lineages!V8/Lineages!V8-1))</x:f>
        <x:v>605</x:v>
      </x:c>
      <x:c r="J9" s="76" t="n">
        <x:f>F9*Geometries!I9</x:f>
        <x:v>54.7900837520938</x:v>
      </x:c>
      <x:c r="K9" s="76" t="n">
        <x:f>(G9-F9*Assumptions!$C$35)*(1-Geometries!F9)+F9*Assumptions!$C$35*Geometries!I9+Geometries!H9*(1+Assumptions!$C$39*MAX(0,Lineages!V8/Lineages!V8-1))</x:f>
        <x:v>2750</x:v>
      </x:c>
      <x:c r="L9" s="78" t="n">
        <x:f>ROUNDUP((Lineages!V8-Lineages!U8)*(1-Geometries!F9)+Lineages!U8*Geometries!I9,0)+ROUNDUP(Geometries!G9/Assumptions!$C$36,0)</x:f>
        <x:v>33</x:v>
      </x:c>
      <x:c r="M9" s="78" t="n">
        <x:f>IF(Geometries!J9=0,0,MAX(Geometries!AD9,ROUNDUP((I9+J9)*Geometries!J9/Assumptions!$C$19,0),ROUNDUP(K9*Geometries!J9/Assumptions!$C$20,0)))</x:f>
        <x:v>4</x:v>
      </x:c>
      <x:c r="N9" s="78" t="n">
        <x:f>IF(Geometries!K9=0,0,MAX(Geometries!AF9,ROUNDUP((I9+J9)*Geometries!K9/Assumptions!$C$21,0),ROUNDUP(K9*Geometries!K9/Assumptions!$C$22,0)))</x:f>
        <x:v>11</x:v>
      </x:c>
      <x:c r="O9" s="78" t="n">
        <x:f>IF(Geometries!L9=0,0,MAX(Geometries!AH9,ROUNDUP((I9+J9)*Geometries!L9/Assumptions!$C$23,0),ROUNDUP(K9*Geometries!L9/Assumptions!$C$24,0)))</x:f>
        <x:v>0</x:v>
      </x:c>
      <x:c r="P9" s="78" t="n">
        <x:f>IF(Geometries!AE9=0,0,ROUNDUP(Geometries!AE9*SQRT(MAX(1,M9/MAX(1,Geometries!AD9))),0))+IF(AND(Geometries!B9="G3",O9&gt;1),3*(O9-1),0)</x:f>
        <x:v>4</x:v>
      </x:c>
      <x:c r="Q9" s="78" t="n">
        <x:f>IF(Geometries!AG9=0,0,ROUNDUP(Geometries!AG9*SQRT(MAX(1,N9/Geometries!AF9)),0))</x:f>
        <x:v>3</x:v>
      </x:c>
      <x:c r="R9" s="78" t="n">
        <x:f>IF(O9=0,0,2*O9)</x:f>
        <x:v>0</x:v>
      </x:c>
      <x:c r="S9" s="76" t="n">
        <x:f>IF(Geometries!B9="G1",M9*12+P9*21,IF(Geometries!B9="G2",M9*12+P9*21+N9*24+Q9*48,IF(Geometries!B9="G3",O9*450+R9*55+P9*20,IF(Geometries!B9="G4",M9*12+P9*9,M9*8+P9*8+N9*14+Q9*25+O9*337+R9*35))))</x:f>
        <x:v>540</x:v>
      </x:c>
      <x:c r="T9" s="76" t="n">
        <x:f>I9+J9+S9</x:f>
        <x:v>1199.7900837520938</x:v>
      </x:c>
      <x:c r="U9" s="76" t="n">
        <x:f>T9+H9</x:f>
        <x:v>1199.7900837520938</x:v>
      </x:c>
      <x:c r="V9" s="76" t="n">
        <x:f>(M9+P9)*28.6/1000</x:f>
        <x:v>0.2288</x:v>
      </x:c>
      <x:c r="W9" s="76" t="n">
        <x:f>IF(Geometries!B9="G2",(N9+Q9)*(324/14),IF(Geometries!B9="G5",(N9+Q9)*(204/8),0))</x:f>
        <x:v>324</x:v>
      </x:c>
      <x:c r="X9" s="76" t="n">
        <x:f>IF(O9=0,0,Geometries!AO9+((I9+J9)*Geometries!L9/O9)/760)</x:f>
        <x:v>0</x:v>
      </x:c>
      <x:c r="Y9" s="80" t="n">
        <x:f>Geometries!O9+MAX(0,(Lineages!E8-30)*(1-Geometries!E9)*Geometries!N9*0.25)+Geometries!O9*Assumptions!$C$40*MAX(0,L9/Geometries!AK9-1)</x:f>
        <x:v>18</x:v>
      </x:c>
      <x:c r="Z9" s="80" t="n">
        <x:f>MAX(Y9,Geometries!P9+(Lineages!E8-30)*(1-Geometries!E9)*Geometries!N9+Geometries!P9*Assumptions!$C$40*MAX(0,L9/Geometries!AK9-1))</x:f>
        <x:v>44</x:v>
      </x:c>
      <x:c r="AA9" s="80" t="n">
        <x:f>Z9/Assumptions!$C$41</x:f>
        <x:v>58.666666666666664</x:v>
      </x:c>
      <x:c r="AB9" s="80" t="n">
        <x:f>Lineages!AF8+(Geometries!Q9-Lineages!AF8)*SQRT(L9/Geometries!AK9)</x:f>
        <x:v>150</x:v>
      </x:c>
      <x:c r="AC9" s="82" t="n">
        <x:f>Lineages!Y8</x:f>
        <x:v>4.765105238095238</x:v>
      </x:c>
      <x:c r="AD9" s="82" t="n">
        <x:f>Lineages!X8*Geometries!R9/Lineages!X8</x:f>
        <x:v>9.2</x:v>
      </x:c>
      <x:c r="AE9" s="82" t="n">
        <x:f>AD9*MIN(1,Geometries!S9*Lineages!Z8/Lineages!Z8)*MIN(1,Geometries!T9*Lineages!AA8/Lineages!AA8)*MIN(1,Geometries!U9*Lineages!AB8/Lineages!AB8)/AC9</x:f>
        <x:v>1.1086093036869922</x:v>
      </x:c>
      <x:c r="AF9" s="82" t="n">
        <x:f>AD9*Lineages!AC8/AC9</x:f>
        <x:v>1.7376321374404262</x:v>
      </x:c>
      <x:c r="AG9" s="80" t="n">
        <x:f>Geometries!V9*POWER((G9+Geometries!H9*(1+Assumptions!$C$39*MAX(0,Lineages!V8/Lineages!V8-1)))/(Lineages!M8+Geometries!H9),0.67)+(AD9*1000/(Assumptions!$C$43*Assumptions!$C$44*Assumptions!$C$45))/Assumptions!$C$46/Assumptions!$C$47</x:f>
        <x:v>6113.102534743271</x:v>
      </x:c>
      <x:c r="AH9" s="80" t="n">
        <x:f>Geometries!X9+Lineages!AD8</x:f>
        <x:v>54</x:v>
      </x:c>
      <x:c r="AI9" s="74" t="str">
        <x:f>IF(Lineages!AE8="NO","PASS",IF(Geometries!Y9&gt;=50,"PASS","FAIL"))</x:f>
        <x:v>PASS</x:v>
      </x:c>
      <x:c r="AJ9" s="74" t="str">
        <x:f>IF(AND(M9&lt;=Geometries!AL9,N9&lt;=Geometries!AM9,O9&lt;=Geometries!AN9,V9&lt;=Assumptions!$C$25,W9&lt;=Assumptions!$C$26,X9&lt;=Assumptions!$C$27),"FIT","HOST FAMILY BREAK")</x:f>
        <x:v>FIT</x:v>
      </x:c>
      <x:c r="AK9" s="74" t="str">
        <x:f>IF(AJ9="HOST FAMILY BREAK","NEW HOST FAMILY",IF(Lineages!B8="L6","T3 FIRM",IF(Lineages!B8="L3","DEPOT RESERVE",IF(OR(Lineages!AL8="YES",Geometries!B9="G4"),IF(Z9&lt;=Assumptions!$C$11,"T1 PREPARED","T2 PREPARED"),IF(Z9&lt;=Assumptions!$C$11,"T1 MOBILE",IF(Z9&lt;=96,"T2 TRANSITION","T3 ATTACHMENT"))))))</x:f>
        <x:v>T1 MOBILE</x:v>
      </x:c>
      <x:c r="AL9" s="78" t="n">
        <x:f>COUNTIFS('Pair Worlds'!$C$46:$C$1005,B9,'Pair Worlds'!$U$46:$U$1005,"PASS")</x:f>
        <x:v>19</x:v>
      </x:c>
      <x:c r="AM9" s="84" t="n">
        <x:v>0</x:v>
      </x:c>
      <x:c r="AN9" s="74" t="str">
        <x:f>IF(AJ9="HOST FAMILY BREAK","RECOMPILE",IF(AL9=32,"DECLARED ENVELOPE CLOSED","COMPETE"))</x:f>
        <x:v>COMPETE</x:v>
      </x:c>
      <x:c r="AO9" s="86" t="n">
        <x:f>Geometries!AP9*S9/Geometries!AJ9</x:f>
        <x:v>450</x:v>
      </x:c>
      <x:c r="AP9" s="86" t="n">
        <x:f>Lineages!AG8*Assumptions!$C$17+AO9+IF(AND(Lineages!AL8="YES",Geometries!B9&lt;&gt;"G4"),Lineages!AI8,0)</x:f>
        <x:v>1074</x:v>
      </x:c>
      <x:c r="AQ9" s="86" t="n">
        <x:f>Lineages!AH8+Geometries!AQ9*(0.4+0.6*S9/Geometries!AJ9)</x:f>
        <x:v>69</x:v>
      </x:c>
      <x:c r="AR9" s="86" t="n">
        <x:f>AP9+AQ9*Assumptions!$C$16</x:f>
        <x:v>2799</x:v>
      </x:c>
      <x:c r="AS9" s="30" t="str">
        <x:v>Declared compiler output; representative integrated article required</x:v>
      </x:c>
    </x:row>
    <x:row r="10">
      <x:c r="B10" s="28" t="str">
        <x:v>L1-G3</x:v>
      </x:c>
      <x:c r="C10" s="28" t="str">
        <x:v>Organic multi-liquid bridge</x:v>
      </x:c>
      <x:c r="D10" s="28" t="str">
        <x:v>Shallow-draft utility barge</x:v>
      </x:c>
      <x:c r="E10" s="76" t="n">
        <x:f>Lineages!J8</x:f>
        <x:v>580</x:v>
      </x:c>
      <x:c r="F10" s="76" t="n">
        <x:f>Lineages!K8</x:f>
        <x:v>54.7900837520938</x:v>
      </x:c>
      <x:c r="G10" s="76" t="n">
        <x:f>Lineages!M8</x:f>
        <x:v>2630</x:v>
      </x:c>
      <x:c r="H10" s="76" t="n">
        <x:f>E10*Geometries!F10</x:f>
        <x:v>0</x:v>
      </x:c>
      <x:c r="I10" s="76" t="n">
        <x:f>E10*(1-Geometries!F10)+Geometries!G10*(1+Assumptions!$C$38*MAX(0,Lineages!V8/Lineages!V8-1))</x:f>
        <x:v>615</x:v>
      </x:c>
      <x:c r="J10" s="76" t="n">
        <x:f>F10*Geometries!I10</x:f>
        <x:v>54.7900837520938</x:v>
      </x:c>
      <x:c r="K10" s="76" t="n">
        <x:f>(G10-F10*Assumptions!$C$35)*(1-Geometries!F10)+F10*Assumptions!$C$35*Geometries!I10+Geometries!H10*(1+Assumptions!$C$39*MAX(0,Lineages!V8/Lineages!V8-1))</x:f>
        <x:v>2790</x:v>
      </x:c>
      <x:c r="L10" s="78" t="n">
        <x:f>ROUNDUP((Lineages!V8-Lineages!U8)*(1-Geometries!F10)+Lineages!U8*Geometries!I10,0)+ROUNDUP(Geometries!G10/Assumptions!$C$36,0)</x:f>
        <x:v>34</x:v>
      </x:c>
      <x:c r="M10" s="78" t="n">
        <x:f>IF(Geometries!J10=0,0,MAX(Geometries!AD10,ROUNDUP((I10+J10)*Geometries!J10/Assumptions!$C$19,0),ROUNDUP(K10*Geometries!J10/Assumptions!$C$20,0)))</x:f>
        <x:v>0</x:v>
      </x:c>
      <x:c r="N10" s="78" t="n">
        <x:f>IF(Geometries!K10=0,0,MAX(Geometries!AF10,ROUNDUP((I10+J10)*Geometries!K10/Assumptions!$C$21,0),ROUNDUP(K10*Geometries!K10/Assumptions!$C$22,0)))</x:f>
        <x:v>0</x:v>
      </x:c>
      <x:c r="O10" s="78" t="n">
        <x:f>IF(Geometries!L10=0,0,MAX(Geometries!AH10,ROUNDUP((I10+J10)*Geometries!L10/Assumptions!$C$23,0),ROUNDUP(K10*Geometries!L10/Assumptions!$C$24,0)))</x:f>
        <x:v>1</x:v>
      </x:c>
      <x:c r="P10" s="78" t="n">
        <x:f>IF(Geometries!AE10=0,0,ROUNDUP(Geometries!AE10*SQRT(MAX(1,M10/MAX(1,Geometries!AD10))),0))+IF(AND(Geometries!B10="G3",O10&gt;1),3*(O10-1),0)</x:f>
        <x:v>3</x:v>
      </x:c>
      <x:c r="Q10" s="78" t="n">
        <x:f>IF(Geometries!AG10=0,0,ROUNDUP(Geometries!AG10*SQRT(MAX(1,N10/Geometries!AF10)),0))</x:f>
        <x:v>0</x:v>
      </x:c>
      <x:c r="R10" s="78" t="n">
        <x:f>IF(O10=0,0,2*O10)</x:f>
        <x:v>2</x:v>
      </x:c>
      <x:c r="S10" s="76" t="n">
        <x:f>IF(Geometries!B10="G1",M10*12+P10*21,IF(Geometries!B10="G2",M10*12+P10*21+N10*24+Q10*48,IF(Geometries!B10="G3",O10*450+R10*55+P10*20,IF(Geometries!B10="G4",M10*12+P10*9,M10*8+P10*8+N10*14+Q10*25+O10*337+R10*35))))</x:f>
        <x:v>620</x:v>
      </x:c>
      <x:c r="T10" s="76" t="n">
        <x:f>I10+J10+S10</x:f>
        <x:v>1289.7900837520938</x:v>
      </x:c>
      <x:c r="U10" s="76" t="n">
        <x:f>T10+H10</x:f>
        <x:v>1289.7900837520938</x:v>
      </x:c>
      <x:c r="V10" s="76" t="n">
        <x:f>(M10+P10)*28.6/1000</x:f>
        <x:v>0.08580000000000002</x:v>
      </x:c>
      <x:c r="W10" s="76" t="n">
        <x:f>IF(Geometries!B10="G2",(N10+Q10)*(324/14),IF(Geometries!B10="G5",(N10+Q10)*(204/8),0))</x:f>
        <x:v>0</x:v>
      </x:c>
      <x:c r="X10" s="76" t="n">
        <x:f>IF(O10=0,0,Geometries!AO10+((I10+J10)*Geometries!L10/O10)/760)</x:f>
        <x:v>1.4313027417790707</x:v>
      </x:c>
      <x:c r="Y10" s="80" t="n">
        <x:f>Geometries!O10+MAX(0,(Lineages!E8-30)*(1-Geometries!E10)*Geometries!N10*0.25)+Geometries!O10*Assumptions!$C$40*MAX(0,L10/Geometries!AK10-1)</x:f>
        <x:v>14</x:v>
      </x:c>
      <x:c r="Z10" s="80" t="n">
        <x:f>MAX(Y10,Geometries!P10+(Lineages!E8-30)*(1-Geometries!E10)*Geometries!N10+Geometries!P10*Assumptions!$C$40*MAX(0,L10/Geometries!AK10-1))</x:f>
        <x:v>30</x:v>
      </x:c>
      <x:c r="AA10" s="80" t="n">
        <x:f>Z10/Assumptions!$C$41</x:f>
        <x:v>40</x:v>
      </x:c>
      <x:c r="AB10" s="80" t="n">
        <x:f>Lineages!AF8+(Geometries!Q10-Lineages!AF8)*SQRT(L10/Geometries!AK10)</x:f>
        <x:v>140</x:v>
      </x:c>
      <x:c r="AC10" s="82" t="n">
        <x:f>Lineages!Y8</x:f>
        <x:v>4.765105238095238</x:v>
      </x:c>
      <x:c r="AD10" s="82" t="n">
        <x:f>Lineages!X8*Geometries!R10/Lineages!X8</x:f>
        <x:v>8.8</x:v>
      </x:c>
      <x:c r="AE10" s="82" t="n">
        <x:f>AD10*MIN(1,Geometries!S10*Lineages!Z8/Lineages!Z8)*MIN(1,Geometries!T10*Lineages!AA8/Lineages!AA8)*MIN(1,Geometries!U10*Lineages!AB8/Lineages!AB8)/AC10</x:f>
        <x:v>1.0482202911423235</x:v>
      </x:c>
      <x:c r="AF10" s="82" t="n">
        <x:f>AD10*Lineages!AC8/AC10</x:f>
        <x:v>1.6620829140734514</x:v>
      </x:c>
      <x:c r="AG10" s="80" t="n">
        <x:f>Geometries!V10*POWER((G10+Geometries!H10*(1+Assumptions!$C$39*MAX(0,Lineages!V8/Lineages!V8-1)))/(Lineages!M8+Geometries!H10),0.67)+(AD10*1000/(Assumptions!$C$43*Assumptions!$C$44*Assumptions!$C$45))/Assumptions!$C$46/Assumptions!$C$47</x:f>
        <x:v>4145.141554971824</x:v>
      </x:c>
      <x:c r="AH10" s="80" t="n">
        <x:f>Geometries!X10+Lineages!AD8</x:f>
        <x:v>52</x:v>
      </x:c>
      <x:c r="AI10" s="74" t="str">
        <x:f>IF(Lineages!AE8="NO","PASS",IF(Geometries!Y10&gt;=50,"PASS","FAIL"))</x:f>
        <x:v>PASS</x:v>
      </x:c>
      <x:c r="AJ10" s="74" t="str">
        <x:f>IF(AND(M10&lt;=Geometries!AL10,N10&lt;=Geometries!AM10,O10&lt;=Geometries!AN10,V10&lt;=Assumptions!$C$25,W10&lt;=Assumptions!$C$26,X10&lt;=Assumptions!$C$27),"FIT","HOST FAMILY BREAK")</x:f>
        <x:v>FIT</x:v>
      </x:c>
      <x:c r="AK10" s="74" t="str">
        <x:f>IF(AJ10="HOST FAMILY BREAK","NEW HOST FAMILY",IF(Lineages!B8="L6","T3 FIRM",IF(Lineages!B8="L3","DEPOT RESERVE",IF(OR(Lineages!AL8="YES",Geometries!B10="G4"),IF(Z10&lt;=Assumptions!$C$11,"T1 PREPARED","T2 PREPARED"),IF(Z10&lt;=Assumptions!$C$11,"T1 MOBILE",IF(Z10&lt;=96,"T2 TRANSITION","T3 ATTACHMENT"))))))</x:f>
        <x:v>T1 MOBILE</x:v>
      </x:c>
      <x:c r="AL10" s="78" t="n">
        <x:f>COUNTIFS('Pair Worlds'!$C$46:$C$1005,B10,'Pair Worlds'!$U$46:$U$1005,"PASS")</x:f>
        <x:v>24</x:v>
      </x:c>
      <x:c r="AM10" s="84" t="n">
        <x:v>0</x:v>
      </x:c>
      <x:c r="AN10" s="74" t="str">
        <x:f>IF(AJ10="HOST FAMILY BREAK","RECOMPILE",IF(AL10=32,"DECLARED ENVELOPE CLOSED","COMPETE"))</x:f>
        <x:v>COMPETE</x:v>
      </x:c>
      <x:c r="AO10" s="86" t="n">
        <x:f>Geometries!AP10*S10/Geometries!AJ10</x:f>
        <x:v>640</x:v>
      </x:c>
      <x:c r="AP10" s="86" t="n">
        <x:f>Lineages!AG8*Assumptions!$C$17+AO10+IF(AND(Lineages!AL8="YES",Geometries!B10&lt;&gt;"G4"),Lineages!AI8,0)</x:f>
        <x:v>1264</x:v>
      </x:c>
      <x:c r="AQ10" s="86" t="n">
        <x:f>Lineages!AH8+Geometries!AQ10*(0.4+0.6*S10/Geometries!AJ10)</x:f>
        <x:v>79</x:v>
      </x:c>
      <x:c r="AR10" s="86" t="n">
        <x:f>AP10+AQ10*Assumptions!$C$16</x:f>
        <x:v>3239</x:v>
      </x:c>
      <x:c r="AS10" s="30" t="str">
        <x:v>Declared compiler output; representative integrated article required</x:v>
      </x:c>
    </x:row>
    <x:row r="11">
      <x:c r="B11" s="28" t="str">
        <x:v>L1-G4</x:v>
      </x:c>
      <x:c r="C11" s="28" t="str">
        <x:v>Organic multi-liquid bridge</x:v>
      </x:c>
      <x:c r="D11" s="28" t="str">
        <x:v>Prepared metropolitan anchor</x:v>
      </x:c>
      <x:c r="E11" s="76" t="n">
        <x:f>Lineages!J8</x:f>
        <x:v>580</x:v>
      </x:c>
      <x:c r="F11" s="76" t="n">
        <x:f>Lineages!K8</x:f>
        <x:v>54.7900837520938</x:v>
      </x:c>
      <x:c r="G11" s="76" t="n">
        <x:f>Lineages!M8</x:f>
        <x:v>2630</x:v>
      </x:c>
      <x:c r="H11" s="76" t="n">
        <x:f>E11*Geometries!F11</x:f>
        <x:v>359.6</x:v>
      </x:c>
      <x:c r="I11" s="76" t="n">
        <x:f>E11*(1-Geometries!F11)+Geometries!G11*(1+Assumptions!$C$38*MAX(0,Lineages!V8/Lineages!V8-1))</x:f>
        <x:v>280.4</x:v>
      </x:c>
      <x:c r="J11" s="76" t="n">
        <x:f>F11*Geometries!I11</x:f>
        <x:v>10.95801675041876</x:v>
      </x:c>
      <x:c r="K11" s="76" t="n">
        <x:f>(G11-F11*Assumptions!$C$35)*(1-Geometries!F11)+F11*Assumptions!$C$35*Geometries!I11+Geometries!H11*(1+Assumptions!$C$39*MAX(0,Lineages!V8/Lineages!V8-1))</x:f>
        <x:v>1206.8</x:v>
      </x:c>
      <x:c r="L11" s="78" t="n">
        <x:f>ROUNDUP((Lineages!V8-Lineages!U8)*(1-Geometries!F11)+Lineages!U8*Geometries!I11,0)+ROUNDUP(Geometries!G11/Assumptions!$C$36,0)</x:f>
        <x:v>15</x:v>
      </x:c>
      <x:c r="M11" s="78" t="n">
        <x:f>IF(Geometries!J11=0,0,MAX(Geometries!AD11,ROUNDUP((I11+J11)*Geometries!J11/Assumptions!$C$19,0),ROUNDUP(K11*Geometries!J11/Assumptions!$C$20,0)))</x:f>
        <x:v>12</x:v>
      </x:c>
      <x:c r="N11" s="78" t="n">
        <x:f>IF(Geometries!K11=0,0,MAX(Geometries!AF11,ROUNDUP((I11+J11)*Geometries!K11/Assumptions!$C$21,0),ROUNDUP(K11*Geometries!K11/Assumptions!$C$22,0)))</x:f>
        <x:v>0</x:v>
      </x:c>
      <x:c r="O11" s="78" t="n">
        <x:f>IF(Geometries!L11=0,0,MAX(Geometries!AH11,ROUNDUP((I11+J11)*Geometries!L11/Assumptions!$C$23,0),ROUNDUP(K11*Geometries!L11/Assumptions!$C$24,0)))</x:f>
        <x:v>0</x:v>
      </x:c>
      <x:c r="P11" s="78" t="n">
        <x:f>IF(Geometries!AE11=0,0,ROUNDUP(Geometries!AE11*SQRT(MAX(1,M11/MAX(1,Geometries!AD11))),0))+IF(AND(Geometries!B11="G3",O11&gt;1),3*(O11-1),0)</x:f>
        <x:v>4</x:v>
      </x:c>
      <x:c r="Q11" s="78" t="n">
        <x:f>IF(Geometries!AG11=0,0,ROUNDUP(Geometries!AG11*SQRT(MAX(1,N11/Geometries!AF11)),0))</x:f>
        <x:v>0</x:v>
      </x:c>
      <x:c r="R11" s="78" t="n">
        <x:f>IF(O11=0,0,2*O11)</x:f>
        <x:v>0</x:v>
      </x:c>
      <x:c r="S11" s="76" t="n">
        <x:f>IF(Geometries!B11="G1",M11*12+P11*21,IF(Geometries!B11="G2",M11*12+P11*21+N11*24+Q11*48,IF(Geometries!B11="G3",O11*450+R11*55+P11*20,IF(Geometries!B11="G4",M11*12+P11*9,M11*8+P11*8+N11*14+Q11*25+O11*337+R11*35))))</x:f>
        <x:v>180</x:v>
      </x:c>
      <x:c r="T11" s="76" t="n">
        <x:f>I11+J11+S11</x:f>
        <x:v>471.35801675041876</x:v>
      </x:c>
      <x:c r="U11" s="76" t="n">
        <x:f>T11+H11</x:f>
        <x:v>830.9580167504188</x:v>
      </x:c>
      <x:c r="V11" s="76" t="n">
        <x:f>(M11+P11)*28.6/1000</x:f>
        <x:v>0.4576</x:v>
      </x:c>
      <x:c r="W11" s="76" t="n">
        <x:f>IF(Geometries!B11="G2",(N11+Q11)*(324/14),IF(Geometries!B11="G5",(N11+Q11)*(204/8),0))</x:f>
        <x:v>0</x:v>
      </x:c>
      <x:c r="X11" s="76" t="n">
        <x:f>IF(O11=0,0,Geometries!AO11+((I11+J11)*Geometries!L11/O11)/760)</x:f>
        <x:v>0</x:v>
      </x:c>
      <x:c r="Y11" s="80" t="n">
        <x:f>Geometries!O11+MAX(0,(Lineages!E8-30)*(1-Geometries!E11)*Geometries!N11*0.25)+Geometries!O11*Assumptions!$C$40*MAX(0,L11/Geometries!AK11-1)</x:f>
        <x:v>2</x:v>
      </x:c>
      <x:c r="Z11" s="80" t="n">
        <x:f>MAX(Y11,Geometries!P11+(Lineages!E8-30)*(1-Geometries!E11)*Geometries!N11+Geometries!P11*Assumptions!$C$40*MAX(0,L11/Geometries!AK11-1))</x:f>
        <x:v>12</x:v>
      </x:c>
      <x:c r="AA11" s="80" t="n">
        <x:f>Z11/Assumptions!$C$41</x:f>
        <x:v>16</x:v>
      </x:c>
      <x:c r="AB11" s="80" t="n">
        <x:f>Lineages!AF8+(Geometries!Q11-Lineages!AF8)*SQRT(L11/Geometries!AK11)</x:f>
        <x:v>90</x:v>
      </x:c>
      <x:c r="AC11" s="82" t="n">
        <x:f>Lineages!Y8</x:f>
        <x:v>4.765105238095238</x:v>
      </x:c>
      <x:c r="AD11" s="82" t="n">
        <x:f>Lineages!X8*Geometries!R11/Lineages!X8</x:f>
        <x:v>8.5</x:v>
      </x:c>
      <x:c r="AE11" s="82" t="n">
        <x:f>AD11*MIN(1,Geometries!S11*Lineages!Z8/Lineages!Z8)*MIN(1,Geometries!T11*Lineages!AA8/Lineages!AA8)*MIN(1,Geometries!U11*Lineages!AB8/Lineages!AB8)/AC11</x:f>
        <x:v>1.107740487618272</x:v>
      </x:c>
      <x:c r="AF11" s="82" t="n">
        <x:f>AD11*Lineages!AC8/AC11</x:f>
        <x:v>1.60542099654822</x:v>
      </x:c>
      <x:c r="AG11" s="80" t="n">
        <x:f>Geometries!V11*POWER((G11+Geometries!H11*(1+Assumptions!$C$39*MAX(0,Lineages!V8/Lineages!V8-1)))/(Lineages!M8+Geometries!H11),0.67)+(AD11*1000/(Assumptions!$C$43*Assumptions!$C$44*Assumptions!$C$45))/Assumptions!$C$46/Assumptions!$C$47</x:f>
        <x:v>2631.670820143239</x:v>
      </x:c>
      <x:c r="AH11" s="80" t="n">
        <x:f>Geometries!X11+Lineages!AD8</x:f>
        <x:v>50</x:v>
      </x:c>
      <x:c r="AI11" s="74" t="str">
        <x:f>IF(Lineages!AE8="NO","PASS",IF(Geometries!Y11&gt;=50,"PASS","FAIL"))</x:f>
        <x:v>PASS</x:v>
      </x:c>
      <x:c r="AJ11" s="74" t="str">
        <x:f>IF(AND(M11&lt;=Geometries!AL11,N11&lt;=Geometries!AM11,O11&lt;=Geometries!AN11,V11&lt;=Assumptions!$C$25,W11&lt;=Assumptions!$C$26,X11&lt;=Assumptions!$C$27),"FIT","HOST FAMILY BREAK")</x:f>
        <x:v>FIT</x:v>
      </x:c>
      <x:c r="AK11" s="74" t="str">
        <x:f>IF(AJ11="HOST FAMILY BREAK","NEW HOST FAMILY",IF(Lineages!B8="L6","T3 FIRM",IF(Lineages!B8="L3","DEPOT RESERVE",IF(OR(Lineages!AL8="YES",Geometries!B11="G4"),IF(Z11&lt;=Assumptions!$C$11,"T1 PREPARED","T2 PREPARED"),IF(Z11&lt;=Assumptions!$C$11,"T1 MOBILE",IF(Z11&lt;=96,"T2 TRANSITION","T3 ATTACHMENT"))))))</x:f>
        <x:v>T1 PREPARED</x:v>
      </x:c>
      <x:c r="AL11" s="78" t="n">
        <x:f>COUNTIFS('Pair Worlds'!$C$46:$C$1005,B11,'Pair Worlds'!$U$46:$U$1005,"PASS")</x:f>
        <x:v>27</x:v>
      </x:c>
      <x:c r="AM11" s="84" t="n">
        <x:v>0</x:v>
      </x:c>
      <x:c r="AN11" s="74" t="str">
        <x:f>IF(AJ11="HOST FAMILY BREAK","RECOMPILE",IF(AL11=32,"DECLARED ENVELOPE CLOSED","COMPETE"))</x:f>
        <x:v>COMPETE</x:v>
      </x:c>
      <x:c r="AO11" s="86" t="n">
        <x:f>Geometries!AP11*S11/Geometries!AJ11</x:f>
        <x:v>650</x:v>
      </x:c>
      <x:c r="AP11" s="86" t="n">
        <x:f>Lineages!AG8*Assumptions!$C$17+AO11+IF(AND(Lineages!AL8="YES",Geometries!B11&lt;&gt;"G4"),Lineages!AI8,0)</x:f>
        <x:v>1274</x:v>
      </x:c>
      <x:c r="AQ11" s="86" t="n">
        <x:f>Lineages!AH8+Geometries!AQ11*(0.4+0.6*S11/Geometries!AJ11)</x:f>
        <x:v>61</x:v>
      </x:c>
      <x:c r="AR11" s="86" t="n">
        <x:f>AP11+AQ11*Assumptions!$C$16</x:f>
        <x:v>2799</x:v>
      </x:c>
      <x:c r="AS11" s="30" t="str">
        <x:v>Declared compiler output; representative integrated article required</x:v>
      </x:c>
    </x:row>
    <x:row r="12">
      <x:c r="B12" s="28" t="str">
        <x:v>L1-G5</x:v>
      </x:c>
      <x:c r="C12" s="28" t="str">
        <x:v>Organic multi-liquid bridge</x:v>
      </x:c>
      <x:c r="D12" s="28" t="str">
        <x:v>Tri-modal split lattice</x:v>
      </x:c>
      <x:c r="E12" s="76" t="n">
        <x:f>Lineages!J8</x:f>
        <x:v>580</x:v>
      </x:c>
      <x:c r="F12" s="76" t="n">
        <x:f>Lineages!K8</x:f>
        <x:v>54.7900837520938</x:v>
      </x:c>
      <x:c r="G12" s="76" t="n">
        <x:f>Lineages!M8</x:f>
        <x:v>2630</x:v>
      </x:c>
      <x:c r="H12" s="76" t="n">
        <x:f>E12*Geometries!F12</x:f>
        <x:v>0</x:v>
      </x:c>
      <x:c r="I12" s="76" t="n">
        <x:f>E12*(1-Geometries!F12)+Geometries!G12*(1+Assumptions!$C$38*MAX(0,Lineages!V8/Lineages!V8-1))</x:f>
        <x:v>730</x:v>
      </x:c>
      <x:c r="J12" s="76" t="n">
        <x:f>F12*Geometries!I12</x:f>
        <x:v>54.7900837520938</x:v>
      </x:c>
      <x:c r="K12" s="76" t="n">
        <x:f>(G12-F12*Assumptions!$C$35)*(1-Geometries!F12)+F12*Assumptions!$C$35*Geometries!I12+Geometries!H12*(1+Assumptions!$C$39*MAX(0,Lineages!V8/Lineages!V8-1))</x:f>
        <x:v>3050</x:v>
      </x:c>
      <x:c r="L12" s="78" t="n">
        <x:f>ROUNDUP((Lineages!V8-Lineages!U8)*(1-Geometries!F12)+Lineages!U8*Geometries!I12,0)+ROUNDUP(Geometries!G12/Assumptions!$C$36,0)</x:f>
        <x:v>38</x:v>
      </x:c>
      <x:c r="M12" s="78" t="n">
        <x:f>IF(Geometries!J12=0,0,MAX(Geometries!AD12,ROUNDUP((I12+J12)*Geometries!J12/Assumptions!$C$19,0),ROUNDUP(K12*Geometries!J12/Assumptions!$C$20,0)))</x:f>
        <x:v>13</x:v>
      </x:c>
      <x:c r="N12" s="78" t="n">
        <x:f>IF(Geometries!K12=0,0,MAX(Geometries!AF12,ROUNDUP((I12+J12)*Geometries!K12/Assumptions!$C$21,0),ROUNDUP(K12*Geometries!K12/Assumptions!$C$22,0)))</x:f>
        <x:v>5</x:v>
      </x:c>
      <x:c r="O12" s="78" t="n">
        <x:f>IF(Geometries!L12=0,0,MAX(Geometries!AH12,ROUNDUP((I12+J12)*Geometries!L12/Assumptions!$C$23,0),ROUNDUP(K12*Geometries!L12/Assumptions!$C$24,0)))</x:f>
        <x:v>1</x:v>
      </x:c>
      <x:c r="P12" s="78" t="n">
        <x:f>IF(Geometries!AE12=0,0,ROUNDUP(Geometries!AE12*SQRT(MAX(1,M12/MAX(1,Geometries!AD12))),0))+IF(AND(Geometries!B12="G3",O12&gt;1),3*(O12-1),0)</x:f>
        <x:v>8</x:v>
      </x:c>
      <x:c r="Q12" s="78" t="n">
        <x:f>IF(Geometries!AG12=0,0,ROUNDUP(Geometries!AG12*SQRT(MAX(1,N12/Geometries!AF12)),0))</x:f>
        <x:v>3</x:v>
      </x:c>
      <x:c r="R12" s="78" t="n">
        <x:f>IF(O12=0,0,2*O12)</x:f>
        <x:v>2</x:v>
      </x:c>
      <x:c r="S12" s="76" t="n">
        <x:f>IF(Geometries!B12="G1",M12*12+P12*21,IF(Geometries!B12="G2",M12*12+P12*21+N12*24+Q12*48,IF(Geometries!B12="G3",O12*450+R12*55+P12*20,IF(Geometries!B12="G4",M12*12+P12*9,M12*8+P12*8+N12*14+Q12*25+O12*337+R12*35))))</x:f>
        <x:v>720</x:v>
      </x:c>
      <x:c r="T12" s="76" t="n">
        <x:f>I12+J12+S12</x:f>
        <x:v>1504.7900837520938</x:v>
      </x:c>
      <x:c r="U12" s="76" t="n">
        <x:f>T12+H12</x:f>
        <x:v>1504.7900837520938</x:v>
      </x:c>
      <x:c r="V12" s="76" t="n">
        <x:f>(M12+P12)*28.6/1000</x:f>
        <x:v>0.6006</x:v>
      </x:c>
      <x:c r="W12" s="76" t="n">
        <x:f>IF(Geometries!B12="G2",(N12+Q12)*(324/14),IF(Geometries!B12="G5",(N12+Q12)*(204/8),0))</x:f>
        <x:v>204</x:v>
      </x:c>
      <x:c r="X12" s="76" t="n">
        <x:f>IF(O12=0,0,Geometries!AO12+((I12+J12)*Geometries!L12/O12)/760)</x:f>
        <x:v>0.8897855593758264</x:v>
      </x:c>
      <x:c r="Y12" s="80" t="n">
        <x:f>Geometries!O12+MAX(0,(Lineages!E8-30)*(1-Geometries!E12)*Geometries!N12*0.25)+Geometries!O12*Assumptions!$C$40*MAX(0,L12/Geometries!AK12-1)</x:f>
        <x:v>10</x:v>
      </x:c>
      <x:c r="Z12" s="80" t="n">
        <x:f>MAX(Y12,Geometries!P12+(Lineages!E8-30)*(1-Geometries!E12)*Geometries!N12+Geometries!P12*Assumptions!$C$40*MAX(0,L12/Geometries!AK12-1))</x:f>
        <x:v>46</x:v>
      </x:c>
      <x:c r="AA12" s="80" t="n">
        <x:f>Z12/Assumptions!$C$41</x:f>
        <x:v>61.333333333333336</x:v>
      </x:c>
      <x:c r="AB12" s="80" t="n">
        <x:f>Lineages!AF8+(Geometries!Q12-Lineages!AF8)*SQRT(L12/Geometries!AK12)</x:f>
        <x:v>170</x:v>
      </x:c>
      <x:c r="AC12" s="82" t="n">
        <x:f>Lineages!Y8</x:f>
        <x:v>4.765105238095238</x:v>
      </x:c>
      <x:c r="AD12" s="82" t="n">
        <x:f>Lineages!X8*Geometries!R12/Lineages!X8</x:f>
        <x:v>10</x:v>
      </x:c>
      <x:c r="AE12" s="82" t="n">
        <x:f>AD12*MIN(1,Geometries!S12*Lineages!Z8/Lineages!Z8)*MIN(1,Geometries!T12*Lineages!AA8/Lineages!AA8)*MIN(1,Geometries!U12*Lineages!AB8/Lineages!AB8)/AC12</x:f>
        <x:v>1.329666331258761</x:v>
      </x:c>
      <x:c r="AF12" s="82" t="n">
        <x:f>AD12*Lineages!AC8/AC12</x:f>
        <x:v>1.8887305841743764</x:v>
      </x:c>
      <x:c r="AG12" s="80" t="n">
        <x:f>Geometries!V12*POWER((G12+Geometries!H12*(1+Assumptions!$C$39*MAX(0,Lineages!V8/Lineages!V8-1)))/(Lineages!M8+Geometries!H12),0.67)+(AD12*1000/(Assumptions!$C$43*Assumptions!$C$44*Assumptions!$C$45))/Assumptions!$C$46/Assumptions!$C$47</x:f>
        <x:v>4549.024494286164</x:v>
      </x:c>
      <x:c r="AH12" s="80" t="n">
        <x:f>Geometries!X12+Lineages!AD8</x:f>
        <x:v>56</x:v>
      </x:c>
      <x:c r="AI12" s="74" t="str">
        <x:f>IF(Lineages!AE8="NO","PASS",IF(Geometries!Y12&gt;=50,"PASS","FAIL"))</x:f>
        <x:v>PASS</x:v>
      </x:c>
      <x:c r="AJ12" s="74" t="str">
        <x:f>IF(AND(M12&lt;=Geometries!AL12,N12&lt;=Geometries!AM12,O12&lt;=Geometries!AN12,V12&lt;=Assumptions!$C$25,W12&lt;=Assumptions!$C$26,X12&lt;=Assumptions!$C$27),"FIT","HOST FAMILY BREAK")</x:f>
        <x:v>FIT</x:v>
      </x:c>
      <x:c r="AK12" s="74" t="str">
        <x:f>IF(AJ12="HOST FAMILY BREAK","NEW HOST FAMILY",IF(Lineages!B8="L6","T3 FIRM",IF(Lineages!B8="L3","DEPOT RESERVE",IF(OR(Lineages!AL8="YES",Geometries!B12="G4"),IF(Z12&lt;=Assumptions!$C$11,"T1 PREPARED","T2 PREPARED"),IF(Z12&lt;=Assumptions!$C$11,"T1 MOBILE",IF(Z12&lt;=96,"T2 TRANSITION","T3 ATTACHMENT"))))))</x:f>
        <x:v>T1 MOBILE</x:v>
      </x:c>
      <x:c r="AL12" s="78" t="n">
        <x:f>COUNTIFS('Pair Worlds'!$C$46:$C$1005,B12,'Pair Worlds'!$U$46:$U$1005,"PASS")</x:f>
        <x:v>22</x:v>
      </x:c>
      <x:c r="AM12" s="84" t="n">
        <x:v>0</x:v>
      </x:c>
      <x:c r="AN12" s="74" t="str">
        <x:f>IF(AJ12="HOST FAMILY BREAK","RECOMPILE",IF(AL12=32,"DECLARED ENVELOPE CLOSED","COMPETE"))</x:f>
        <x:v>COMPETE</x:v>
      </x:c>
      <x:c r="AO12" s="86" t="n">
        <x:f>Geometries!AP12*S12/Geometries!AJ12</x:f>
        <x:v>700</x:v>
      </x:c>
      <x:c r="AP12" s="86" t="n">
        <x:f>Lineages!AG8*Assumptions!$C$17+AO12+IF(AND(Lineages!AL8="YES",Geometries!B12&lt;&gt;"G4"),Lineages!AI8,0)</x:f>
        <x:v>1324</x:v>
      </x:c>
      <x:c r="AQ12" s="86" t="n">
        <x:f>Lineages!AH8+Geometries!AQ12*(0.4+0.6*S12/Geometries!AJ12)</x:f>
        <x:v>77</x:v>
      </x:c>
      <x:c r="AR12" s="86" t="n">
        <x:f>AP12+AQ12*Assumptions!$C$16</x:f>
        <x:v>3249</x:v>
      </x:c>
      <x:c r="AS12" s="30" t="str">
        <x:v>Declared compiler output; representative integrated article required</x:v>
      </x:c>
    </x:row>
    <x:row r="13">
      <x:c r="B13" s="28" t="str">
        <x:v>L2-G1</x:v>
      </x:c>
      <x:c r="C13" s="28" t="str">
        <x:v>Conditioned gas with liquid bridge</x:v>
      </x:c>
      <x:c r="D13" s="28" t="str">
        <x:v>Road-distributed lattice</x:v>
      </x:c>
      <x:c r="E13" s="76" t="n">
        <x:f>Lineages!J9</x:f>
        <x:v>640</x:v>
      </x:c>
      <x:c r="F13" s="76" t="n">
        <x:f>Lineages!K9</x:f>
        <x:v>6.638029377657519</x:v>
      </x:c>
      <x:c r="G13" s="76" t="n">
        <x:f>Lineages!M9</x:f>
        <x:v>2913.480769230769</x:v>
      </x:c>
      <x:c r="H13" s="76" t="n">
        <x:f>E13*Geometries!F8</x:f>
        <x:v>0</x:v>
      </x:c>
      <x:c r="I13" s="76" t="n">
        <x:f>E13*(1-Geometries!F8)+Geometries!G8*(1+Assumptions!$C$38*MAX(0,Lineages!V9/Lineages!V8-1))</x:f>
        <x:v>680.125</x:v>
      </x:c>
      <x:c r="J13" s="76" t="n">
        <x:f>F13*Geometries!I8</x:f>
        <x:v>6.638029377657519</x:v>
      </x:c>
      <x:c r="K13" s="76" t="n">
        <x:f>(G13-F13*Assumptions!$C$35)*(1-Geometries!F8)+F13*Assumptions!$C$35*Geometries!I8+Geometries!H8*(1+Assumptions!$C$39*MAX(0,Lineages!V9/Lineages!V8-1))</x:f>
        <x:v>3093.930769230769</x:v>
      </x:c>
      <x:c r="L13" s="78" t="n">
        <x:f>ROUNDUP((Lineages!V9-Lineages!U9)*(1-Geometries!F8)+Lineages!U9*Geometries!I8,0)+ROUNDUP(Geometries!G8/Assumptions!$C$36,0)</x:f>
        <x:v>35</x:v>
      </x:c>
      <x:c r="M13" s="78" t="n">
        <x:f>IF(Geometries!J8=0,0,MAX(Geometries!AD8,ROUNDUP((I13+J13)*Geometries!J8/Assumptions!$C$19,0),ROUNDUP(K13*Geometries!J8/Assumptions!$C$20,0)))</x:f>
        <x:v>30</x:v>
      </x:c>
      <x:c r="N13" s="78" t="n">
        <x:f>IF(Geometries!K8=0,0,MAX(Geometries!AF8,ROUNDUP((I13+J13)*Geometries!K8/Assumptions!$C$21,0),ROUNDUP(K13*Geometries!K8/Assumptions!$C$22,0)))</x:f>
        <x:v>0</x:v>
      </x:c>
      <x:c r="O13" s="78" t="n">
        <x:f>IF(Geometries!L8=0,0,MAX(Geometries!AH8,ROUNDUP((I13+J13)*Geometries!L8/Assumptions!$C$23,0),ROUNDUP(K13*Geometries!L8/Assumptions!$C$24,0)))</x:f>
        <x:v>0</x:v>
      </x:c>
      <x:c r="P13" s="78" t="n">
        <x:f>IF(Geometries!AE8=0,0,ROUNDUP(Geometries!AE8*SQRT(MAX(1,M13/MAX(1,Geometries!AD8))),0))+IF(AND(Geometries!B8="G3",O13&gt;1),3*(O13-1),0)</x:f>
        <x:v>7</x:v>
      </x:c>
      <x:c r="Q13" s="78" t="n">
        <x:f>IF(Geometries!AG8=0,0,ROUNDUP(Geometries!AG8*SQRT(MAX(1,N13/Geometries!AF8)),0))</x:f>
        <x:v>0</x:v>
      </x:c>
      <x:c r="R13" s="78" t="n">
        <x:f>IF(O13=0,0,2*O13)</x:f>
        <x:v>0</x:v>
      </x:c>
      <x:c r="S13" s="76" t="n">
        <x:f>IF(Geometries!B8="G1",M13*12+P13*21,IF(Geometries!B8="G2",M13*12+P13*21+N13*24+Q13*48,IF(Geometries!B8="G3",O13*450+R13*55+P13*20,IF(Geometries!B8="G4",M13*12+P13*9,M13*8+P13*8+N13*14+Q13*25+O13*337+R13*35))))</x:f>
        <x:v>507</x:v>
      </x:c>
      <x:c r="T13" s="76" t="n">
        <x:f>I13+J13+S13</x:f>
        <x:v>1193.7630293776574</x:v>
      </x:c>
      <x:c r="U13" s="76" t="n">
        <x:f>T13+H13</x:f>
        <x:v>1193.7630293776574</x:v>
      </x:c>
      <x:c r="V13" s="76" t="n">
        <x:f>(M13+P13)*28.6/1000</x:f>
        <x:v>1.0582</x:v>
      </x:c>
      <x:c r="W13" s="76" t="n">
        <x:f>IF(Geometries!B8="G2",(N13+Q13)*(324/14),IF(Geometries!B8="G5",(N13+Q13)*(204/8),0))</x:f>
        <x:v>0</x:v>
      </x:c>
      <x:c r="X13" s="76" t="n">
        <x:f>IF(O13=0,0,Geometries!AO8+((I13+J13)*Geometries!L8/O13)/760)</x:f>
        <x:v>0</x:v>
      </x:c>
      <x:c r="Y13" s="80" t="n">
        <x:f>Geometries!O8+MAX(0,(Lineages!E9-30)*(1-Geometries!E8)*Geometries!N8*0.25)+Geometries!O8*Assumptions!$C$40*MAX(0,L13/Geometries!AK8-1)</x:f>
        <x:v>13.570588235294117</x:v>
      </x:c>
      <x:c r="Z13" s="80" t="n">
        <x:f>MAX(Y13,Geometries!P8+(Lineages!E9-30)*(1-Geometries!E8)*Geometries!N8+Geometries!P8*Assumptions!$C$40*MAX(0,L13/Geometries!AK8-1))</x:f>
        <x:v>42.21176470588235</x:v>
      </x:c>
      <x:c r="AA13" s="80" t="n">
        <x:f>Z13/Assumptions!$C$41</x:f>
        <x:v>56.28235294117647</x:v>
      </x:c>
      <x:c r="AB13" s="80" t="n">
        <x:f>Lineages!AF9+(Geometries!Q8-Lineages!AF8)*SQRT(L13/Geometries!AK8)</x:f>
        <x:v>143.05115049220848</x:v>
      </x:c>
      <x:c r="AC13" s="82" t="n">
        <x:f>Lineages!Y9</x:f>
        <x:v>4.113933076923077</x:v>
      </x:c>
      <x:c r="AD13" s="82" t="n">
        <x:f>Lineages!X9*Geometries!R8/Lineages!X8</x:f>
        <x:v>7.714285714285714</x:v>
      </x:c>
      <x:c r="AE13" s="82" t="n">
        <x:f>AD13*MIN(1,Geometries!S8*Lineages!Z9/Lineages!Z8)*MIN(1,Geometries!T8*Lineages!AA9/Lineages!AA8)*MIN(1,Geometries!U8*Lineages!AB9/Lineages!AB8)/AC13</x:f>
        <x:v>1.0776228513660437</x:v>
      </x:c>
      <x:c r="AF13" s="82" t="n">
        <x:f>AD13*Lineages!AC9/AC13</x:f>
        <x:v>1.5938866127708433</x:v>
      </x:c>
      <x:c r="AG13" s="80" t="n">
        <x:f>Geometries!V8*POWER((G13+Geometries!H8*(1+Assumptions!$C$39*MAX(0,Lineages!V9/Lineages!V8-1)))/(Lineages!M8+Geometries!H8),0.67)+(AD13*1000/(Assumptions!$C$43*Assumptions!$C$44*Assumptions!$C$45))/Assumptions!$C$46/Assumptions!$C$47</x:f>
        <x:v>4986.178127889627</x:v>
      </x:c>
      <x:c r="AH13" s="80" t="n">
        <x:f>Geometries!X8+Lineages!AD9</x:f>
        <x:v>60</x:v>
      </x:c>
      <x:c r="AI13" s="74" t="str">
        <x:f>IF(Lineages!AE9="NO","PASS",IF(Geometries!Y8&gt;=50,"PASS","FAIL"))</x:f>
        <x:v>FAIL</x:v>
      </x:c>
      <x:c r="AJ13" s="74" t="str">
        <x:f>IF(AND(M13&lt;=Geometries!AL8,N13&lt;=Geometries!AM8,O13&lt;=Geometries!AN8,V13&lt;=Assumptions!$C$25,W13&lt;=Assumptions!$C$26,X13&lt;=Assumptions!$C$27),"FIT","HOST FAMILY BREAK")</x:f>
        <x:v>FIT</x:v>
      </x:c>
      <x:c r="AK13" s="74" t="str">
        <x:f>IF(AJ13="HOST FAMILY BREAK","NEW HOST FAMILY",IF(Lineages!B9="L6","T3 FIRM",IF(Lineages!B9="L3","DEPOT RESERVE",IF(OR(Lineages!AL9="YES",Geometries!B8="G4"),IF(Z13&lt;=Assumptions!$C$11,"T1 PREPARED","T2 PREPARED"),IF(Z13&lt;=Assumptions!$C$11,"T1 MOBILE",IF(Z13&lt;=96,"T2 TRANSITION","T3 ATTACHMENT"))))))</x:f>
        <x:v>T1 MOBILE</x:v>
      </x:c>
      <x:c r="AL13" s="78" t="n">
        <x:f>COUNTIFS('Pair Worlds'!$C$46:$C$1005,B13,'Pair Worlds'!$U$46:$U$1005,"PASS")</x:f>
        <x:v>23</x:v>
      </x:c>
      <x:c r="AM13" s="84" t="n">
        <x:v>0</x:v>
      </x:c>
      <x:c r="AN13" s="74" t="str">
        <x:f>IF(AJ13="HOST FAMILY BREAK","RECOMPILE",IF(AL13=32,"DECLARED ENVELOPE CLOSED","COMPETE"))</x:f>
        <x:v>COMPETE</x:v>
      </x:c>
      <x:c r="AO13" s="86" t="n">
        <x:f>Geometries!AP8*S13/Geometries!AJ8</x:f>
        <x:v>315.46666666666664</x:v>
      </x:c>
      <x:c r="AP13" s="86" t="n">
        <x:f>Lineages!AG9*Assumptions!$C$17+AO13+IF(AND(Lineages!AL9="YES",Geometries!B8&lt;&gt;"G4"),Lineages!AI9,0)</x:f>
        <x:v>1095.4666666666667</x:v>
      </x:c>
      <x:c r="AQ13" s="86" t="n">
        <x:f>Lineages!AH9+Geometries!AQ8*(0.4+0.6*S13/Geometries!AJ8)</x:f>
        <x:v>69.368</x:v>
      </x:c>
      <x:c r="AR13" s="86" t="n">
        <x:f>AP13+AQ13*Assumptions!$C$16</x:f>
        <x:v>2829.6666666666665</x:v>
      </x:c>
      <x:c r="AS13" s="30" t="str">
        <x:v>Declared compiler output; representative integrated article required</x:v>
      </x:c>
    </x:row>
    <x:row r="14">
      <x:c r="B14" s="28" t="str">
        <x:v>L2-G2</x:v>
      </x:c>
      <x:c r="C14" s="28" t="str">
        <x:v>Conditioned gas with liquid bridge</x:v>
      </x:c>
      <x:c r="D14" s="28" t="str">
        <x:v>Rail utility consist</x:v>
      </x:c>
      <x:c r="E14" s="76" t="n">
        <x:f>Lineages!J9</x:f>
        <x:v>640</x:v>
      </x:c>
      <x:c r="F14" s="76" t="n">
        <x:f>Lineages!K9</x:f>
        <x:v>6.638029377657519</x:v>
      </x:c>
      <x:c r="G14" s="76" t="n">
        <x:f>Lineages!M9</x:f>
        <x:v>2913.480769230769</x:v>
      </x:c>
      <x:c r="H14" s="76" t="n">
        <x:f>E14*Geometries!F9</x:f>
        <x:v>0</x:v>
      </x:c>
      <x:c r="I14" s="76" t="n">
        <x:f>E14*(1-Geometries!F9)+Geometries!G9*(1+Assumptions!$C$38*MAX(0,Lineages!V9/Lineages!V8-1))</x:f>
        <x:v>665.078125</x:v>
      </x:c>
      <x:c r="J14" s="76" t="n">
        <x:f>F14*Geometries!I9</x:f>
        <x:v>6.638029377657519</x:v>
      </x:c>
      <x:c r="K14" s="76" t="n">
        <x:f>(G14-F14*Assumptions!$C$35)*(1-Geometries!F9)+F14*Assumptions!$C$35*Geometries!I9+Geometries!H9*(1+Assumptions!$C$39*MAX(0,Lineages!V9/Lineages!V8-1))</x:f>
        <x:v>3033.7807692307692</x:v>
      </x:c>
      <x:c r="L14" s="78" t="n">
        <x:f>ROUNDUP((Lineages!V9-Lineages!U9)*(1-Geometries!F9)+Lineages!U9*Geometries!I9,0)+ROUNDUP(Geometries!G9/Assumptions!$C$36,0)</x:f>
        <x:v>34</x:v>
      </x:c>
      <x:c r="M14" s="78" t="n">
        <x:f>IF(Geometries!J9=0,0,MAX(Geometries!AD9,ROUNDUP((I14+J14)*Geometries!J9/Assumptions!$C$19,0),ROUNDUP(K14*Geometries!J9/Assumptions!$C$20,0)))</x:f>
        <x:v>4</x:v>
      </x:c>
      <x:c r="N14" s="78" t="n">
        <x:f>IF(Geometries!K9=0,0,MAX(Geometries!AF9,ROUNDUP((I14+J14)*Geometries!K9/Assumptions!$C$21,0),ROUNDUP(K14*Geometries!K9/Assumptions!$C$22,0)))</x:f>
        <x:v>13</x:v>
      </x:c>
      <x:c r="O14" s="78" t="n">
        <x:f>IF(Geometries!L9=0,0,MAX(Geometries!AH9,ROUNDUP((I14+J14)*Geometries!L9/Assumptions!$C$23,0),ROUNDUP(K14*Geometries!L9/Assumptions!$C$24,0)))</x:f>
        <x:v>0</x:v>
      </x:c>
      <x:c r="P14" s="78" t="n">
        <x:f>IF(Geometries!AE9=0,0,ROUNDUP(Geometries!AE9*SQRT(MAX(1,M14/MAX(1,Geometries!AD9))),0))+IF(AND(Geometries!B9="G3",O14&gt;1),3*(O14-1),0)</x:f>
        <x:v>4</x:v>
      </x:c>
      <x:c r="Q14" s="78" t="n">
        <x:f>IF(Geometries!AG9=0,0,ROUNDUP(Geometries!AG9*SQRT(MAX(1,N14/Geometries!AF9)),0))</x:f>
        <x:v>4</x:v>
      </x:c>
      <x:c r="R14" s="78" t="n">
        <x:f>IF(O14=0,0,2*O14)</x:f>
        <x:v>0</x:v>
      </x:c>
      <x:c r="S14" s="76" t="n">
        <x:f>IF(Geometries!B9="G1",M14*12+P14*21,IF(Geometries!B9="G2",M14*12+P14*21+N14*24+Q14*48,IF(Geometries!B9="G3",O14*450+R14*55+P14*20,IF(Geometries!B9="G4",M14*12+P14*9,M14*8+P14*8+N14*14+Q14*25+O14*337+R14*35))))</x:f>
        <x:v>636</x:v>
      </x:c>
      <x:c r="T14" s="76" t="n">
        <x:f>I14+J14+S14</x:f>
        <x:v>1307.7161543776574</x:v>
      </x:c>
      <x:c r="U14" s="76" t="n">
        <x:f>T14+H14</x:f>
        <x:v>1307.7161543776574</x:v>
      </x:c>
      <x:c r="V14" s="76" t="n">
        <x:f>(M14+P14)*28.6/1000</x:f>
        <x:v>0.2288</x:v>
      </x:c>
      <x:c r="W14" s="76" t="n">
        <x:f>IF(Geometries!B9="G2",(N14+Q14)*(324/14),IF(Geometries!B9="G5",(N14+Q14)*(204/8),0))</x:f>
        <x:v>393.42857142857144</x:v>
      </x:c>
      <x:c r="X14" s="76" t="n">
        <x:f>IF(O14=0,0,Geometries!AO9+((I14+J14)*Geometries!L9/O14)/760)</x:f>
        <x:v>0</x:v>
      </x:c>
      <x:c r="Y14" s="80" t="n">
        <x:f>Geometries!O9+MAX(0,(Lineages!E9-30)*(1-Geometries!E9)*Geometries!N9*0.25)+Geometries!O9*Assumptions!$C$40*MAX(0,L14/Geometries!AK9-1)</x:f>
        <x:v>19.759090909090908</x:v>
      </x:c>
      <x:c r="Z14" s="80" t="n">
        <x:f>MAX(Y14,Geometries!P9+(Lineages!E9-30)*(1-Geometries!E9)*Geometries!N9+Geometries!P9*Assumptions!$C$40*MAX(0,L14/Geometries!AK9-1))</x:f>
        <x:v>50.86666666666667</x:v>
      </x:c>
      <x:c r="AA14" s="80" t="n">
        <x:f>Z14/Assumptions!$C$41</x:f>
        <x:v>67.82222222222222</x:v>
      </x:c>
      <x:c r="AB14" s="80" t="n">
        <x:f>Lineages!AF9+(Geometries!Q9-Lineages!AF8)*SQRT(L14/Geometries!AK9)</x:f>
        <x:v>153.23315190329856</x:v>
      </x:c>
      <x:c r="AC14" s="82" t="n">
        <x:f>Lineages!Y9</x:f>
        <x:v>4.113933076923077</x:v>
      </x:c>
      <x:c r="AD14" s="82" t="n">
        <x:f>Lineages!X9*Geometries!R9/Lineages!X8</x:f>
        <x:v>7.885714285714285</x:v>
      </x:c>
      <x:c r="AE14" s="82" t="n">
        <x:f>AD14*MIN(1,Geometries!S9*Lineages!Z9/Lineages!Z8)*MIN(1,Geometries!T9*Lineages!AA9/Lineages!AA8)*MIN(1,Geometries!U9*Lineages!AB9/Lineages!AB8)/AC14</x:f>
        <x:v>1.064851024979483</x:v>
      </x:c>
      <x:c r="AF14" s="82" t="n">
        <x:f>AD14*Lineages!AC9/AC14</x:f>
        <x:v>1.629306315276862</x:v>
      </x:c>
      <x:c r="AG14" s="80" t="n">
        <x:f>Geometries!V9*POWER((G14+Geometries!H9*(1+Assumptions!$C$39*MAX(0,Lineages!V9/Lineages!V8-1)))/(Lineages!M8+Geometries!H9),0.67)+(AD14*1000/(Assumptions!$C$43*Assumptions!$C$44*Assumptions!$C$45))/Assumptions!$C$46/Assumptions!$C$47</x:f>
        <x:v>6441.761512321174</x:v>
      </x:c>
      <x:c r="AH14" s="80" t="n">
        <x:f>Geometries!X9+Lineages!AD9</x:f>
        <x:v>52</x:v>
      </x:c>
      <x:c r="AI14" s="74" t="str">
        <x:f>IF(Lineages!AE9="NO","PASS",IF(Geometries!Y9&gt;=50,"PASS","FAIL"))</x:f>
        <x:v>PASS</x:v>
      </x:c>
      <x:c r="AJ14" s="74" t="str">
        <x:f>IF(AND(M14&lt;=Geometries!AL9,N14&lt;=Geometries!AM9,O14&lt;=Geometries!AN9,V14&lt;=Assumptions!$C$25,W14&lt;=Assumptions!$C$26,X14&lt;=Assumptions!$C$27),"FIT","HOST FAMILY BREAK")</x:f>
        <x:v>FIT</x:v>
      </x:c>
      <x:c r="AK14" s="74" t="str">
        <x:f>IF(AJ14="HOST FAMILY BREAK","NEW HOST FAMILY",IF(Lineages!B9="L6","T3 FIRM",IF(Lineages!B9="L3","DEPOT RESERVE",IF(OR(Lineages!AL9="YES",Geometries!B9="G4"),IF(Z14&lt;=Assumptions!$C$11,"T1 PREPARED","T2 PREPARED"),IF(Z14&lt;=Assumptions!$C$11,"T1 MOBILE",IF(Z14&lt;=96,"T2 TRANSITION","T3 ATTACHMENT"))))))</x:f>
        <x:v>T2 TRANSITION</x:v>
      </x:c>
      <x:c r="AL14" s="78" t="n">
        <x:f>COUNTIFS('Pair Worlds'!$C$46:$C$1005,B14,'Pair Worlds'!$U$46:$U$1005,"PASS")</x:f>
        <x:v>11</x:v>
      </x:c>
      <x:c r="AM14" s="84" t="n">
        <x:v>0</x:v>
      </x:c>
      <x:c r="AN14" s="74" t="str">
        <x:f>IF(AJ14="HOST FAMILY BREAK","RECOMPILE",IF(AL14=32,"DECLARED ENVELOPE CLOSED","COMPETE"))</x:f>
        <x:v>COMPETE</x:v>
      </x:c>
      <x:c r="AO14" s="86" t="n">
        <x:f>Geometries!AP9*S14/Geometries!AJ9</x:f>
        <x:v>530</x:v>
      </x:c>
      <x:c r="AP14" s="86" t="n">
        <x:f>Lineages!AG9*Assumptions!$C$17+AO14+IF(AND(Lineages!AL9="YES",Geometries!B9&lt;&gt;"G4"),Lineages!AI9,0)</x:f>
        <x:v>1310</x:v>
      </x:c>
      <x:c r="AQ14" s="86" t="n">
        <x:f>Lineages!AH9+Geometries!AQ9*(0.4+0.6*S14/Geometries!AJ9)</x:f>
        <x:v>76.56</x:v>
      </x:c>
      <x:c r="AR14" s="86" t="n">
        <x:f>AP14+AQ14*Assumptions!$C$16</x:f>
        <x:v>3224</x:v>
      </x:c>
      <x:c r="AS14" s="30" t="str">
        <x:v>Declared compiler output; representative integrated article required</x:v>
      </x:c>
    </x:row>
    <x:row r="15">
      <x:c r="B15" s="28" t="str">
        <x:v>L2-G3</x:v>
      </x:c>
      <x:c r="C15" s="28" t="str">
        <x:v>Conditioned gas with liquid bridge</x:v>
      </x:c>
      <x:c r="D15" s="28" t="str">
        <x:v>Shallow-draft utility barge</x:v>
      </x:c>
      <x:c r="E15" s="76" t="n">
        <x:f>Lineages!J9</x:f>
        <x:v>640</x:v>
      </x:c>
      <x:c r="F15" s="76" t="n">
        <x:f>Lineages!K9</x:f>
        <x:v>6.638029377657519</x:v>
      </x:c>
      <x:c r="G15" s="76" t="n">
        <x:f>Lineages!M9</x:f>
        <x:v>2913.480769230769</x:v>
      </x:c>
      <x:c r="H15" s="76" t="n">
        <x:f>E15*Geometries!F10</x:f>
        <x:v>0</x:v>
      </x:c>
      <x:c r="I15" s="76" t="n">
        <x:f>E15*(1-Geometries!F10)+Geometries!G10*(1+Assumptions!$C$38*MAX(0,Lineages!V9/Lineages!V8-1))</x:f>
        <x:v>675.109375</x:v>
      </x:c>
      <x:c r="J15" s="76" t="n">
        <x:f>F15*Geometries!I10</x:f>
        <x:v>6.638029377657519</x:v>
      </x:c>
      <x:c r="K15" s="76" t="n">
        <x:f>(G15-F15*Assumptions!$C$35)*(1-Geometries!F10)+F15*Assumptions!$C$35*Geometries!I10+Geometries!H10*(1+Assumptions!$C$39*MAX(0,Lineages!V9/Lineages!V8-1))</x:f>
        <x:v>3073.880769230769</x:v>
      </x:c>
      <x:c r="L15" s="78" t="n">
        <x:f>ROUNDUP((Lineages!V9-Lineages!U9)*(1-Geometries!F10)+Lineages!U9*Geometries!I10,0)+ROUNDUP(Geometries!G10/Assumptions!$C$36,0)</x:f>
        <x:v>35</x:v>
      </x:c>
      <x:c r="M15" s="78" t="n">
        <x:f>IF(Geometries!J10=0,0,MAX(Geometries!AD10,ROUNDUP((I15+J15)*Geometries!J10/Assumptions!$C$19,0),ROUNDUP(K15*Geometries!J10/Assumptions!$C$20,0)))</x:f>
        <x:v>0</x:v>
      </x:c>
      <x:c r="N15" s="78" t="n">
        <x:f>IF(Geometries!K10=0,0,MAX(Geometries!AF10,ROUNDUP((I15+J15)*Geometries!K10/Assumptions!$C$21,0),ROUNDUP(K15*Geometries!K10/Assumptions!$C$22,0)))</x:f>
        <x:v>0</x:v>
      </x:c>
      <x:c r="O15" s="78" t="n">
        <x:f>IF(Geometries!L10=0,0,MAX(Geometries!AH10,ROUNDUP((I15+J15)*Geometries!L10/Assumptions!$C$23,0),ROUNDUP(K15*Geometries!L10/Assumptions!$C$24,0)))</x:f>
        <x:v>1</x:v>
      </x:c>
      <x:c r="P15" s="78" t="n">
        <x:f>IF(Geometries!AE10=0,0,ROUNDUP(Geometries!AE10*SQRT(MAX(1,M15/MAX(1,Geometries!AD10))),0))+IF(AND(Geometries!B10="G3",O15&gt;1),3*(O15-1),0)</x:f>
        <x:v>3</x:v>
      </x:c>
      <x:c r="Q15" s="78" t="n">
        <x:f>IF(Geometries!AG10=0,0,ROUNDUP(Geometries!AG10*SQRT(MAX(1,N15/Geometries!AF10)),0))</x:f>
        <x:v>0</x:v>
      </x:c>
      <x:c r="R15" s="78" t="n">
        <x:f>IF(O15=0,0,2*O15)</x:f>
        <x:v>2</x:v>
      </x:c>
      <x:c r="S15" s="76" t="n">
        <x:f>IF(Geometries!B10="G1",M15*12+P15*21,IF(Geometries!B10="G2",M15*12+P15*21+N15*24+Q15*48,IF(Geometries!B10="G3",O15*450+R15*55+P15*20,IF(Geometries!B10="G4",M15*12+P15*9,M15*8+P15*8+N15*14+Q15*25+O15*337+R15*35))))</x:f>
        <x:v>620</x:v>
      </x:c>
      <x:c r="T15" s="76" t="n">
        <x:f>I15+J15+S15</x:f>
        <x:v>1301.7474043776574</x:v>
      </x:c>
      <x:c r="U15" s="76" t="n">
        <x:f>T15+H15</x:f>
        <x:v>1301.7474043776574</x:v>
      </x:c>
      <x:c r="V15" s="76" t="n">
        <x:f>(M15+P15)*28.6/1000</x:f>
        <x:v>0.08580000000000002</x:v>
      </x:c>
      <x:c r="W15" s="76" t="n">
        <x:f>IF(Geometries!B10="G2",(N15+Q15)*(324/14),IF(Geometries!B10="G5",(N15+Q15)*(204/8),0))</x:f>
        <x:v>0</x:v>
      </x:c>
      <x:c r="X15" s="76" t="n">
        <x:f>IF(O15=0,0,Geometries!AO10+((I15+J15)*Geometries!L10/O15)/760)</x:f>
        <x:v>1.4470360583916548</x:v>
      </x:c>
      <x:c r="Y15" s="80" t="n">
        <x:f>Geometries!O10+MAX(0,(Lineages!E9-30)*(1-Geometries!E10)*Geometries!N10*0.25)+Geometries!O10*Assumptions!$C$40*MAX(0,L15/Geometries!AK10-1)</x:f>
        <x:v>15.43235294117647</x:v>
      </x:c>
      <x:c r="Z15" s="80" t="n">
        <x:f>MAX(Y15,Geometries!P10+(Lineages!E9-30)*(1-Geometries!E10)*Geometries!N10+Geometries!P10*Assumptions!$C$40*MAX(0,L15/Geometries!AK10-1))</x:f>
        <x:v>35.576470588235296</x:v>
      </x:c>
      <x:c r="AA15" s="80" t="n">
        <x:f>Z15/Assumptions!$C$41</x:f>
        <x:v>47.43529411764706</x:v>
      </x:c>
      <x:c r="AB15" s="80" t="n">
        <x:f>Lineages!AF9+(Geometries!Q10-Lineages!AF8)*SQRT(L15/Geometries!AK10)</x:f>
        <x:v>143.05115049220848</x:v>
      </x:c>
      <x:c r="AC15" s="82" t="n">
        <x:f>Lineages!Y9</x:f>
        <x:v>4.113933076923077</x:v>
      </x:c>
      <x:c r="AD15" s="82" t="n">
        <x:f>Lineages!X9*Geometries!R10/Lineages!X8</x:f>
        <x:v>7.542857142857144</x:v>
      </x:c>
      <x:c r="AE15" s="82" t="n">
        <x:f>AD15*MIN(1,Geometries!S10*Lineages!Z9/Lineages!Z8)*MIN(1,Geometries!T10*Lineages!AA9/Lineages!AA8)*MIN(1,Geometries!U10*Lineages!AB9/Lineages!AB8)/AC15</x:f>
        <x:v>1.0068456468071874</x:v>
      </x:c>
      <x:c r="AF15" s="82" t="n">
        <x:f>AD15*Lineages!AC9/AC15</x:f>
        <x:v>1.5584669102648248</x:v>
      </x:c>
      <x:c r="AG15" s="80" t="n">
        <x:f>Geometries!V10*POWER((G15+Geometries!H10*(1+Assumptions!$C$39*MAX(0,Lineages!V9/Lineages!V8-1)))/(Lineages!M8+Geometries!H10),0.67)+(AD15*1000/(Assumptions!$C$43*Assumptions!$C$44*Assumptions!$C$45))/Assumptions!$C$46/Assumptions!$C$47</x:f>
        <x:v>4340.2289930911</x:v>
      </x:c>
      <x:c r="AH15" s="80" t="n">
        <x:f>Geometries!X10+Lineages!AD9</x:f>
        <x:v>50</x:v>
      </x:c>
      <x:c r="AI15" s="74" t="str">
        <x:f>IF(Lineages!AE9="NO","PASS",IF(Geometries!Y10&gt;=50,"PASS","FAIL"))</x:f>
        <x:v>PASS</x:v>
      </x:c>
      <x:c r="AJ15" s="74" t="str">
        <x:f>IF(AND(M15&lt;=Geometries!AL10,N15&lt;=Geometries!AM10,O15&lt;=Geometries!AN10,V15&lt;=Assumptions!$C$25,W15&lt;=Assumptions!$C$26,X15&lt;=Assumptions!$C$27),"FIT","HOST FAMILY BREAK")</x:f>
        <x:v>FIT</x:v>
      </x:c>
      <x:c r="AK15" s="74" t="str">
        <x:f>IF(AJ15="HOST FAMILY BREAK","NEW HOST FAMILY",IF(Lineages!B9="L6","T3 FIRM",IF(Lineages!B9="L3","DEPOT RESERVE",IF(OR(Lineages!AL9="YES",Geometries!B10="G4"),IF(Z15&lt;=Assumptions!$C$11,"T1 PREPARED","T2 PREPARED"),IF(Z15&lt;=Assumptions!$C$11,"T1 MOBILE",IF(Z15&lt;=96,"T2 TRANSITION","T3 ATTACHMENT"))))))</x:f>
        <x:v>T1 MOBILE</x:v>
      </x:c>
      <x:c r="AL15" s="78" t="n">
        <x:f>COUNTIFS('Pair Worlds'!$C$46:$C$1005,B15,'Pair Worlds'!$U$46:$U$1005,"PASS")</x:f>
        <x:v>25</x:v>
      </x:c>
      <x:c r="AM15" s="84" t="n">
        <x:v>0</x:v>
      </x:c>
      <x:c r="AN15" s="74" t="str">
        <x:f>IF(AJ15="HOST FAMILY BREAK","RECOMPILE",IF(AL15=32,"DECLARED ENVELOPE CLOSED","COMPETE"))</x:f>
        <x:v>COMPETE</x:v>
      </x:c>
      <x:c r="AO15" s="86" t="n">
        <x:f>Geometries!AP10*S15/Geometries!AJ10</x:f>
        <x:v>640</x:v>
      </x:c>
      <x:c r="AP15" s="86" t="n">
        <x:f>Lineages!AG9*Assumptions!$C$17+AO15+IF(AND(Lineages!AL9="YES",Geometries!B10&lt;&gt;"G4"),Lineages!AI9,0)</x:f>
        <x:v>1420</x:v>
      </x:c>
      <x:c r="AQ15" s="86" t="n">
        <x:f>Lineages!AH9+Geometries!AQ10*(0.4+0.6*S15/Geometries!AJ10)</x:f>
        <x:v>84</x:v>
      </x:c>
      <x:c r="AR15" s="86" t="n">
        <x:f>AP15+AQ15*Assumptions!$C$16</x:f>
        <x:v>3520</x:v>
      </x:c>
      <x:c r="AS15" s="30" t="str">
        <x:v>Declared compiler output; representative integrated article required</x:v>
      </x:c>
    </x:row>
    <x:row r="16">
      <x:c r="B16" s="28" t="str">
        <x:v>L2-G4</x:v>
      </x:c>
      <x:c r="C16" s="28" t="str">
        <x:v>Conditioned gas with liquid bridge</x:v>
      </x:c>
      <x:c r="D16" s="28" t="str">
        <x:v>Prepared metropolitan anchor</x:v>
      </x:c>
      <x:c r="E16" s="76" t="n">
        <x:f>Lineages!J9</x:f>
        <x:v>640</x:v>
      </x:c>
      <x:c r="F16" s="76" t="n">
        <x:f>Lineages!K9</x:f>
        <x:v>6.638029377657519</x:v>
      </x:c>
      <x:c r="G16" s="76" t="n">
        <x:f>Lineages!M9</x:f>
        <x:v>2913.480769230769</x:v>
      </x:c>
      <x:c r="H16" s="76" t="n">
        <x:f>E16*Geometries!F11</x:f>
        <x:v>396.8</x:v>
      </x:c>
      <x:c r="I16" s="76" t="n">
        <x:f>E16*(1-Geometries!F11)+Geometries!G11*(1+Assumptions!$C$38*MAX(0,Lineages!V9/Lineages!V8-1))</x:f>
        <x:v>303.3875</x:v>
      </x:c>
      <x:c r="J16" s="76" t="n">
        <x:f>F16*Geometries!I11</x:f>
        <x:v>1.3276058755315039</x:v>
      </x:c>
      <x:c r="K16" s="76" t="n">
        <x:f>(G16-F16*Assumptions!$C$35)*(1-Geometries!F11)+F16*Assumptions!$C$35*Geometries!I11+Geometries!H11*(1+Assumptions!$C$39*MAX(0,Lineages!V9/Lineages!V8-1))</x:f>
        <x:v>1326.146153846154</x:v>
      </x:c>
      <x:c r="L16" s="78" t="n">
        <x:f>ROUNDUP((Lineages!V9-Lineages!U9)*(1-Geometries!F11)+Lineages!U9*Geometries!I11,0)+ROUNDUP(Geometries!G11/Assumptions!$C$36,0)</x:f>
        <x:v>16</x:v>
      </x:c>
      <x:c r="M16" s="78" t="n">
        <x:f>IF(Geometries!J11=0,0,MAX(Geometries!AD11,ROUNDUP((I16+J16)*Geometries!J11/Assumptions!$C$19,0),ROUNDUP(K16*Geometries!J11/Assumptions!$C$20,0)))</x:f>
        <x:v>13</x:v>
      </x:c>
      <x:c r="N16" s="78" t="n">
        <x:f>IF(Geometries!K11=0,0,MAX(Geometries!AF11,ROUNDUP((I16+J16)*Geometries!K11/Assumptions!$C$21,0),ROUNDUP(K16*Geometries!K11/Assumptions!$C$22,0)))</x:f>
        <x:v>0</x:v>
      </x:c>
      <x:c r="O16" s="78" t="n">
        <x:f>IF(Geometries!L11=0,0,MAX(Geometries!AH11,ROUNDUP((I16+J16)*Geometries!L11/Assumptions!$C$23,0),ROUNDUP(K16*Geometries!L11/Assumptions!$C$24,0)))</x:f>
        <x:v>0</x:v>
      </x:c>
      <x:c r="P16" s="78" t="n">
        <x:f>IF(Geometries!AE11=0,0,ROUNDUP(Geometries!AE11*SQRT(MAX(1,M16/MAX(1,Geometries!AD11))),0))+IF(AND(Geometries!B11="G3",O16&gt;1),3*(O16-1),0)</x:f>
        <x:v>5</x:v>
      </x:c>
      <x:c r="Q16" s="78" t="n">
        <x:f>IF(Geometries!AG11=0,0,ROUNDUP(Geometries!AG11*SQRT(MAX(1,N16/Geometries!AF11)),0))</x:f>
        <x:v>0</x:v>
      </x:c>
      <x:c r="R16" s="78" t="n">
        <x:f>IF(O16=0,0,2*O16)</x:f>
        <x:v>0</x:v>
      </x:c>
      <x:c r="S16" s="76" t="n">
        <x:f>IF(Geometries!B11="G1",M16*12+P16*21,IF(Geometries!B11="G2",M16*12+P16*21+N16*24+Q16*48,IF(Geometries!B11="G3",O16*450+R16*55+P16*20,IF(Geometries!B11="G4",M16*12+P16*9,M16*8+P16*8+N16*14+Q16*25+O16*337+R16*35))))</x:f>
        <x:v>201</x:v>
      </x:c>
      <x:c r="T16" s="76" t="n">
        <x:f>I16+J16+S16</x:f>
        <x:v>505.7151058755315</x:v>
      </x:c>
      <x:c r="U16" s="76" t="n">
        <x:f>T16+H16</x:f>
        <x:v>902.5151058755315</x:v>
      </x:c>
      <x:c r="V16" s="76" t="n">
        <x:f>(M16+P16)*28.6/1000</x:f>
        <x:v>0.5148</x:v>
      </x:c>
      <x:c r="W16" s="76" t="n">
        <x:f>IF(Geometries!B11="G2",(N16+Q16)*(324/14),IF(Geometries!B11="G5",(N16+Q16)*(204/8),0))</x:f>
        <x:v>0</x:v>
      </x:c>
      <x:c r="X16" s="76" t="n">
        <x:f>IF(O16=0,0,Geometries!AO11+((I16+J16)*Geometries!L11/O16)/760)</x:f>
        <x:v>0</x:v>
      </x:c>
      <x:c r="Y16" s="80" t="n">
        <x:f>Geometries!O11+MAX(0,(Lineages!E9-30)*(1-Geometries!E11)*Geometries!N11*0.25)+Geometries!O11*Assumptions!$C$40*MAX(0,L16/Geometries!AK11-1)</x:f>
        <x:v>2.3266666666666667</x:v>
      </x:c>
      <x:c r="Z16" s="80" t="n">
        <x:f>MAX(Y16,Geometries!P11+(Lineages!E9-30)*(1-Geometries!E11)*Geometries!N11+Geometries!P11*Assumptions!$C$40*MAX(0,L16/Geometries!AK11-1))</x:f>
        <x:v>13.36</x:v>
      </x:c>
      <x:c r="AA16" s="80" t="n">
        <x:f>Z16/Assumptions!$C$41</x:f>
        <x:v>17.813333333333333</x:v>
      </x:c>
      <x:c r="AB16" s="80" t="n">
        <x:f>Lineages!AF9+(Geometries!Q11-Lineages!AF8)*SQRT(L16/Geometries!AK11)</x:f>
        <x:v>92.72150229775018</x:v>
      </x:c>
      <x:c r="AC16" s="82" t="n">
        <x:f>Lineages!Y9</x:f>
        <x:v>4.113933076923077</x:v>
      </x:c>
      <x:c r="AD16" s="82" t="n">
        <x:f>Lineages!X9*Geometries!R11/Lineages!X8</x:f>
        <x:v>7.285714285714286</x:v>
      </x:c>
      <x:c r="AE16" s="82" t="n">
        <x:f>AD16*MIN(1,Geometries!S11*Lineages!Z9/Lineages!Z8)*MIN(1,Geometries!T11*Lineages!AA9/Lineages!AA8)*MIN(1,Geometries!U11*Lineages!AB9/Lineages!AB8)/AC16</x:f>
        <x:v>1.064016502232634</x:v>
      </x:c>
      <x:c r="AF16" s="82" t="n">
        <x:f>AD16*Lineages!AC9/AC16</x:f>
        <x:v>1.5053373565057964</x:v>
      </x:c>
      <x:c r="AG16" s="80" t="n">
        <x:f>Geometries!V11*POWER((G16+Geometries!H11*(1+Assumptions!$C$39*MAX(0,Lineages!V9/Lineages!V8-1)))/(Lineages!M8+Geometries!H11),0.67)+(AD16*1000/(Assumptions!$C$43*Assumptions!$C$44*Assumptions!$C$45))/Assumptions!$C$46/Assumptions!$C$47</x:f>
        <x:v>2725.0164679509057</x:v>
      </x:c>
      <x:c r="AH16" s="80" t="n">
        <x:f>Geometries!X11+Lineages!AD9</x:f>
        <x:v>48</x:v>
      </x:c>
      <x:c r="AI16" s="74" t="str">
        <x:f>IF(Lineages!AE9="NO","PASS",IF(Geometries!Y11&gt;=50,"PASS","FAIL"))</x:f>
        <x:v>PASS</x:v>
      </x:c>
      <x:c r="AJ16" s="74" t="str">
        <x:f>IF(AND(M16&lt;=Geometries!AL11,N16&lt;=Geometries!AM11,O16&lt;=Geometries!AN11,V16&lt;=Assumptions!$C$25,W16&lt;=Assumptions!$C$26,X16&lt;=Assumptions!$C$27),"FIT","HOST FAMILY BREAK")</x:f>
        <x:v>FIT</x:v>
      </x:c>
      <x:c r="AK16" s="74" t="str">
        <x:f>IF(AJ16="HOST FAMILY BREAK","NEW HOST FAMILY",IF(Lineages!B9="L6","T3 FIRM",IF(Lineages!B9="L3","DEPOT RESERVE",IF(OR(Lineages!AL9="YES",Geometries!B11="G4"),IF(Z16&lt;=Assumptions!$C$11,"T1 PREPARED","T2 PREPARED"),IF(Z16&lt;=Assumptions!$C$11,"T1 MOBILE",IF(Z16&lt;=96,"T2 TRANSITION","T3 ATTACHMENT"))))))</x:f>
        <x:v>T1 PREPARED</x:v>
      </x:c>
      <x:c r="AL16" s="78" t="n">
        <x:f>COUNTIFS('Pair Worlds'!$C$46:$C$1005,B16,'Pair Worlds'!$U$46:$U$1005,"PASS")</x:f>
        <x:v>28</x:v>
      </x:c>
      <x:c r="AM16" s="84" t="n">
        <x:v>0</x:v>
      </x:c>
      <x:c r="AN16" s="74" t="str">
        <x:f>IF(AJ16="HOST FAMILY BREAK","RECOMPILE",IF(AL16=32,"DECLARED ENVELOPE CLOSED","COMPETE"))</x:f>
        <x:v>COMPETE</x:v>
      </x:c>
      <x:c r="AO16" s="86" t="n">
        <x:f>Geometries!AP11*S16/Geometries!AJ11</x:f>
        <x:v>725.8333333333334</x:v>
      </x:c>
      <x:c r="AP16" s="86" t="n">
        <x:f>Lineages!AG9*Assumptions!$C$17+AO16+IF(AND(Lineages!AL9="YES",Geometries!B11&lt;&gt;"G4"),Lineages!AI9,0)</x:f>
        <x:v>1505.8333333333335</x:v>
      </x:c>
      <x:c r="AQ16" s="86" t="n">
        <x:f>Lineages!AH9+Geometries!AQ11*(0.4+0.6*S16/Geometries!AJ11)</x:f>
        <x:v>67.12</x:v>
      </x:c>
      <x:c r="AR16" s="86" t="n">
        <x:f>AP16+AQ16*Assumptions!$C$16</x:f>
        <x:v>3183.8333333333335</x:v>
      </x:c>
      <x:c r="AS16" s="30" t="str">
        <x:v>Declared compiler output; representative integrated article required</x:v>
      </x:c>
    </x:row>
    <x:row r="17">
      <x:c r="B17" s="28" t="str">
        <x:v>L2-G5</x:v>
      </x:c>
      <x:c r="C17" s="28" t="str">
        <x:v>Conditioned gas with liquid bridge</x:v>
      </x:c>
      <x:c r="D17" s="28" t="str">
        <x:v>Tri-modal split lattice</x:v>
      </x:c>
      <x:c r="E17" s="76" t="n">
        <x:f>Lineages!J9</x:f>
        <x:v>640</x:v>
      </x:c>
      <x:c r="F17" s="76" t="n">
        <x:f>Lineages!K9</x:f>
        <x:v>6.638029377657519</x:v>
      </x:c>
      <x:c r="G17" s="76" t="n">
        <x:f>Lineages!M9</x:f>
        <x:v>2913.480769230769</x:v>
      </x:c>
      <x:c r="H17" s="76" t="n">
        <x:f>E17*Geometries!F12</x:f>
        <x:v>0</x:v>
      </x:c>
      <x:c r="I17" s="76" t="n">
        <x:f>E17*(1-Geometries!F12)+Geometries!G12*(1+Assumptions!$C$38*MAX(0,Lineages!V9/Lineages!V8-1))</x:f>
        <x:v>790.46875</x:v>
      </x:c>
      <x:c r="J17" s="76" t="n">
        <x:f>F17*Geometries!I12</x:f>
        <x:v>6.638029377657519</x:v>
      </x:c>
      <x:c r="K17" s="76" t="n">
        <x:f>(G17-F17*Assumptions!$C$35)*(1-Geometries!F12)+F17*Assumptions!$C$35*Geometries!I12+Geometries!H12*(1+Assumptions!$C$39*MAX(0,Lineages!V9/Lineages!V8-1))</x:f>
        <x:v>3334.530769230769</x:v>
      </x:c>
      <x:c r="L17" s="78" t="n">
        <x:f>ROUNDUP((Lineages!V9-Lineages!U9)*(1-Geometries!F12)+Lineages!U9*Geometries!I12,0)+ROUNDUP(Geometries!G12/Assumptions!$C$36,0)</x:f>
        <x:v>39</x:v>
      </x:c>
      <x:c r="M17" s="78" t="n">
        <x:f>IF(Geometries!J12=0,0,MAX(Geometries!AD12,ROUNDUP((I17+J17)*Geometries!J12/Assumptions!$C$19,0),ROUNDUP(K17*Geometries!J12/Assumptions!$C$20,0)))</x:f>
        <x:v>13</x:v>
      </x:c>
      <x:c r="N17" s="78" t="n">
        <x:f>IF(Geometries!K12=0,0,MAX(Geometries!AF12,ROUNDUP((I17+J17)*Geometries!K12/Assumptions!$C$21,0),ROUNDUP(K17*Geometries!K12/Assumptions!$C$22,0)))</x:f>
        <x:v>5</x:v>
      </x:c>
      <x:c r="O17" s="78" t="n">
        <x:f>IF(Geometries!L12=0,0,MAX(Geometries!AH12,ROUNDUP((I17+J17)*Geometries!L12/Assumptions!$C$23,0),ROUNDUP(K17*Geometries!L12/Assumptions!$C$24,0)))</x:f>
        <x:v>1</x:v>
      </x:c>
      <x:c r="P17" s="78" t="n">
        <x:f>IF(Geometries!AE12=0,0,ROUNDUP(Geometries!AE12*SQRT(MAX(1,M17/MAX(1,Geometries!AD12))),0))+IF(AND(Geometries!B12="G3",O17&gt;1),3*(O17-1),0)</x:f>
        <x:v>8</x:v>
      </x:c>
      <x:c r="Q17" s="78" t="n">
        <x:f>IF(Geometries!AG12=0,0,ROUNDUP(Geometries!AG12*SQRT(MAX(1,N17/Geometries!AF12)),0))</x:f>
        <x:v>3</x:v>
      </x:c>
      <x:c r="R17" s="78" t="n">
        <x:f>IF(O17=0,0,2*O17)</x:f>
        <x:v>2</x:v>
      </x:c>
      <x:c r="S17" s="76" t="n">
        <x:f>IF(Geometries!B12="G1",M17*12+P17*21,IF(Geometries!B12="G2",M17*12+P17*21+N17*24+Q17*48,IF(Geometries!B12="G3",O17*450+R17*55+P17*20,IF(Geometries!B12="G4",M17*12+P17*9,M17*8+P17*8+N17*14+Q17*25+O17*337+R17*35))))</x:f>
        <x:v>720</x:v>
      </x:c>
      <x:c r="T17" s="76" t="n">
        <x:f>I17+J17+S17</x:f>
        <x:v>1517.1067793776574</x:v>
      </x:c>
      <x:c r="U17" s="76" t="n">
        <x:f>T17+H17</x:f>
        <x:v>1517.1067793776574</x:v>
      </x:c>
      <x:c r="V17" s="76" t="n">
        <x:f>(M17+P17)*28.6/1000</x:f>
        <x:v>0.6006</x:v>
      </x:c>
      <x:c r="W17" s="76" t="n">
        <x:f>IF(Geometries!B12="G2",(N17+Q17)*(324/14),IF(Geometries!B12="G5",(N17+Q17)*(204/8),0))</x:f>
        <x:v>204</x:v>
      </x:c>
      <x:c r="X17" s="76" t="n">
        <x:f>IF(O17=0,0,Geometries!AO12+((I17+J17)*Geometries!L12/O17)/760)</x:f>
        <x:v>0.8946474129122333</x:v>
      </x:c>
      <x:c r="Y17" s="80" t="n">
        <x:f>Geometries!O12+MAX(0,(Lineages!E9-30)*(1-Geometries!E12)*Geometries!N12*0.25)+Geometries!O12*Assumptions!$C$40*MAX(0,L17/Geometries!AK12-1)</x:f>
        <x:v>11.777631578947368</x:v>
      </x:c>
      <x:c r="Z17" s="80" t="n">
        <x:f>MAX(Y17,Geometries!P12+(Lineages!E9-30)*(1-Geometries!E12)*Geometries!N12+Geometries!P12*Assumptions!$C$40*MAX(0,L17/Geometries!AK12-1))</x:f>
        <x:v>53.142105263157895</x:v>
      </x:c>
      <x:c r="AA17" s="80" t="n">
        <x:f>Z17/Assumptions!$C$41</x:f>
        <x:v>70.8561403508772</x:v>
      </x:c>
      <x:c r="AB17" s="80" t="n">
        <x:f>Lineages!AF9+(Geometries!Q12-Lineages!AF8)*SQRT(L17/Geometries!AK12)</x:f>
        <x:v>173.33338992641347</x:v>
      </x:c>
      <x:c r="AC17" s="82" t="n">
        <x:f>Lineages!Y9</x:f>
        <x:v>4.113933076923077</x:v>
      </x:c>
      <x:c r="AD17" s="82" t="n">
        <x:f>Lineages!X9*Geometries!R12/Lineages!X8</x:f>
        <x:v>8.571428571428571</x:v>
      </x:c>
      <x:c r="AE17" s="82" t="n">
        <x:f>AD17*MIN(1,Geometries!S12*Lineages!Z9/Lineages!Z8)*MIN(1,Geometries!T12*Lineages!AA9/Lineages!AA8)*MIN(1,Geometries!U12*Lineages!AB9/Lineages!AB8)/AC17</x:f>
        <x:v>1.2771826386560519</x:v>
      </x:c>
      <x:c r="AF17" s="82" t="n">
        <x:f>AD17*Lineages!AC9/AC17</x:f>
        <x:v>1.7709851253009372</x:v>
      </x:c>
      <x:c r="AG17" s="80" t="n">
        <x:f>Geometries!V12*POWER((G17+Geometries!H12*(1+Assumptions!$C$39*MAX(0,Lineages!V9/Lineages!V8-1)))/(Lineages!M8+Geometries!H12),0.67)+(AD17*1000/(Assumptions!$C$43*Assumptions!$C$44*Assumptions!$C$45))/Assumptions!$C$46/Assumptions!$C$47</x:f>
        <x:v>4737.352613357732</x:v>
      </x:c>
      <x:c r="AH17" s="80" t="n">
        <x:f>Geometries!X12+Lineages!AD9</x:f>
        <x:v>54</x:v>
      </x:c>
      <x:c r="AI17" s="74" t="str">
        <x:f>IF(Lineages!AE9="NO","PASS",IF(Geometries!Y12&gt;=50,"PASS","FAIL"))</x:f>
        <x:v>PASS</x:v>
      </x:c>
      <x:c r="AJ17" s="74" t="str">
        <x:f>IF(AND(M17&lt;=Geometries!AL12,N17&lt;=Geometries!AM12,O17&lt;=Geometries!AN12,V17&lt;=Assumptions!$C$25,W17&lt;=Assumptions!$C$26,X17&lt;=Assumptions!$C$27),"FIT","HOST FAMILY BREAK")</x:f>
        <x:v>FIT</x:v>
      </x:c>
      <x:c r="AK17" s="74" t="str">
        <x:f>IF(AJ17="HOST FAMILY BREAK","NEW HOST FAMILY",IF(Lineages!B9="L6","T3 FIRM",IF(Lineages!B9="L3","DEPOT RESERVE",IF(OR(Lineages!AL9="YES",Geometries!B12="G4"),IF(Z17&lt;=Assumptions!$C$11,"T1 PREPARED","T2 PREPARED"),IF(Z17&lt;=Assumptions!$C$11,"T1 MOBILE",IF(Z17&lt;=96,"T2 TRANSITION","T3 ATTACHMENT"))))))</x:f>
        <x:v>T2 TRANSITION</x:v>
      </x:c>
      <x:c r="AL17" s="78" t="n">
        <x:f>COUNTIFS('Pair Worlds'!$C$46:$C$1005,B17,'Pair Worlds'!$U$46:$U$1005,"PASS")</x:f>
        <x:v>15</x:v>
      </x:c>
      <x:c r="AM17" s="84" t="n">
        <x:v>0</x:v>
      </x:c>
      <x:c r="AN17" s="74" t="str">
        <x:f>IF(AJ17="HOST FAMILY BREAK","RECOMPILE",IF(AL17=32,"DECLARED ENVELOPE CLOSED","COMPETE"))</x:f>
        <x:v>COMPETE</x:v>
      </x:c>
      <x:c r="AO17" s="86" t="n">
        <x:f>Geometries!AP12*S17/Geometries!AJ12</x:f>
        <x:v>700</x:v>
      </x:c>
      <x:c r="AP17" s="86" t="n">
        <x:f>Lineages!AG9*Assumptions!$C$17+AO17+IF(AND(Lineages!AL9="YES",Geometries!B12&lt;&gt;"G4"),Lineages!AI9,0)</x:f>
        <x:v>1480</x:v>
      </x:c>
      <x:c r="AQ17" s="86" t="n">
        <x:f>Lineages!AH9+Geometries!AQ12*(0.4+0.6*S17/Geometries!AJ12)</x:f>
        <x:v>82</x:v>
      </x:c>
      <x:c r="AR17" s="86" t="n">
        <x:f>AP17+AQ17*Assumptions!$C$16</x:f>
        <x:v>3530</x:v>
      </x:c>
      <x:c r="AS17" s="30" t="str">
        <x:v>Declared compiler output; representative integrated article required</x:v>
      </x:c>
    </x:row>
    <x:row r="18">
      <x:c r="B18" s="28" t="str">
        <x:v>L3-G1</x:v>
      </x:c>
      <x:c r="C18" s="28" t="str">
        <x:v>Transported storage-only</x:v>
      </x:c>
      <x:c r="D18" s="28" t="str">
        <x:v>Road-distributed lattice</x:v>
      </x:c>
      <x:c r="E18" s="76" t="n">
        <x:f>Lineages!J10</x:f>
        <x:v>2784</x:v>
      </x:c>
      <x:c r="F18" s="76" t="n">
        <x:f>Lineages!K10</x:f>
        <x:v>0</x:v>
      </x:c>
      <x:c r="G18" s="76" t="n">
        <x:f>Lineages!M10</x:f>
        <x:v>11384</x:v>
      </x:c>
      <x:c r="H18" s="76" t="n">
        <x:f>E18*Geometries!F8</x:f>
        <x:v>0</x:v>
      </x:c>
      <x:c r="I18" s="76" t="n">
        <x:f>E18*(1-Geometries!F8)+Geometries!G8*(1+Assumptions!$C$38*MAX(0,Lineages!V10/Lineages!V8-1))</x:f>
        <x:v>2834.5</x:v>
      </x:c>
      <x:c r="J18" s="76" t="n">
        <x:f>F18*Geometries!I8</x:f>
        <x:v>0</x:v>
      </x:c>
      <x:c r="K18" s="76" t="n">
        <x:f>(G18-F18*Assumptions!$C$35)*(1-Geometries!F8)+F18*Assumptions!$C$35*Geometries!I8+Geometries!H8*(1+Assumptions!$C$39*MAX(0,Lineages!V10/Lineages!V8-1))</x:f>
        <x:v>11601.8</x:v>
      </x:c>
      <x:c r="L18" s="78" t="n">
        <x:f>ROUNDUP((Lineages!V10-Lineages!U10)*(1-Geometries!F8)+Lineages!U10*Geometries!I8,0)+ROUNDUP(Geometries!G8/Assumptions!$C$36,0)</x:f>
        <x:v>118</x:v>
      </x:c>
      <x:c r="M18" s="78" t="n">
        <x:f>IF(Geometries!J8=0,0,MAX(Geometries!AD8,ROUNDUP((I18+J18)*Geometries!J8/Assumptions!$C$19,0),ROUNDUP(K18*Geometries!J8/Assumptions!$C$20,0)))</x:f>
        <x:v>111</x:v>
      </x:c>
      <x:c r="N18" s="78" t="n">
        <x:f>IF(Geometries!K8=0,0,MAX(Geometries!AF8,ROUNDUP((I18+J18)*Geometries!K8/Assumptions!$C$21,0),ROUNDUP(K18*Geometries!K8/Assumptions!$C$22,0)))</x:f>
        <x:v>0</x:v>
      </x:c>
      <x:c r="O18" s="78" t="n">
        <x:f>IF(Geometries!L8=0,0,MAX(Geometries!AH8,ROUNDUP((I18+J18)*Geometries!L8/Assumptions!$C$23,0),ROUNDUP(K18*Geometries!L8/Assumptions!$C$24,0)))</x:f>
        <x:v>0</x:v>
      </x:c>
      <x:c r="P18" s="78" t="n">
        <x:f>IF(Geometries!AE8=0,0,ROUNDUP(Geometries!AE8*SQRT(MAX(1,M18/MAX(1,Geometries!AD8))),0))+IF(AND(Geometries!B8="G3",O18&gt;1),3*(O18-1),0)</x:f>
        <x:v>13</x:v>
      </x:c>
      <x:c r="Q18" s="78" t="n">
        <x:f>IF(Geometries!AG8=0,0,ROUNDUP(Geometries!AG8*SQRT(MAX(1,N18/Geometries!AF8)),0))</x:f>
        <x:v>0</x:v>
      </x:c>
      <x:c r="R18" s="78" t="n">
        <x:f>IF(O18=0,0,2*O18)</x:f>
        <x:v>0</x:v>
      </x:c>
      <x:c r="S18" s="76" t="n">
        <x:f>IF(Geometries!B8="G1",M18*12+P18*21,IF(Geometries!B8="G2",M18*12+P18*21+N18*24+Q18*48,IF(Geometries!B8="G3",O18*450+R18*55+P18*20,IF(Geometries!B8="G4",M18*12+P18*9,M18*8+P18*8+N18*14+Q18*25+O18*337+R18*35))))</x:f>
        <x:v>1605</x:v>
      </x:c>
      <x:c r="T18" s="76" t="n">
        <x:f>I18+J18+S18</x:f>
        <x:v>4439.5</x:v>
      </x:c>
      <x:c r="U18" s="76" t="n">
        <x:f>T18+H18</x:f>
        <x:v>4439.5</x:v>
      </x:c>
      <x:c r="V18" s="76" t="n">
        <x:f>(M18+P18)*28.6/1000</x:f>
        <x:v>3.5464</x:v>
      </x:c>
      <x:c r="W18" s="76" t="n">
        <x:f>IF(Geometries!B8="G2",(N18+Q18)*(324/14),IF(Geometries!B8="G5",(N18+Q18)*(204/8),0))</x:f>
        <x:v>0</x:v>
      </x:c>
      <x:c r="X18" s="76" t="n">
        <x:f>IF(O18=0,0,Geometries!AO8+((I18+J18)*Geometries!L8/O18)/760)</x:f>
        <x:v>0</x:v>
      </x:c>
      <x:c r="Y18" s="80" t="n">
        <x:f>Geometries!O8+MAX(0,(Lineages!E10-30)*(1-Geometries!E8)*Geometries!N8*0.25)+Geometries!O8*Assumptions!$C$40*MAX(0,L18/Geometries!AK8-1)</x:f>
        <x:v>17.929411764705883</x:v>
      </x:c>
      <x:c r="Z18" s="80" t="n">
        <x:f>MAX(Y18,Geometries!P8+(Lineages!E10-30)*(1-Geometries!E8)*Geometries!N8+Geometries!P8*Assumptions!$C$40*MAX(0,L18/Geometries!AK8-1))</x:f>
        <x:v>53.78823529411765</x:v>
      </x:c>
      <x:c r="AA18" s="80" t="n">
        <x:f>Z18/Assumptions!$C$41</x:f>
        <x:v>71.71764705882353</x:v>
      </x:c>
      <x:c r="AB18" s="80" t="n">
        <x:f>Lineages!AF10+(Geometries!Q8-Lineages!AF8)*SQRT(L18/Geometries!AK8)</x:f>
        <x:v>192.13250691672286</x:v>
      </x:c>
      <x:c r="AC18" s="82" t="n">
        <x:f>Lineages!Y10</x:f>
        <x:v>2.9591877777777778</x:v>
      </x:c>
      <x:c r="AD18" s="82" t="n">
        <x:f>Lineages!X10*Geometries!R8/Lineages!X8</x:f>
        <x:v>4.885714285714285</x:v>
      </x:c>
      <x:c r="AE18" s="82" t="n">
        <x:f>AD18*MIN(1,Geometries!S8*Lineages!Z10/Lineages!Z8)*MIN(1,Geometries!T8*Lineages!AA10/Lineages!AA8)*MIN(1,Geometries!U8*Lineages!AB10/Lineages!AB8)/AC18</x:f>
        <x:v>1.1959916128485641</x:v>
      </x:c>
      <x:c r="AF18" s="82" t="n">
        <x:f>AD18*Lineages!AC10/AC18</x:f>
        <x:v>1.6510321928212497</x:v>
      </x:c>
      <x:c r="AG18" s="80" t="n">
        <x:f>Geometries!V8*POWER((G18+Geometries!H8*(1+Assumptions!$C$39*MAX(0,Lineages!V10/Lineages!V8-1)))/(Lineages!M8+Geometries!H8),0.67)+(AD18*1000/(Assumptions!$C$43*Assumptions!$C$44*Assumptions!$C$45))/Assumptions!$C$46/Assumptions!$C$47</x:f>
        <x:v>11467.709877899113</x:v>
      </x:c>
      <x:c r="AH18" s="80" t="n">
        <x:f>Geometries!X8+Lineages!AD10</x:f>
        <x:v>54</x:v>
      </x:c>
      <x:c r="AI18" s="74" t="str">
        <x:f>IF(Lineages!AE10="NO","PASS",IF(Geometries!Y8&gt;=50,"PASS","FAIL"))</x:f>
        <x:v>PASS</x:v>
      </x:c>
      <x:c r="AJ18" s="74" t="str">
        <x:f>IF(AND(M18&lt;=Geometries!AL8,N18&lt;=Geometries!AM8,O18&lt;=Geometries!AN8,V18&lt;=Assumptions!$C$25,W18&lt;=Assumptions!$C$26,X18&lt;=Assumptions!$C$27),"FIT","HOST FAMILY BREAK")</x:f>
        <x:v>HOST FAMILY BREAK</x:v>
      </x:c>
      <x:c r="AK18" s="74" t="str">
        <x:f>IF(AJ18="HOST FAMILY BREAK","NEW HOST FAMILY",IF(Lineages!B10="L6","T3 FIRM",IF(Lineages!B10="L3","DEPOT RESERVE",IF(OR(Lineages!AL10="YES",Geometries!B8="G4"),IF(Z18&lt;=Assumptions!$C$11,"T1 PREPARED","T2 PREPARED"),IF(Z18&lt;=Assumptions!$C$11,"T1 MOBILE",IF(Z18&lt;=96,"T2 TRANSITION","T3 ATTACHMENT"))))))</x:f>
        <x:v>NEW HOST FAMILY</x:v>
      </x:c>
      <x:c r="AL18" s="78" t="n">
        <x:f>COUNTIFS('Pair Worlds'!$C$46:$C$1005,B18,'Pair Worlds'!$U$46:$U$1005,"PASS")</x:f>
        <x:v>0</x:v>
      </x:c>
      <x:c r="AM18" s="84" t="n">
        <x:v>0</x:v>
      </x:c>
      <x:c r="AN18" s="74" t="str">
        <x:f>IF(AJ18="HOST FAMILY BREAK","RECOMPILE",IF(AL18=32,"DECLARED ENVELOPE CLOSED","COMPETE"))</x:f>
        <x:v>RECOMPILE</x:v>
      </x:c>
      <x:c r="AO18" s="86" t="n">
        <x:f>Geometries!AP8*S18/Geometries!AJ8</x:f>
        <x:v>998.6666666666666</x:v>
      </x:c>
      <x:c r="AP18" s="86" t="n">
        <x:f>Lineages!AG10*Assumptions!$C$17+AO18+IF(AND(Lineages!AL10="YES",Geometries!B8&lt;&gt;"G4"),Lineages!AI10,0)</x:f>
        <x:v>3038.6666666666665</x:v>
      </x:c>
      <x:c r="AQ18" s="86" t="n">
        <x:f>Lineages!AH10+Geometries!AQ8*(0.4+0.6*S18/Geometries!AJ8)</x:f>
        <x:v>80.72</x:v>
      </x:c>
      <x:c r="AR18" s="86" t="n">
        <x:f>AP18+AQ18*Assumptions!$C$16</x:f>
        <x:v>5056.666666666666</x:v>
      </x:c>
      <x:c r="AS18" s="30" t="str">
        <x:v>Declared compiler output; representative integrated article required</x:v>
      </x:c>
    </x:row>
    <x:row r="19">
      <x:c r="B19" s="28" t="str">
        <x:v>L3-G2</x:v>
      </x:c>
      <x:c r="C19" s="28" t="str">
        <x:v>Transported storage-only</x:v>
      </x:c>
      <x:c r="D19" s="28" t="str">
        <x:v>Rail utility consist</x:v>
      </x:c>
      <x:c r="E19" s="76" t="n">
        <x:f>Lineages!J10</x:f>
        <x:v>2784</x:v>
      </x:c>
      <x:c r="F19" s="76" t="n">
        <x:f>Lineages!K10</x:f>
        <x:v>0</x:v>
      </x:c>
      <x:c r="G19" s="76" t="n">
        <x:f>Lineages!M10</x:f>
        <x:v>11384</x:v>
      </x:c>
      <x:c r="H19" s="76" t="n">
        <x:f>E19*Geometries!F9</x:f>
        <x:v>0</x:v>
      </x:c>
      <x:c r="I19" s="76" t="n">
        <x:f>E19*(1-Geometries!F9)+Geometries!G9*(1+Assumptions!$C$38*MAX(0,Lineages!V10/Lineages!V8-1))</x:f>
        <x:v>2815.5625</x:v>
      </x:c>
      <x:c r="J19" s="76" t="n">
        <x:f>F19*Geometries!I9</x:f>
        <x:v>0</x:v>
      </x:c>
      <x:c r="K19" s="76" t="n">
        <x:f>(G19-F19*Assumptions!$C$35)*(1-Geometries!F9)+F19*Assumptions!$C$35*Geometries!I9+Geometries!H9*(1+Assumptions!$C$39*MAX(0,Lineages!V10/Lineages!V8-1))</x:f>
        <x:v>11529.2</x:v>
      </x:c>
      <x:c r="L19" s="78" t="n">
        <x:f>ROUNDUP((Lineages!V10-Lineages!U10)*(1-Geometries!F9)+Lineages!U10*Geometries!I9,0)+ROUNDUP(Geometries!G9/Assumptions!$C$36,0)</x:f>
        <x:v>117</x:v>
      </x:c>
      <x:c r="M19" s="78" t="n">
        <x:f>IF(Geometries!J9=0,0,MAX(Geometries!AD9,ROUNDUP((I19+J19)*Geometries!J9/Assumptions!$C$19,0),ROUNDUP(K19*Geometries!J9/Assumptions!$C$20,0)))</x:f>
        <x:v>11</x:v>
      </x:c>
      <x:c r="N19" s="78" t="n">
        <x:f>IF(Geometries!K9=0,0,MAX(Geometries!AF9,ROUNDUP((I19+J19)*Geometries!K9/Assumptions!$C$21,0),ROUNDUP(K19*Geometries!K9/Assumptions!$C$22,0)))</x:f>
        <x:v>47</x:v>
      </x:c>
      <x:c r="O19" s="78" t="n">
        <x:f>IF(Geometries!L9=0,0,MAX(Geometries!AH9,ROUNDUP((I19+J19)*Geometries!L9/Assumptions!$C$23,0),ROUNDUP(K19*Geometries!L9/Assumptions!$C$24,0)))</x:f>
        <x:v>0</x:v>
      </x:c>
      <x:c r="P19" s="78" t="n">
        <x:f>IF(Geometries!AE9=0,0,ROUNDUP(Geometries!AE9*SQRT(MAX(1,M19/MAX(1,Geometries!AD9))),0))+IF(AND(Geometries!B9="G3",O19&gt;1),3*(O19-1),0)</x:f>
        <x:v>7</x:v>
      </x:c>
      <x:c r="Q19" s="78" t="n">
        <x:f>IF(Geometries!AG9=0,0,ROUNDUP(Geometries!AG9*SQRT(MAX(1,N19/Geometries!AF9)),0))</x:f>
        <x:v>7</x:v>
      </x:c>
      <x:c r="R19" s="78" t="n">
        <x:f>IF(O19=0,0,2*O19)</x:f>
        <x:v>0</x:v>
      </x:c>
      <x:c r="S19" s="76" t="n">
        <x:f>IF(Geometries!B9="G1",M19*12+P19*21,IF(Geometries!B9="G2",M19*12+P19*21+N19*24+Q19*48,IF(Geometries!B9="G3",O19*450+R19*55+P19*20,IF(Geometries!B9="G4",M19*12+P19*9,M19*8+P19*8+N19*14+Q19*25+O19*337+R19*35))))</x:f>
        <x:v>1743</x:v>
      </x:c>
      <x:c r="T19" s="76" t="n">
        <x:f>I19+J19+S19</x:f>
        <x:v>4558.5625</x:v>
      </x:c>
      <x:c r="U19" s="76" t="n">
        <x:f>T19+H19</x:f>
        <x:v>4558.5625</x:v>
      </x:c>
      <x:c r="V19" s="76" t="n">
        <x:f>(M19+P19)*28.6/1000</x:f>
        <x:v>0.5148</x:v>
      </x:c>
      <x:c r="W19" s="76" t="n">
        <x:f>IF(Geometries!B9="G2",(N19+Q19)*(324/14),IF(Geometries!B9="G5",(N19+Q19)*(204/8),0))</x:f>
        <x:v>1249.7142857142858</x:v>
      </x:c>
      <x:c r="X19" s="76" t="n">
        <x:f>IF(O19=0,0,Geometries!AO9+((I19+J19)*Geometries!L9/O19)/760)</x:f>
        <x:v>0</x:v>
      </x:c>
      <x:c r="Y19" s="80" t="n">
        <x:f>Geometries!O9+MAX(0,(Lineages!E10-30)*(1-Geometries!E9)*Geometries!N9*0.25)+Geometries!O9*Assumptions!$C$40*MAX(0,L19/Geometries!AK9-1)</x:f>
        <x:v>27.163636363636364</x:v>
      </x:c>
      <x:c r="Z19" s="80" t="n">
        <x:f>MAX(Y19,Geometries!P9+(Lineages!E10-30)*(1-Geometries!E9)*Geometries!N9+Geometries!P9*Assumptions!$C$40*MAX(0,L19/Geometries!AK9-1))</x:f>
        <x:v>66.4</x:v>
      </x:c>
      <x:c r="AA19" s="80" t="n">
        <x:f>Z19/Assumptions!$C$41</x:f>
        <x:v>88.53333333333335</x:v>
      </x:c>
      <x:c r="AB19" s="80" t="n">
        <x:f>Lineages!AF10+(Geometries!Q9-Lineages!AF8)*SQRT(L19/Geometries!AK9)</x:f>
        <x:v>212.40089495736856</x:v>
      </x:c>
      <x:c r="AC19" s="82" t="n">
        <x:f>Lineages!Y10</x:f>
        <x:v>2.9591877777777778</x:v>
      </x:c>
      <x:c r="AD19" s="82" t="n">
        <x:f>Lineages!X10*Geometries!R9/Lineages!X8</x:f>
        <x:v>4.994285714285714</x:v>
      </x:c>
      <x:c r="AE19" s="82" t="n">
        <x:f>AD19*MIN(1,Geometries!S9*Lineages!Z10/Lineages!Z8)*MIN(1,Geometries!T9*Lineages!AA10/Lineages!AA8)*MIN(1,Geometries!U9*Lineages!AB10/Lineages!AB8)/AC19</x:f>
        <x:v>1.205453235385766</x:v>
      </x:c>
      <x:c r="AF19" s="82" t="n">
        <x:f>AD19*Lineages!AC10/AC19</x:f>
        <x:v>1.6877217971061662</x:v>
      </x:c>
      <x:c r="AG19" s="80" t="n">
        <x:f>Geometries!V9*POWER((G19+Geometries!H9*(1+Assumptions!$C$39*MAX(0,Lineages!V10/Lineages!V8-1)))/(Lineages!M8+Geometries!H9),0.67)+(AD19*1000/(Assumptions!$C$43*Assumptions!$C$44*Assumptions!$C$45))/Assumptions!$C$46/Assumptions!$C$47</x:f>
        <x:v>15115.376805546142</x:v>
      </x:c>
      <x:c r="AH19" s="80" t="n">
        <x:f>Geometries!X9+Lineages!AD10</x:f>
        <x:v>46</x:v>
      </x:c>
      <x:c r="AI19" s="74" t="str">
        <x:f>IF(Lineages!AE10="NO","PASS",IF(Geometries!Y9&gt;=50,"PASS","FAIL"))</x:f>
        <x:v>PASS</x:v>
      </x:c>
      <x:c r="AJ19" s="74" t="str">
        <x:f>IF(AND(M19&lt;=Geometries!AL9,N19&lt;=Geometries!AM9,O19&lt;=Geometries!AN9,V19&lt;=Assumptions!$C$25,W19&lt;=Assumptions!$C$26,X19&lt;=Assumptions!$C$27),"FIT","HOST FAMILY BREAK")</x:f>
        <x:v>HOST FAMILY BREAK</x:v>
      </x:c>
      <x:c r="AK19" s="74" t="str">
        <x:f>IF(AJ19="HOST FAMILY BREAK","NEW HOST FAMILY",IF(Lineages!B10="L6","T3 FIRM",IF(Lineages!B10="L3","DEPOT RESERVE",IF(OR(Lineages!AL10="YES",Geometries!B9="G4"),IF(Z19&lt;=Assumptions!$C$11,"T1 PREPARED","T2 PREPARED"),IF(Z19&lt;=Assumptions!$C$11,"T1 MOBILE",IF(Z19&lt;=96,"T2 TRANSITION","T3 ATTACHMENT"))))))</x:f>
        <x:v>NEW HOST FAMILY</x:v>
      </x:c>
      <x:c r="AL19" s="78" t="n">
        <x:f>COUNTIFS('Pair Worlds'!$C$46:$C$1005,B19,'Pair Worlds'!$U$46:$U$1005,"PASS")</x:f>
        <x:v>0</x:v>
      </x:c>
      <x:c r="AM19" s="84" t="n">
        <x:v>0</x:v>
      </x:c>
      <x:c r="AN19" s="74" t="str">
        <x:f>IF(AJ19="HOST FAMILY BREAK","RECOMPILE",IF(AL19=32,"DECLARED ENVELOPE CLOSED","COMPETE"))</x:f>
        <x:v>RECOMPILE</x:v>
      </x:c>
      <x:c r="AO19" s="86" t="n">
        <x:f>Geometries!AP9*S19/Geometries!AJ9</x:f>
        <x:v>1452.5</x:v>
      </x:c>
      <x:c r="AP19" s="86" t="n">
        <x:f>Lineages!AG10*Assumptions!$C$17+AO19+IF(AND(Lineages!AL10="YES",Geometries!B9&lt;&gt;"G4"),Lineages!AI10,0)</x:f>
        <x:v>3492.5</x:v>
      </x:c>
      <x:c r="AQ19" s="86" t="n">
        <x:f>Lineages!AH10+Geometries!AQ9*(0.4+0.6*S19/Geometries!AJ9)</x:f>
        <x:v>91.08</x:v>
      </x:c>
      <x:c r="AR19" s="86" t="n">
        <x:f>AP19+AQ19*Assumptions!$C$16</x:f>
        <x:v>5769.5</x:v>
      </x:c>
      <x:c r="AS19" s="30" t="str">
        <x:v>Declared compiler output; representative integrated article required</x:v>
      </x:c>
    </x:row>
    <x:row r="20">
      <x:c r="B20" s="28" t="str">
        <x:v>L3-G3</x:v>
      </x:c>
      <x:c r="C20" s="28" t="str">
        <x:v>Transported storage-only</x:v>
      </x:c>
      <x:c r="D20" s="28" t="str">
        <x:v>Shallow-draft utility barge</x:v>
      </x:c>
      <x:c r="E20" s="76" t="n">
        <x:f>Lineages!J10</x:f>
        <x:v>2784</x:v>
      </x:c>
      <x:c r="F20" s="76" t="n">
        <x:f>Lineages!K10</x:f>
        <x:v>0</x:v>
      </x:c>
      <x:c r="G20" s="76" t="n">
        <x:f>Lineages!M10</x:f>
        <x:v>11384</x:v>
      </x:c>
      <x:c r="H20" s="76" t="n">
        <x:f>E20*Geometries!F10</x:f>
        <x:v>0</x:v>
      </x:c>
      <x:c r="I20" s="76" t="n">
        <x:f>E20*(1-Geometries!F10)+Geometries!G10*(1+Assumptions!$C$38*MAX(0,Lineages!V10/Lineages!V8-1))</x:f>
        <x:v>2828.1875</x:v>
      </x:c>
      <x:c r="J20" s="76" t="n">
        <x:f>F20*Geometries!I10</x:f>
        <x:v>0</x:v>
      </x:c>
      <x:c r="K20" s="76" t="n">
        <x:f>(G20-F20*Assumptions!$C$35)*(1-Geometries!F10)+F20*Assumptions!$C$35*Geometries!I10+Geometries!H10*(1+Assumptions!$C$39*MAX(0,Lineages!V10/Lineages!V8-1))</x:f>
        <x:v>11577.6</x:v>
      </x:c>
      <x:c r="L20" s="78" t="n">
        <x:f>ROUNDUP((Lineages!V10-Lineages!U10)*(1-Geometries!F10)+Lineages!U10*Geometries!I10,0)+ROUNDUP(Geometries!G10/Assumptions!$C$36,0)</x:f>
        <x:v>118</x:v>
      </x:c>
      <x:c r="M20" s="78" t="n">
        <x:f>IF(Geometries!J10=0,0,MAX(Geometries!AD10,ROUNDUP((I20+J20)*Geometries!J10/Assumptions!$C$19,0),ROUNDUP(K20*Geometries!J10/Assumptions!$C$20,0)))</x:f>
        <x:v>0</x:v>
      </x:c>
      <x:c r="N20" s="78" t="n">
        <x:f>IF(Geometries!K10=0,0,MAX(Geometries!AF10,ROUNDUP((I20+J20)*Geometries!K10/Assumptions!$C$21,0),ROUNDUP(K20*Geometries!K10/Assumptions!$C$22,0)))</x:f>
        <x:v>0</x:v>
      </x:c>
      <x:c r="O20" s="78" t="n">
        <x:f>IF(Geometries!L10=0,0,MAX(Geometries!AH10,ROUNDUP((I20+J20)*Geometries!L10/Assumptions!$C$23,0),ROUNDUP(K20*Geometries!L10/Assumptions!$C$24,0)))</x:f>
        <x:v>4</x:v>
      </x:c>
      <x:c r="P20" s="78" t="n">
        <x:f>IF(Geometries!AE10=0,0,ROUNDUP(Geometries!AE10*SQRT(MAX(1,M20/MAX(1,Geometries!AD10))),0))+IF(AND(Geometries!B10="G3",O20&gt;1),3*(O20-1),0)</x:f>
        <x:v>12</x:v>
      </x:c>
      <x:c r="Q20" s="78" t="n">
        <x:f>IF(Geometries!AG10=0,0,ROUNDUP(Geometries!AG10*SQRT(MAX(1,N20/Geometries!AF10)),0))</x:f>
        <x:v>0</x:v>
      </x:c>
      <x:c r="R20" s="78" t="n">
        <x:f>IF(O20=0,0,2*O20)</x:f>
        <x:v>8</x:v>
      </x:c>
      <x:c r="S20" s="76" t="n">
        <x:f>IF(Geometries!B10="G1",M20*12+P20*21,IF(Geometries!B10="G2",M20*12+P20*21+N20*24+Q20*48,IF(Geometries!B10="G3",O20*450+R20*55+P20*20,IF(Geometries!B10="G4",M20*12+P20*9,M20*8+P20*8+N20*14+Q20*25+O20*337+R20*35))))</x:f>
        <x:v>2480</x:v>
      </x:c>
      <x:c r="T20" s="76" t="n">
        <x:f>I20+J20+S20</x:f>
        <x:v>5308.1875</x:v>
      </x:c>
      <x:c r="U20" s="76" t="n">
        <x:f>T20+H20</x:f>
        <x:v>5308.1875</x:v>
      </x:c>
      <x:c r="V20" s="76" t="n">
        <x:f>(M20+P20)*28.6/1000</x:f>
        <x:v>0.34320000000000006</x:v>
      </x:c>
      <x:c r="W20" s="76" t="n">
        <x:f>IF(Geometries!B10="G2",(N20+Q20)*(324/14),IF(Geometries!B10="G5",(N20+Q20)*(204/8),0))</x:f>
        <x:v>0</x:v>
      </x:c>
      <x:c r="X20" s="76" t="n">
        <x:f>IF(O20=0,0,Geometries!AO10+((I20+J20)*Geometries!L10/O20)/760)</x:f>
        <x:v>1.4803248355263159</x:v>
      </x:c>
      <x:c r="Y20" s="80" t="n">
        <x:f>Geometries!O10+MAX(0,(Lineages!E10-30)*(1-Geometries!E10)*Geometries!N10*0.25)+Geometries!O10*Assumptions!$C$40*MAX(0,L20/Geometries!AK10-1)</x:f>
        <x:v>20.91764705882353</x:v>
      </x:c>
      <x:c r="Z20" s="80" t="n">
        <x:f>MAX(Y20,Geometries!P10+(Lineages!E10-30)*(1-Geometries!E10)*Geometries!N10+Geometries!P10*Assumptions!$C$40*MAX(0,L20/Geometries!AK10-1))</x:f>
        <x:v>44.82352941176471</x:v>
      </x:c>
      <x:c r="AA20" s="80" t="n">
        <x:f>Z20/Assumptions!$C$41</x:f>
        <x:v>59.76470588235295</x:v>
      </x:c>
      <x:c r="AB20" s="80" t="n">
        <x:f>Lineages!AF10+(Geometries!Q10-Lineages!AF8)*SQRT(L20/Geometries!AK10)</x:f>
        <x:v>192.13250691672286</x:v>
      </x:c>
      <x:c r="AC20" s="82" t="n">
        <x:f>Lineages!Y10</x:f>
        <x:v>2.9591877777777778</x:v>
      </x:c>
      <x:c r="AD20" s="82" t="n">
        <x:f>Lineages!X10*Geometries!R10/Lineages!X8</x:f>
        <x:v>4.777142857142857</x:v>
      </x:c>
      <x:c r="AE20" s="82" t="n">
        <x:f>AD20*MIN(1,Geometries!S10*Lineages!Z10/Lineages!Z8)*MIN(1,Geometries!T10*Lineages!AA10/Lineages!AA8)*MIN(1,Geometries!U10*Lineages!AB10/Lineages!AB8)/AC20</x:f>
        <x:v>1.1397888662418136</x:v>
      </x:c>
      <x:c r="AF20" s="82" t="n">
        <x:f>AD20*Lineages!AC10/AC20</x:f>
        <x:v>1.614342588536333</x:v>
      </x:c>
      <x:c r="AG20" s="80" t="n">
        <x:f>Geometries!V10*POWER((G20+Geometries!H10*(1+Assumptions!$C$39*MAX(0,Lineages!V10/Lineages!V8-1)))/(Lineages!M8+Geometries!H10),0.67)+(AD20*1000/(Assumptions!$C$43*Assumptions!$C$44*Assumptions!$C$45))/Assumptions!$C$46/Assumptions!$C$47</x:f>
        <x:v>9944.237322895748</x:v>
      </x:c>
      <x:c r="AH20" s="80" t="n">
        <x:f>Geometries!X10+Lineages!AD10</x:f>
        <x:v>44</x:v>
      </x:c>
      <x:c r="AI20" s="74" t="str">
        <x:f>IF(Lineages!AE10="NO","PASS",IF(Geometries!Y10&gt;=50,"PASS","FAIL"))</x:f>
        <x:v>PASS</x:v>
      </x:c>
      <x:c r="AJ20" s="74" t="str">
        <x:f>IF(AND(M20&lt;=Geometries!AL10,N20&lt;=Geometries!AM10,O20&lt;=Geometries!AN10,V20&lt;=Assumptions!$C$25,W20&lt;=Assumptions!$C$26,X20&lt;=Assumptions!$C$27),"FIT","HOST FAMILY BREAK")</x:f>
        <x:v>HOST FAMILY BREAK</x:v>
      </x:c>
      <x:c r="AK20" s="74" t="str">
        <x:f>IF(AJ20="HOST FAMILY BREAK","NEW HOST FAMILY",IF(Lineages!B10="L6","T3 FIRM",IF(Lineages!B10="L3","DEPOT RESERVE",IF(OR(Lineages!AL10="YES",Geometries!B10="G4"),IF(Z20&lt;=Assumptions!$C$11,"T1 PREPARED","T2 PREPARED"),IF(Z20&lt;=Assumptions!$C$11,"T1 MOBILE",IF(Z20&lt;=96,"T2 TRANSITION","T3 ATTACHMENT"))))))</x:f>
        <x:v>NEW HOST FAMILY</x:v>
      </x:c>
      <x:c r="AL20" s="78" t="n">
        <x:f>COUNTIFS('Pair Worlds'!$C$46:$C$1005,B20,'Pair Worlds'!$U$46:$U$1005,"PASS")</x:f>
        <x:v>0</x:v>
      </x:c>
      <x:c r="AM20" s="84" t="n">
        <x:v>0</x:v>
      </x:c>
      <x:c r="AN20" s="74" t="str">
        <x:f>IF(AJ20="HOST FAMILY BREAK","RECOMPILE",IF(AL20=32,"DECLARED ENVELOPE CLOSED","COMPETE"))</x:f>
        <x:v>RECOMPILE</x:v>
      </x:c>
      <x:c r="AO20" s="86" t="n">
        <x:f>Geometries!AP10*S20/Geometries!AJ10</x:f>
        <x:v>2560</x:v>
      </x:c>
      <x:c r="AP20" s="86" t="n">
        <x:f>Lineages!AG10*Assumptions!$C$17+AO20+IF(AND(Lineages!AL10="YES",Geometries!B10&lt;&gt;"G4"),Lineages!AI10,0)</x:f>
        <x:v>4600</x:v>
      </x:c>
      <x:c r="AQ20" s="86" t="n">
        <x:f>Lineages!AH10+Geometries!AQ10*(0.4+0.6*S20/Geometries!AJ10)</x:f>
        <x:v>130.2</x:v>
      </x:c>
      <x:c r="AR20" s="86" t="n">
        <x:f>AP20+AQ20*Assumptions!$C$16</x:f>
        <x:v>7855</x:v>
      </x:c>
      <x:c r="AS20" s="30" t="str">
        <x:v>Declared compiler output; representative integrated article required</x:v>
      </x:c>
    </x:row>
    <x:row r="21">
      <x:c r="B21" s="28" t="str">
        <x:v>L3-G4</x:v>
      </x:c>
      <x:c r="C21" s="28" t="str">
        <x:v>Transported storage-only</x:v>
      </x:c>
      <x:c r="D21" s="28" t="str">
        <x:v>Prepared metropolitan anchor</x:v>
      </x:c>
      <x:c r="E21" s="76" t="n">
        <x:f>Lineages!J10</x:f>
        <x:v>2784</x:v>
      </x:c>
      <x:c r="F21" s="76" t="n">
        <x:f>Lineages!K10</x:f>
        <x:v>0</x:v>
      </x:c>
      <x:c r="G21" s="76" t="n">
        <x:f>Lineages!M10</x:f>
        <x:v>11384</x:v>
      </x:c>
      <x:c r="H21" s="76" t="n">
        <x:f>E21*Geometries!F11</x:f>
        <x:v>1726.08</x:v>
      </x:c>
      <x:c r="I21" s="76" t="n">
        <x:f>E21*(1-Geometries!F11)+Geometries!G11*(1+Assumptions!$C$38*MAX(0,Lineages!V10/Lineages!V8-1))</x:f>
        <x:v>1133.67</x:v>
      </x:c>
      <x:c r="J21" s="76" t="n">
        <x:f>F21*Geometries!I11</x:f>
        <x:v>0</x:v>
      </x:c>
      <x:c r="K21" s="76" t="n">
        <x:f>(G21-F21*Assumptions!$C$35)*(1-Geometries!F11)+F21*Assumptions!$C$35*Geometries!I11+Geometries!H11*(1+Assumptions!$C$39*MAX(0,Lineages!V10/Lineages!V8-1))</x:f>
        <x:v>4592.12</x:v>
      </x:c>
      <x:c r="L21" s="78" t="n">
        <x:f>ROUNDUP((Lineages!V10-Lineages!U10)*(1-Geometries!F11)+Lineages!U10*Geometries!I11,0)+ROUNDUP(Geometries!G11/Assumptions!$C$36,0)</x:f>
        <x:v>48</x:v>
      </x:c>
      <x:c r="M21" s="78" t="n">
        <x:f>IF(Geometries!J11=0,0,MAX(Geometries!AD11,ROUNDUP((I21+J21)*Geometries!J11/Assumptions!$C$19,0),ROUNDUP(K21*Geometries!J11/Assumptions!$C$20,0)))</x:f>
        <x:v>44</x:v>
      </x:c>
      <x:c r="N21" s="78" t="n">
        <x:f>IF(Geometries!K11=0,0,MAX(Geometries!AF11,ROUNDUP((I21+J21)*Geometries!K11/Assumptions!$C$21,0),ROUNDUP(K21*Geometries!K11/Assumptions!$C$22,0)))</x:f>
        <x:v>0</x:v>
      </x:c>
      <x:c r="O21" s="78" t="n">
        <x:f>IF(Geometries!L11=0,0,MAX(Geometries!AH11,ROUNDUP((I21+J21)*Geometries!L11/Assumptions!$C$23,0),ROUNDUP(K21*Geometries!L11/Assumptions!$C$24,0)))</x:f>
        <x:v>0</x:v>
      </x:c>
      <x:c r="P21" s="78" t="n">
        <x:f>IF(Geometries!AE11=0,0,ROUNDUP(Geometries!AE11*SQRT(MAX(1,M21/MAX(1,Geometries!AD11))),0))+IF(AND(Geometries!B11="G3",O21&gt;1),3*(O21-1),0)</x:f>
        <x:v>8</x:v>
      </x:c>
      <x:c r="Q21" s="78" t="n">
        <x:f>IF(Geometries!AG11=0,0,ROUNDUP(Geometries!AG11*SQRT(MAX(1,N21/Geometries!AF11)),0))</x:f>
        <x:v>0</x:v>
      </x:c>
      <x:c r="R21" s="78" t="n">
        <x:f>IF(O21=0,0,2*O21)</x:f>
        <x:v>0</x:v>
      </x:c>
      <x:c r="S21" s="76" t="n">
        <x:f>IF(Geometries!B11="G1",M21*12+P21*21,IF(Geometries!B11="G2",M21*12+P21*21+N21*24+Q21*48,IF(Geometries!B11="G3",O21*450+R21*55+P21*20,IF(Geometries!B11="G4",M21*12+P21*9,M21*8+P21*8+N21*14+Q21*25+O21*337+R21*35))))</x:f>
        <x:v>600</x:v>
      </x:c>
      <x:c r="T21" s="76" t="n">
        <x:f>I21+J21+S21</x:f>
        <x:v>1733.67</x:v>
      </x:c>
      <x:c r="U21" s="76" t="n">
        <x:f>T21+H21</x:f>
        <x:v>3459.75</x:v>
      </x:c>
      <x:c r="V21" s="76" t="n">
        <x:f>(M21+P21)*28.6/1000</x:f>
        <x:v>1.4872</x:v>
      </x:c>
      <x:c r="W21" s="76" t="n">
        <x:f>IF(Geometries!B11="G2",(N21+Q21)*(324/14),IF(Geometries!B11="G5",(N21+Q21)*(204/8),0))</x:f>
        <x:v>0</x:v>
      </x:c>
      <x:c r="X21" s="76" t="n">
        <x:f>IF(O21=0,0,Geometries!AO11+((I21+J21)*Geometries!L11/O21)/760)</x:f>
        <x:v>0</x:v>
      </x:c>
      <x:c r="Y21" s="80" t="n">
        <x:f>Geometries!O11+MAX(0,(Lineages!E10-30)*(1-Geometries!E11)*Geometries!N11*0.25)+Geometries!O11*Assumptions!$C$40*MAX(0,L21/Geometries!AK11-1)</x:f>
        <x:v>2.88</x:v>
      </x:c>
      <x:c r="Z21" s="80" t="n">
        <x:f>MAX(Y21,Geometries!P11+(Lineages!E10-30)*(1-Geometries!E11)*Geometries!N11+Geometries!P11*Assumptions!$C$40*MAX(0,L21/Geometries!AK11-1))</x:f>
        <x:v>17.28</x:v>
      </x:c>
      <x:c r="AA21" s="80" t="n">
        <x:f>Z21/Assumptions!$C$41</x:f>
        <x:v>23.040000000000003</x:v>
      </x:c>
      <x:c r="AB21" s="80" t="n">
        <x:f>Lineages!AF10+(Geometries!Q11-Lineages!AF8)*SQRT(L21/Geometries!AK11)</x:f>
        <x:v>97.35479640399629</x:v>
      </x:c>
      <x:c r="AC21" s="82" t="n">
        <x:f>Lineages!Y10</x:f>
        <x:v>2.9591877777777778</x:v>
      </x:c>
      <x:c r="AD21" s="82" t="n">
        <x:f>Lineages!X10*Geometries!R11/Lineages!X8</x:f>
        <x:v>4.614285714285714</x:v>
      </x:c>
      <x:c r="AE21" s="82" t="n">
        <x:f>AD21*MIN(1,Geometries!S11*Lineages!Z10/Lineages!Z8)*MIN(1,Geometries!T11*Lineages!AA10/Lineages!AA8)*MIN(1,Geometries!U11*Lineages!AB10/Lineages!AB8)/AC21</x:f>
        <x:v>1.1552191715014541</x:v>
      </x:c>
      <x:c r="AF21" s="82" t="n">
        <x:f>AD21*Lineages!AC10/AC21</x:f>
        <x:v>1.559308182108958</x:v>
      </x:c>
      <x:c r="AG21" s="80" t="n">
        <x:f>Geometries!V11*POWER((G21+Geometries!H11*(1+Assumptions!$C$39*MAX(0,Lineages!V10/Lineages!V8-1)))/(Lineages!M8+Geometries!H11),0.67)+(AD21*1000/(Assumptions!$C$43*Assumptions!$C$44*Assumptions!$C$45))/Assumptions!$C$46/Assumptions!$C$47</x:f>
        <x:v>5986.553787363588</x:v>
      </x:c>
      <x:c r="AH21" s="80" t="n">
        <x:f>Geometries!X11+Lineages!AD10</x:f>
        <x:v>42</x:v>
      </x:c>
      <x:c r="AI21" s="74" t="str">
        <x:f>IF(Lineages!AE10="NO","PASS",IF(Geometries!Y11&gt;=50,"PASS","FAIL"))</x:f>
        <x:v>PASS</x:v>
      </x:c>
      <x:c r="AJ21" s="74" t="str">
        <x:f>IF(AND(M21&lt;=Geometries!AL11,N21&lt;=Geometries!AM11,O21&lt;=Geometries!AN11,V21&lt;=Assumptions!$C$25,W21&lt;=Assumptions!$C$26,X21&lt;=Assumptions!$C$27),"FIT","HOST FAMILY BREAK")</x:f>
        <x:v>HOST FAMILY BREAK</x:v>
      </x:c>
      <x:c r="AK21" s="74" t="str">
        <x:f>IF(AJ21="HOST FAMILY BREAK","NEW HOST FAMILY",IF(Lineages!B10="L6","T3 FIRM",IF(Lineages!B10="L3","DEPOT RESERVE",IF(OR(Lineages!AL10="YES",Geometries!B11="G4"),IF(Z21&lt;=Assumptions!$C$11,"T1 PREPARED","T2 PREPARED"),IF(Z21&lt;=Assumptions!$C$11,"T1 MOBILE",IF(Z21&lt;=96,"T2 TRANSITION","T3 ATTACHMENT"))))))</x:f>
        <x:v>NEW HOST FAMILY</x:v>
      </x:c>
      <x:c r="AL21" s="78" t="n">
        <x:f>COUNTIFS('Pair Worlds'!$C$46:$C$1005,B21,'Pair Worlds'!$U$46:$U$1005,"PASS")</x:f>
        <x:v>0</x:v>
      </x:c>
      <x:c r="AM21" s="84" t="n">
        <x:v>0</x:v>
      </x:c>
      <x:c r="AN21" s="74" t="str">
        <x:f>IF(AJ21="HOST FAMILY BREAK","RECOMPILE",IF(AL21=32,"DECLARED ENVELOPE CLOSED","COMPETE"))</x:f>
        <x:v>RECOMPILE</x:v>
      </x:c>
      <x:c r="AO21" s="86" t="n">
        <x:f>Geometries!AP11*S21/Geometries!AJ11</x:f>
        <x:v>2166.6666666666665</x:v>
      </x:c>
      <x:c r="AP21" s="86" t="n">
        <x:f>Lineages!AG10*Assumptions!$C$17+AO21+IF(AND(Lineages!AL10="YES",Geometries!B11&lt;&gt;"G4"),Lineages!AI10,0)</x:f>
        <x:v>4206.666666666666</x:v>
      </x:c>
      <x:c r="AQ21" s="86" t="n">
        <x:f>Lineages!AH10+Geometries!AQ11*(0.4+0.6*S21/Geometries!AJ11)</x:f>
        <x:v>73.4</x:v>
      </x:c>
      <x:c r="AR21" s="86" t="n">
        <x:f>AP21+AQ21*Assumptions!$C$16</x:f>
        <x:v>6041.666666666666</x:v>
      </x:c>
      <x:c r="AS21" s="30" t="str">
        <x:v>Declared compiler output; representative integrated article required</x:v>
      </x:c>
    </x:row>
    <x:row r="22">
      <x:c r="B22" s="28" t="str">
        <x:v>L3-G5</x:v>
      </x:c>
      <x:c r="C22" s="28" t="str">
        <x:v>Transported storage-only</x:v>
      </x:c>
      <x:c r="D22" s="28" t="str">
        <x:v>Tri-modal split lattice</x:v>
      </x:c>
      <x:c r="E22" s="76" t="n">
        <x:f>Lineages!J10</x:f>
        <x:v>2784</x:v>
      </x:c>
      <x:c r="F22" s="76" t="n">
        <x:f>Lineages!K10</x:f>
        <x:v>0</x:v>
      </x:c>
      <x:c r="G22" s="76" t="n">
        <x:f>Lineages!M10</x:f>
        <x:v>11384</x:v>
      </x:c>
      <x:c r="H22" s="76" t="n">
        <x:f>E22*Geometries!F12</x:f>
        <x:v>0</x:v>
      </x:c>
      <x:c r="I22" s="76" t="n">
        <x:f>E22*(1-Geometries!F12)+Geometries!G12*(1+Assumptions!$C$38*MAX(0,Lineages!V10/Lineages!V8-1))</x:f>
        <x:v>2973.375</x:v>
      </x:c>
      <x:c r="J22" s="76" t="n">
        <x:f>F22*Geometries!I12</x:f>
        <x:v>0</x:v>
      </x:c>
      <x:c r="K22" s="76" t="n">
        <x:f>(G22-F22*Assumptions!$C$35)*(1-Geometries!F12)+F22*Assumptions!$C$35*Geometries!I12+Geometries!H12*(1+Assumptions!$C$39*MAX(0,Lineages!V10/Lineages!V8-1))</x:f>
        <x:v>11892.2</x:v>
      </x:c>
      <x:c r="L22" s="78" t="n">
        <x:f>ROUNDUP((Lineages!V10-Lineages!U10)*(1-Geometries!F12)+Lineages!U10*Geometries!I12,0)+ROUNDUP(Geometries!G12/Assumptions!$C$36,0)</x:f>
        <x:v>122</x:v>
      </x:c>
      <x:c r="M22" s="78" t="n">
        <x:f>IF(Geometries!J12=0,0,MAX(Geometries!AD12,ROUNDUP((I22+J22)*Geometries!J12/Assumptions!$C$19,0),ROUNDUP(K22*Geometries!J12/Assumptions!$C$20,0)))</x:f>
        <x:v>46</x:v>
      </x:c>
      <x:c r="N22" s="78" t="n">
        <x:f>IF(Geometries!K12=0,0,MAX(Geometries!AF12,ROUNDUP((I22+J22)*Geometries!K12/Assumptions!$C$21,0),ROUNDUP(K22*Geometries!K12/Assumptions!$C$22,0)))</x:f>
        <x:v>16</x:v>
      </x:c>
      <x:c r="O22" s="78" t="n">
        <x:f>IF(Geometries!L12=0,0,MAX(Geometries!AH12,ROUNDUP((I22+J22)*Geometries!L12/Assumptions!$C$23,0),ROUNDUP(K22*Geometries!L12/Assumptions!$C$24,0)))</x:f>
        <x:v>2</x:v>
      </x:c>
      <x:c r="P22" s="78" t="n">
        <x:f>IF(Geometries!AE12=0,0,ROUNDUP(Geometries!AE12*SQRT(MAX(1,M22/MAX(1,Geometries!AD12))),0))+IF(AND(Geometries!B12="G3",O22&gt;1),3*(O22-1),0)</x:f>
        <x:v>16</x:v>
      </x:c>
      <x:c r="Q22" s="78" t="n">
        <x:f>IF(Geometries!AG12=0,0,ROUNDUP(Geometries!AG12*SQRT(MAX(1,N22/Geometries!AF12)),0))</x:f>
        <x:v>6</x:v>
      </x:c>
      <x:c r="R22" s="78" t="n">
        <x:f>IF(O22=0,0,2*O22)</x:f>
        <x:v>4</x:v>
      </x:c>
      <x:c r="S22" s="76" t="n">
        <x:f>IF(Geometries!B12="G1",M22*12+P22*21,IF(Geometries!B12="G2",M22*12+P22*21+N22*24+Q22*48,IF(Geometries!B12="G3",O22*450+R22*55+P22*20,IF(Geometries!B12="G4",M22*12+P22*9,M22*8+P22*8+N22*14+Q22*25+O22*337+R22*35))))</x:f>
        <x:v>1684</x:v>
      </x:c>
      <x:c r="T22" s="76" t="n">
        <x:f>I22+J22+S22</x:f>
        <x:v>4657.375</x:v>
      </x:c>
      <x:c r="U22" s="76" t="n">
        <x:f>T22+H22</x:f>
        <x:v>4657.375</x:v>
      </x:c>
      <x:c r="V22" s="76" t="n">
        <x:f>(M22+P22)*28.6/1000</x:f>
        <x:v>1.7732</x:v>
      </x:c>
      <x:c r="W22" s="76" t="n">
        <x:f>IF(Geometries!B12="G2",(N22+Q22)*(324/14),IF(Geometries!B12="G5",(N22+Q22)*(204/8),0))</x:f>
        <x:v>561</x:v>
      </x:c>
      <x:c r="X22" s="76" t="n">
        <x:f>IF(O22=0,0,Geometries!AO12+((I22+J22)*Geometries!L12/O22)/760)</x:f>
        <x:v>1.1668503289473682</x:v>
      </x:c>
      <x:c r="Y22" s="80" t="n">
        <x:f>Geometries!O12+MAX(0,(Lineages!E10-30)*(1-Geometries!E12)*Geometries!N12*0.25)+Geometries!O12*Assumptions!$C$40*MAX(0,L22/Geometries!AK12-1)</x:f>
        <x:v>14.421052631578949</x:v>
      </x:c>
      <x:c r="Z22" s="80" t="n">
        <x:f>MAX(Y22,Geometries!P12+(Lineages!E10-30)*(1-Geometries!E12)*Geometries!N12+Geometries!P12*Assumptions!$C$40*MAX(0,L22/Geometries!AK12-1))</x:f>
        <x:v>66.33684210526316</x:v>
      </x:c>
      <x:c r="AA22" s="80" t="n">
        <x:f>Z22/Assumptions!$C$41</x:f>
        <x:v>88.44912280701755</x:v>
      </x:c>
      <x:c r="AB22" s="80" t="n">
        <x:f>Lineages!AF10+(Geometries!Q12-Lineages!AF8)*SQRT(L22/Geometries!AK12)</x:f>
        <x:v>240.76300443326514</x:v>
      </x:c>
      <x:c r="AC22" s="82" t="n">
        <x:f>Lineages!Y10</x:f>
        <x:v>2.9591877777777778</x:v>
      </x:c>
      <x:c r="AD22" s="82" t="n">
        <x:f>Lineages!X10*Geometries!R12/Lineages!X8</x:f>
        <x:v>5.428571428571429</x:v>
      </x:c>
      <x:c r="AE22" s="82" t="n">
        <x:f>AD22*MIN(1,Geometries!S12*Lineages!Z10/Lineages!Z8)*MIN(1,Geometries!T12*Lineages!AA10/Lineages!AA8)*MIN(1,Geometries!U12*Lineages!AB10/Lineages!AB8)/AC22</x:f>
        <x:v>1.4174715411538539</x:v>
      </x:c>
      <x:c r="AF22" s="82" t="n">
        <x:f>AD22*Lineages!AC10/AC22</x:f>
        <x:v>1.8344802142458332</x:v>
      </x:c>
      <x:c r="AG22" s="80" t="n">
        <x:f>Geometries!V12*POWER((G22+Geometries!H12*(1+Assumptions!$C$39*MAX(0,Lineages!V10/Lineages!V8-1)))/(Lineages!M8+Geometries!H12),0.67)+(AD22*1000/(Assumptions!$C$43*Assumptions!$C$44*Assumptions!$C$45))/Assumptions!$C$46/Assumptions!$C$47</x:f>
        <x:v>10446.773884093194</x:v>
      </x:c>
      <x:c r="AH22" s="80" t="n">
        <x:f>Geometries!X12+Lineages!AD10</x:f>
        <x:v>48</x:v>
      </x:c>
      <x:c r="AI22" s="74" t="str">
        <x:f>IF(Lineages!AE10="NO","PASS",IF(Geometries!Y12&gt;=50,"PASS","FAIL"))</x:f>
        <x:v>PASS</x:v>
      </x:c>
      <x:c r="AJ22" s="74" t="str">
        <x:f>IF(AND(M22&lt;=Geometries!AL12,N22&lt;=Geometries!AM12,O22&lt;=Geometries!AN12,V22&lt;=Assumptions!$C$25,W22&lt;=Assumptions!$C$26,X22&lt;=Assumptions!$C$27),"FIT","HOST FAMILY BREAK")</x:f>
        <x:v>HOST FAMILY BREAK</x:v>
      </x:c>
      <x:c r="AK22" s="74" t="str">
        <x:f>IF(AJ22="HOST FAMILY BREAK","NEW HOST FAMILY",IF(Lineages!B10="L6","T3 FIRM",IF(Lineages!B10="L3","DEPOT RESERVE",IF(OR(Lineages!AL10="YES",Geometries!B12="G4"),IF(Z22&lt;=Assumptions!$C$11,"T1 PREPARED","T2 PREPARED"),IF(Z22&lt;=Assumptions!$C$11,"T1 MOBILE",IF(Z22&lt;=96,"T2 TRANSITION","T3 ATTACHMENT"))))))</x:f>
        <x:v>NEW HOST FAMILY</x:v>
      </x:c>
      <x:c r="AL22" s="78" t="n">
        <x:f>COUNTIFS('Pair Worlds'!$C$46:$C$1005,B22,'Pair Worlds'!$U$46:$U$1005,"PASS")</x:f>
        <x:v>0</x:v>
      </x:c>
      <x:c r="AM22" s="84" t="n">
        <x:v>0</x:v>
      </x:c>
      <x:c r="AN22" s="74" t="str">
        <x:f>IF(AJ22="HOST FAMILY BREAK","RECOMPILE",IF(AL22=32,"DECLARED ENVELOPE CLOSED","COMPETE"))</x:f>
        <x:v>RECOMPILE</x:v>
      </x:c>
      <x:c r="AO22" s="86" t="n">
        <x:f>Geometries!AP12*S22/Geometries!AJ12</x:f>
        <x:v>1637.2222222222222</x:v>
      </x:c>
      <x:c r="AP22" s="86" t="n">
        <x:f>Lineages!AG10*Assumptions!$C$17+AO22+IF(AND(Lineages!AL10="YES",Geometries!B12&lt;&gt;"G4"),Lineages!AI10,0)</x:f>
        <x:v>3677.222222222222</x:v>
      </x:c>
      <x:c r="AQ22" s="86" t="n">
        <x:f>Lineages!AH10+Geometries!AQ12*(0.4+0.6*S22/Geometries!AJ12)</x:f>
        <x:v>92.70666666666666</x:v>
      </x:c>
      <x:c r="AR22" s="86" t="n">
        <x:f>AP22+AQ22*Assumptions!$C$16</x:f>
        <x:v>5994.888888888889</x:v>
      </x:c>
      <x:c r="AS22" s="30" t="str">
        <x:v>Declared compiler output; representative integrated article required</x:v>
      </x:c>
    </x:row>
    <x:row r="23">
      <x:c r="B23" s="28" t="str">
        <x:v>L4-G1</x:v>
      </x:c>
      <x:c r="C23" s="28" t="str">
        <x:v>Local-resource hybrid</x:v>
      </x:c>
      <x:c r="D23" s="28" t="str">
        <x:v>Road-distributed lattice</x:v>
      </x:c>
      <x:c r="E23" s="76" t="n">
        <x:f>Lineages!J11</x:f>
        <x:v>860</x:v>
      </x:c>
      <x:c r="F23" s="76" t="n">
        <x:f>Lineages!K11</x:f>
        <x:v>21.91603350083752</x:v>
      </x:c>
      <x:c r="G23" s="76" t="n">
        <x:f>Lineages!M11</x:f>
        <x:v>3873.3333333333335</x:v>
      </x:c>
      <x:c r="H23" s="76" t="n">
        <x:f>E23*Geometries!F8</x:f>
        <x:v>0</x:v>
      </x:c>
      <x:c r="I23" s="76" t="n">
        <x:f>E23*(1-Geometries!F8)+Geometries!G8*(1+Assumptions!$C$38*MAX(0,Lineages!V11/Lineages!V8-1))</x:f>
        <x:v>901.375</x:v>
      </x:c>
      <x:c r="J23" s="76" t="n">
        <x:f>F23*Geometries!I8</x:f>
        <x:v>21.91603350083752</x:v>
      </x:c>
      <x:c r="K23" s="76" t="n">
        <x:f>(G23-F23*Assumptions!$C$35)*(1-Geometries!F8)+F23*Assumptions!$C$35*Geometries!I8+Geometries!H8*(1+Assumptions!$C$39*MAX(0,Lineages!V11/Lineages!V8-1))</x:f>
        <x:v>4058.2833333333333</x:v>
      </x:c>
      <x:c r="L23" s="78" t="n">
        <x:f>ROUNDUP((Lineages!V11-Lineages!U11)*(1-Geometries!F8)+Lineages!U11*Geometries!I8,0)+ROUNDUP(Geometries!G8/Assumptions!$C$36,0)</x:f>
        <x:v>45</x:v>
      </x:c>
      <x:c r="M23" s="78" t="n">
        <x:f>IF(Geometries!J8=0,0,MAX(Geometries!AD8,ROUNDUP((I23+J23)*Geometries!J8/Assumptions!$C$19,0),ROUNDUP(K23*Geometries!J8/Assumptions!$C$20,0)))</x:f>
        <x:v>39</x:v>
      </x:c>
      <x:c r="N23" s="78" t="n">
        <x:f>IF(Geometries!K8=0,0,MAX(Geometries!AF8,ROUNDUP((I23+J23)*Geometries!K8/Assumptions!$C$21,0),ROUNDUP(K23*Geometries!K8/Assumptions!$C$22,0)))</x:f>
        <x:v>0</x:v>
      </x:c>
      <x:c r="O23" s="78" t="n">
        <x:f>IF(Geometries!L8=0,0,MAX(Geometries!AH8,ROUNDUP((I23+J23)*Geometries!L8/Assumptions!$C$23,0),ROUNDUP(K23*Geometries!L8/Assumptions!$C$24,0)))</x:f>
        <x:v>0</x:v>
      </x:c>
      <x:c r="P23" s="78" t="n">
        <x:f>IF(Geometries!AE8=0,0,ROUNDUP(Geometries!AE8*SQRT(MAX(1,M23/MAX(1,Geometries!AD8))),0))+IF(AND(Geometries!B8="G3",O23&gt;1),3*(O23-1),0)</x:f>
        <x:v>8</x:v>
      </x:c>
      <x:c r="Q23" s="78" t="n">
        <x:f>IF(Geometries!AG8=0,0,ROUNDUP(Geometries!AG8*SQRT(MAX(1,N23/Geometries!AF8)),0))</x:f>
        <x:v>0</x:v>
      </x:c>
      <x:c r="R23" s="78" t="n">
        <x:f>IF(O23=0,0,2*O23)</x:f>
        <x:v>0</x:v>
      </x:c>
      <x:c r="S23" s="76" t="n">
        <x:f>IF(Geometries!B8="G1",M23*12+P23*21,IF(Geometries!B8="G2",M23*12+P23*21+N23*24+Q23*48,IF(Geometries!B8="G3",O23*450+R23*55+P23*20,IF(Geometries!B8="G4",M23*12+P23*9,M23*8+P23*8+N23*14+Q23*25+O23*337+R23*35))))</x:f>
        <x:v>636</x:v>
      </x:c>
      <x:c r="T23" s="76" t="n">
        <x:f>I23+J23+S23</x:f>
        <x:v>1559.2910335008376</x:v>
      </x:c>
      <x:c r="U23" s="76" t="n">
        <x:f>T23+H23</x:f>
        <x:v>1559.2910335008376</x:v>
      </x:c>
      <x:c r="V23" s="76" t="n">
        <x:f>(M23+P23)*28.6/1000</x:f>
        <x:v>1.3442</x:v>
      </x:c>
      <x:c r="W23" s="76" t="n">
        <x:f>IF(Geometries!B8="G2",(N23+Q23)*(324/14),IF(Geometries!B8="G5",(N23+Q23)*(204/8),0))</x:f>
        <x:v>0</x:v>
      </x:c>
      <x:c r="X23" s="76" t="n">
        <x:f>IF(O23=0,0,Geometries!AO8+((I23+J23)*Geometries!L8/O23)/760)</x:f>
        <x:v>0</x:v>
      </x:c>
      <x:c r="Y23" s="80" t="n">
        <x:f>Geometries!O8+MAX(0,(Lineages!E11-30)*(1-Geometries!E8)*Geometries!N8*0.25)+Geometries!O8*Assumptions!$C$40*MAX(0,L23/Geometries!AK8-1)</x:f>
        <x:v>20.276470588235295</x:v>
      </x:c>
      <x:c r="Z23" s="80" t="n">
        <x:f>MAX(Y23,Geometries!P8+(Lineages!E11-30)*(1-Geometries!E8)*Geometries!N8+Geometries!P8*Assumptions!$C$40*MAX(0,L23/Geometries!AK8-1))</x:f>
        <x:v>68.32941176470588</x:v>
      </x:c>
      <x:c r="AA23" s="80" t="n">
        <x:f>Z23/Assumptions!$C$41</x:f>
        <x:v>91.10588235294118</x:v>
      </x:c>
      <x:c r="AB23" s="80" t="n">
        <x:f>Lineages!AF11+(Geometries!Q8-Lineages!AF8)*SQRT(L23/Geometries!AK8)</x:f>
        <x:v>154.83221879551598</x:v>
      </x:c>
      <x:c r="AC23" s="82" t="n">
        <x:f>Lineages!Y11</x:f>
        <x:v>3.586744095238095</x:v>
      </x:c>
      <x:c r="AD23" s="82" t="n">
        <x:f>Lineages!X11*Geometries!R8/Lineages!X8</x:f>
        <x:v>7.071428571428571</x:v>
      </x:c>
      <x:c r="AE23" s="82" t="n">
        <x:f>AD23*MIN(1,Geometries!S8*Lineages!Z11/Lineages!Z8)*MIN(1,Geometries!T8*Lineages!AA11/Lineages!AA8)*MIN(1,Geometries!U8*Lineages!AB11/Lineages!AB8)/AC23</x:f>
        <x:v>0.9283093316743181</x:v>
      </x:c>
      <x:c r="AF23" s="82" t="n">
        <x:f>AD23*Lineages!AC11/AC23</x:f>
        <x:v>1.5772362641241973</x:v>
      </x:c>
      <x:c r="AG23" s="80" t="n">
        <x:f>Geometries!V8*POWER((G23+Geometries!H8*(1+Assumptions!$C$39*MAX(0,Lineages!V11/Lineages!V8-1)))/(Lineages!M8+Geometries!H8),0.67)+(AD23*1000/(Assumptions!$C$43*Assumptions!$C$44*Assumptions!$C$45))/Assumptions!$C$46/Assumptions!$C$47</x:f>
        <x:v>5882.271243501274</x:v>
      </x:c>
      <x:c r="AH23" s="80" t="n">
        <x:f>Geometries!X8+Lineages!AD11</x:f>
        <x:v>61</x:v>
      </x:c>
      <x:c r="AI23" s="74" t="str">
        <x:f>IF(Lineages!AE11="NO","PASS",IF(Geometries!Y8&gt;=50,"PASS","FAIL"))</x:f>
        <x:v>FAIL</x:v>
      </x:c>
      <x:c r="AJ23" s="74" t="str">
        <x:f>IF(AND(M23&lt;=Geometries!AL8,N23&lt;=Geometries!AM8,O23&lt;=Geometries!AN8,V23&lt;=Assumptions!$C$25,W23&lt;=Assumptions!$C$26,X23&lt;=Assumptions!$C$27),"FIT","HOST FAMILY BREAK")</x:f>
        <x:v>FIT</x:v>
      </x:c>
      <x:c r="AK23" s="74" t="str">
        <x:f>IF(AJ23="HOST FAMILY BREAK","NEW HOST FAMILY",IF(Lineages!B11="L6","T3 FIRM",IF(Lineages!B11="L3","DEPOT RESERVE",IF(OR(Lineages!AL11="YES",Geometries!B8="G4"),IF(Z23&lt;=Assumptions!$C$11,"T1 PREPARED","T2 PREPARED"),IF(Z23&lt;=Assumptions!$C$11,"T1 MOBILE",IF(Z23&lt;=96,"T2 TRANSITION","T3 ATTACHMENT"))))))</x:f>
        <x:v>T2 TRANSITION</x:v>
      </x:c>
      <x:c r="AL23" s="78" t="n">
        <x:f>COUNTIFS('Pair Worlds'!$C$46:$C$1005,B23,'Pair Worlds'!$U$46:$U$1005,"PASS")</x:f>
        <x:v>15</x:v>
      </x:c>
      <x:c r="AM23" s="84" t="n">
        <x:v>0</x:v>
      </x:c>
      <x:c r="AN23" s="74" t="str">
        <x:f>IF(AJ23="HOST FAMILY BREAK","RECOMPILE",IF(AL23=32,"DECLARED ENVELOPE CLOSED","COMPETE"))</x:f>
        <x:v>COMPETE</x:v>
      </x:c>
      <x:c r="AO23" s="86" t="n">
        <x:f>Geometries!AP8*S23/Geometries!AJ8</x:f>
        <x:v>395.73333333333335</x:v>
      </x:c>
      <x:c r="AP23" s="86" t="n">
        <x:f>Lineages!AG11*Assumptions!$C$17+AO23+IF(AND(Lineages!AL11="YES",Geometries!B8&lt;&gt;"G4"),Lineages!AI11,0)</x:f>
        <x:v>1355.7333333333333</x:v>
      </x:c>
      <x:c r="AQ23" s="86" t="n">
        <x:f>Lineages!AH11+Geometries!AQ8*(0.4+0.6*S23/Geometries!AJ8)</x:f>
        <x:v>77.464</x:v>
      </x:c>
      <x:c r="AR23" s="86" t="n">
        <x:f>AP23+AQ23*Assumptions!$C$16</x:f>
        <x:v>3292.333333333333</x:v>
      </x:c>
      <x:c r="AS23" s="30" t="str">
        <x:v>Declared compiler output; representative integrated article required</x:v>
      </x:c>
    </x:row>
    <x:row r="24">
      <x:c r="B24" s="28" t="str">
        <x:v>L4-G2</x:v>
      </x:c>
      <x:c r="C24" s="28" t="str">
        <x:v>Local-resource hybrid</x:v>
      </x:c>
      <x:c r="D24" s="28" t="str">
        <x:v>Rail utility consist</x:v>
      </x:c>
      <x:c r="E24" s="76" t="n">
        <x:f>Lineages!J11</x:f>
        <x:v>860</x:v>
      </x:c>
      <x:c r="F24" s="76" t="n">
        <x:f>Lineages!K11</x:f>
        <x:v>21.91603350083752</x:v>
      </x:c>
      <x:c r="G24" s="76" t="n">
        <x:f>Lineages!M11</x:f>
        <x:v>3873.3333333333335</x:v>
      </x:c>
      <x:c r="H24" s="76" t="n">
        <x:f>E24*Geometries!F9</x:f>
        <x:v>0</x:v>
      </x:c>
      <x:c r="I24" s="76" t="n">
        <x:f>E24*(1-Geometries!F9)+Geometries!G9*(1+Assumptions!$C$38*MAX(0,Lineages!V11/Lineages!V8-1))</x:f>
        <x:v>885.859375</x:v>
      </x:c>
      <x:c r="J24" s="76" t="n">
        <x:f>F24*Geometries!I9</x:f>
        <x:v>21.91603350083752</x:v>
      </x:c>
      <x:c r="K24" s="76" t="n">
        <x:f>(G24-F24*Assumptions!$C$35)*(1-Geometries!F9)+F24*Assumptions!$C$35*Geometries!I9+Geometries!H9*(1+Assumptions!$C$39*MAX(0,Lineages!V11/Lineages!V8-1))</x:f>
        <x:v>3996.6333333333337</x:v>
      </x:c>
      <x:c r="L24" s="78" t="n">
        <x:f>ROUNDUP((Lineages!V11-Lineages!U11)*(1-Geometries!F9)+Lineages!U11*Geometries!I9,0)+ROUNDUP(Geometries!G9/Assumptions!$C$36,0)</x:f>
        <x:v>44</x:v>
      </x:c>
      <x:c r="M24" s="78" t="n">
        <x:f>IF(Geometries!J9=0,0,MAX(Geometries!AD9,ROUNDUP((I24+J24)*Geometries!J9/Assumptions!$C$19,0),ROUNDUP(K24*Geometries!J9/Assumptions!$C$20,0)))</x:f>
        <x:v>4</x:v>
      </x:c>
      <x:c r="N24" s="78" t="n">
        <x:f>IF(Geometries!K9=0,0,MAX(Geometries!AF9,ROUNDUP((I24+J24)*Geometries!K9/Assumptions!$C$21,0),ROUNDUP(K24*Geometries!K9/Assumptions!$C$22,0)))</x:f>
        <x:v>16</x:v>
      </x:c>
      <x:c r="O24" s="78" t="n">
        <x:f>IF(Geometries!L9=0,0,MAX(Geometries!AH9,ROUNDUP((I24+J24)*Geometries!L9/Assumptions!$C$23,0),ROUNDUP(K24*Geometries!L9/Assumptions!$C$24,0)))</x:f>
        <x:v>0</x:v>
      </x:c>
      <x:c r="P24" s="78" t="n">
        <x:f>IF(Geometries!AE9=0,0,ROUNDUP(Geometries!AE9*SQRT(MAX(1,M24/MAX(1,Geometries!AD9))),0))+IF(AND(Geometries!B9="G3",O24&gt;1),3*(O24-1),0)</x:f>
        <x:v>4</x:v>
      </x:c>
      <x:c r="Q24" s="78" t="n">
        <x:f>IF(Geometries!AG9=0,0,ROUNDUP(Geometries!AG9*SQRT(MAX(1,N24/Geometries!AF9)),0))</x:f>
        <x:v>4</x:v>
      </x:c>
      <x:c r="R24" s="78" t="n">
        <x:f>IF(O24=0,0,2*O24)</x:f>
        <x:v>0</x:v>
      </x:c>
      <x:c r="S24" s="76" t="n">
        <x:f>IF(Geometries!B9="G1",M24*12+P24*21,IF(Geometries!B9="G2",M24*12+P24*21+N24*24+Q24*48,IF(Geometries!B9="G3",O24*450+R24*55+P24*20,IF(Geometries!B9="G4",M24*12+P24*9,M24*8+P24*8+N24*14+Q24*25+O24*337+R24*35))))</x:f>
        <x:v>708</x:v>
      </x:c>
      <x:c r="T24" s="76" t="n">
        <x:f>I24+J24+S24</x:f>
        <x:v>1615.7754085008376</x:v>
      </x:c>
      <x:c r="U24" s="76" t="n">
        <x:f>T24+H24</x:f>
        <x:v>1615.7754085008376</x:v>
      </x:c>
      <x:c r="V24" s="76" t="n">
        <x:f>(M24+P24)*28.6/1000</x:f>
        <x:v>0.2288</x:v>
      </x:c>
      <x:c r="W24" s="76" t="n">
        <x:f>IF(Geometries!B9="G2",(N24+Q24)*(324/14),IF(Geometries!B9="G5",(N24+Q24)*(204/8),0))</x:f>
        <x:v>462.85714285714283</x:v>
      </x:c>
      <x:c r="X24" s="76" t="n">
        <x:f>IF(O24=0,0,Geometries!AO9+((I24+J24)*Geometries!L9/O24)/760)</x:f>
        <x:v>0</x:v>
      </x:c>
      <x:c r="Y24" s="80" t="n">
        <x:f>Geometries!O9+MAX(0,(Lineages!E11-30)*(1-Geometries!E9)*Geometries!N9*0.25)+Geometries!O9*Assumptions!$C$40*MAX(0,L24/Geometries!AK9-1)</x:f>
        <x:v>27.45</x:v>
      </x:c>
      <x:c r="Z24" s="80" t="n">
        <x:f>MAX(Y24,Geometries!P9+(Lineages!E11-30)*(1-Geometries!E9)*Geometries!N9+Geometries!P9*Assumptions!$C$40*MAX(0,L24/Geometries!AK9-1))</x:f>
        <x:v>79.93333333333334</x:v>
      </x:c>
      <x:c r="AA24" s="80" t="n">
        <x:f>Z24/Assumptions!$C$41</x:f>
        <x:v>106.57777777777778</x:v>
      </x:c>
      <x:c r="AB24" s="80" t="n">
        <x:f>Lineages!AF11+(Geometries!Q9-Lineages!AF8)*SQRT(L24/Geometries!AK9)</x:f>
        <x:v>166.68544414709862</x:v>
      </x:c>
      <x:c r="AC24" s="82" t="n">
        <x:f>Lineages!Y11</x:f>
        <x:v>3.586744095238095</x:v>
      </x:c>
      <x:c r="AD24" s="82" t="n">
        <x:f>Lineages!X11*Geometries!R9/Lineages!X8</x:f>
        <x:v>7.228571428571428</x:v>
      </x:c>
      <x:c r="AE24" s="82" t="n">
        <x:f>AD24*MIN(1,Geometries!S9*Lineages!Z11/Lineages!Z8)*MIN(1,Geometries!T9*Lineages!AA11/Lineages!AA8)*MIN(1,Geometries!U9*Lineages!AB11/Lineages!AB8)/AC24</x:f>
        <x:v>0.9173071470026224</x:v>
      </x:c>
      <x:c r="AF24" s="82" t="n">
        <x:f>AD24*Lineages!AC11/AC24</x:f>
        <x:v>1.6122859588825127</x:v>
      </x:c>
      <x:c r="AG24" s="80" t="n">
        <x:f>Geometries!V9*POWER((G24+Geometries!H9*(1+Assumptions!$C$39*MAX(0,Lineages!V11/Lineages!V8-1)))/(Lineages!M8+Geometries!H9),0.67)+(AD24*1000/(Assumptions!$C$43*Assumptions!$C$44*Assumptions!$C$45))/Assumptions!$C$46/Assumptions!$C$47</x:f>
        <x:v>7647.042721394407</x:v>
      </x:c>
      <x:c r="AH24" s="80" t="n">
        <x:f>Geometries!X9+Lineages!AD11</x:f>
        <x:v>53</x:v>
      </x:c>
      <x:c r="AI24" s="74" t="str">
        <x:f>IF(Lineages!AE11="NO","PASS",IF(Geometries!Y9&gt;=50,"PASS","FAIL"))</x:f>
        <x:v>PASS</x:v>
      </x:c>
      <x:c r="AJ24" s="74" t="str">
        <x:f>IF(AND(M24&lt;=Geometries!AL9,N24&lt;=Geometries!AM9,O24&lt;=Geometries!AN9,V24&lt;=Assumptions!$C$25,W24&lt;=Assumptions!$C$26,X24&lt;=Assumptions!$C$27),"FIT","HOST FAMILY BREAK")</x:f>
        <x:v>FIT</x:v>
      </x:c>
      <x:c r="AK24" s="74" t="str">
        <x:f>IF(AJ24="HOST FAMILY BREAK","NEW HOST FAMILY",IF(Lineages!B11="L6","T3 FIRM",IF(Lineages!B11="L3","DEPOT RESERVE",IF(OR(Lineages!AL11="YES",Geometries!B9="G4"),IF(Z24&lt;=Assumptions!$C$11,"T1 PREPARED","T2 PREPARED"),IF(Z24&lt;=Assumptions!$C$11,"T1 MOBILE",IF(Z24&lt;=96,"T2 TRANSITION","T3 ATTACHMENT"))))))</x:f>
        <x:v>T2 TRANSITION</x:v>
      </x:c>
      <x:c r="AL24" s="78" t="n">
        <x:f>COUNTIFS('Pair Worlds'!$C$46:$C$1005,B24,'Pair Worlds'!$U$46:$U$1005,"PASS")</x:f>
        <x:v>11</x:v>
      </x:c>
      <x:c r="AM24" s="84" t="n">
        <x:v>0</x:v>
      </x:c>
      <x:c r="AN24" s="74" t="str">
        <x:f>IF(AJ24="HOST FAMILY BREAK","RECOMPILE",IF(AL24=32,"DECLARED ENVELOPE CLOSED","COMPETE"))</x:f>
        <x:v>COMPETE</x:v>
      </x:c>
      <x:c r="AO24" s="86" t="n">
        <x:f>Geometries!AP9*S24/Geometries!AJ9</x:f>
        <x:v>590</x:v>
      </x:c>
      <x:c r="AP24" s="86" t="n">
        <x:f>Lineages!AG11*Assumptions!$C$17+AO24+IF(AND(Lineages!AL11="YES",Geometries!B9&lt;&gt;"G4"),Lineages!AI11,0)</x:f>
        <x:v>1550</x:v>
      </x:c>
      <x:c r="AQ24" s="86" t="n">
        <x:f>Lineages!AH11+Geometries!AQ9*(0.4+0.6*S24/Geometries!AJ9)</x:f>
        <x:v>83.48</x:v>
      </x:c>
      <x:c r="AR24" s="86" t="n">
        <x:f>AP24+AQ24*Assumptions!$C$16</x:f>
        <x:v>3637</x:v>
      </x:c>
      <x:c r="AS24" s="30" t="str">
        <x:v>Declared compiler output; representative integrated article required</x:v>
      </x:c>
    </x:row>
    <x:row r="25">
      <x:c r="B25" s="28" t="str">
        <x:v>L4-G3</x:v>
      </x:c>
      <x:c r="C25" s="28" t="str">
        <x:v>Local-resource hybrid</x:v>
      </x:c>
      <x:c r="D25" s="28" t="str">
        <x:v>Shallow-draft utility barge</x:v>
      </x:c>
      <x:c r="E25" s="76" t="n">
        <x:f>Lineages!J11</x:f>
        <x:v>860</x:v>
      </x:c>
      <x:c r="F25" s="76" t="n">
        <x:f>Lineages!K11</x:f>
        <x:v>21.91603350083752</x:v>
      </x:c>
      <x:c r="G25" s="76" t="n">
        <x:f>Lineages!M11</x:f>
        <x:v>3873.3333333333335</x:v>
      </x:c>
      <x:c r="H25" s="76" t="n">
        <x:f>E25*Geometries!F10</x:f>
        <x:v>0</x:v>
      </x:c>
      <x:c r="I25" s="76" t="n">
        <x:f>E25*(1-Geometries!F10)+Geometries!G10*(1+Assumptions!$C$38*MAX(0,Lineages!V11/Lineages!V8-1))</x:f>
        <x:v>896.203125</x:v>
      </x:c>
      <x:c r="J25" s="76" t="n">
        <x:f>F25*Geometries!I10</x:f>
        <x:v>21.91603350083752</x:v>
      </x:c>
      <x:c r="K25" s="76" t="n">
        <x:f>(G25-F25*Assumptions!$C$35)*(1-Geometries!F10)+F25*Assumptions!$C$35*Geometries!I10+Geometries!H10*(1+Assumptions!$C$39*MAX(0,Lineages!V11/Lineages!V8-1))</x:f>
        <x:v>4037.7333333333336</x:v>
      </x:c>
      <x:c r="L25" s="78" t="n">
        <x:f>ROUNDUP((Lineages!V11-Lineages!U11)*(1-Geometries!F10)+Lineages!U11*Geometries!I10,0)+ROUNDUP(Geometries!G10/Assumptions!$C$36,0)</x:f>
        <x:v>45</x:v>
      </x:c>
      <x:c r="M25" s="78" t="n">
        <x:f>IF(Geometries!J10=0,0,MAX(Geometries!AD10,ROUNDUP((I25+J25)*Geometries!J10/Assumptions!$C$19,0),ROUNDUP(K25*Geometries!J10/Assumptions!$C$20,0)))</x:f>
        <x:v>0</x:v>
      </x:c>
      <x:c r="N25" s="78" t="n">
        <x:f>IF(Geometries!K10=0,0,MAX(Geometries!AF10,ROUNDUP((I25+J25)*Geometries!K10/Assumptions!$C$21,0),ROUNDUP(K25*Geometries!K10/Assumptions!$C$22,0)))</x:f>
        <x:v>0</x:v>
      </x:c>
      <x:c r="O25" s="78" t="n">
        <x:f>IF(Geometries!L10=0,0,MAX(Geometries!AH10,ROUNDUP((I25+J25)*Geometries!L10/Assumptions!$C$23,0),ROUNDUP(K25*Geometries!L10/Assumptions!$C$24,0)))</x:f>
        <x:v>2</x:v>
      </x:c>
      <x:c r="P25" s="78" t="n">
        <x:f>IF(Geometries!AE10=0,0,ROUNDUP(Geometries!AE10*SQRT(MAX(1,M25/MAX(1,Geometries!AD10))),0))+IF(AND(Geometries!B10="G3",O25&gt;1),3*(O25-1),0)</x:f>
        <x:v>6</x:v>
      </x:c>
      <x:c r="Q25" s="78" t="n">
        <x:f>IF(Geometries!AG10=0,0,ROUNDUP(Geometries!AG10*SQRT(MAX(1,N25/Geometries!AF10)),0))</x:f>
        <x:v>0</x:v>
      </x:c>
      <x:c r="R25" s="78" t="n">
        <x:f>IF(O25=0,0,2*O25)</x:f>
        <x:v>4</x:v>
      </x:c>
      <x:c r="S25" s="76" t="n">
        <x:f>IF(Geometries!B10="G1",M25*12+P25*21,IF(Geometries!B10="G2",M25*12+P25*21+N25*24+Q25*48,IF(Geometries!B10="G3",O25*450+R25*55+P25*20,IF(Geometries!B10="G4",M25*12+P25*9,M25*8+P25*8+N25*14+Q25*25+O25*337+R25*35))))</x:f>
        <x:v>1240</x:v>
      </x:c>
      <x:c r="T25" s="76" t="n">
        <x:f>I25+J25+S25</x:f>
        <x:v>2158.1191585008373</x:v>
      </x:c>
      <x:c r="U25" s="76" t="n">
        <x:f>T25+H25</x:f>
        <x:v>2158.1191585008373</x:v>
      </x:c>
      <x:c r="V25" s="76" t="n">
        <x:f>(M25+P25)*28.6/1000</x:f>
        <x:v>0.17160000000000003</x:v>
      </x:c>
      <x:c r="W25" s="76" t="n">
        <x:f>IF(Geometries!B10="G2",(N25+Q25)*(324/14),IF(Geometries!B10="G5",(N25+Q25)*(204/8),0))</x:f>
        <x:v>0</x:v>
      </x:c>
      <x:c r="X25" s="76" t="n">
        <x:f>IF(O25=0,0,Geometries!AO10+((I25+J25)*Geometries!L10/O25)/760)</x:f>
        <x:v>1.1540257621716037</x:v>
      </x:c>
      <x:c r="Y25" s="80" t="n">
        <x:f>Geometries!O10+MAX(0,(Lineages!E11-30)*(1-Geometries!E10)*Geometries!N10*0.25)+Geometries!O10*Assumptions!$C$40*MAX(0,L25/Geometries!AK10-1)</x:f>
        <x:v>21.655882352941177</x:v>
      </x:c>
      <x:c r="Z25" s="80" t="n">
        <x:f>MAX(Y25,Geometries!P10+(Lineages!E11-30)*(1-Geometries!E10)*Geometries!N10+Geometries!P10*Assumptions!$C$40*MAX(0,L25/Geometries!AK10-1))</x:f>
        <x:v>58.94117647058823</x:v>
      </x:c>
      <x:c r="AA25" s="80" t="n">
        <x:f>Z25/Assumptions!$C$41</x:f>
        <x:v>78.58823529411764</x:v>
      </x:c>
      <x:c r="AB25" s="80" t="n">
        <x:f>Lineages!AF11+(Geometries!Q10-Lineages!AF8)*SQRT(L25/Geometries!AK10)</x:f>
        <x:v>154.83221879551598</x:v>
      </x:c>
      <x:c r="AC25" s="82" t="n">
        <x:f>Lineages!Y11</x:f>
        <x:v>3.586744095238095</x:v>
      </x:c>
      <x:c r="AD25" s="82" t="n">
        <x:f>Lineages!X11*Geometries!R10/Lineages!X8</x:f>
        <x:v>6.9142857142857155</x:v>
      </x:c>
      <x:c r="AE25" s="82" t="n">
        <x:f>AD25*MIN(1,Geometries!S10*Lineages!Z11/Lineages!Z8)*MIN(1,Geometries!T10*Lineages!AA11/Lineages!AA8)*MIN(1,Geometries!U10*Lineages!AB11/Lineages!AB8)/AC25</x:f>
        <x:v>0.8673388916186717</x:v>
      </x:c>
      <x:c r="AF25" s="82" t="n">
        <x:f>AD25*Lineages!AC11/AC25</x:f>
        <x:v>1.5421865693658823</x:v>
      </x:c>
      <x:c r="AG25" s="80" t="n">
        <x:f>Geometries!V10*POWER((G25+Geometries!H10*(1+Assumptions!$C$39*MAX(0,Lineages!V11/Lineages!V8-1)))/(Lineages!M8+Geometries!H10),0.67)+(AD25*1000/(Assumptions!$C$43*Assumptions!$C$44*Assumptions!$C$45))/Assumptions!$C$46/Assumptions!$C$47</x:f>
        <x:v>5114.309821283204</x:v>
      </x:c>
      <x:c r="AH25" s="80" t="n">
        <x:f>Geometries!X10+Lineages!AD11</x:f>
        <x:v>51</x:v>
      </x:c>
      <x:c r="AI25" s="74" t="str">
        <x:f>IF(Lineages!AE11="NO","PASS",IF(Geometries!Y10&gt;=50,"PASS","FAIL"))</x:f>
        <x:v>PASS</x:v>
      </x:c>
      <x:c r="AJ25" s="74" t="str">
        <x:f>IF(AND(M25&lt;=Geometries!AL10,N25&lt;=Geometries!AM10,O25&lt;=Geometries!AN10,V25&lt;=Assumptions!$C$25,W25&lt;=Assumptions!$C$26,X25&lt;=Assumptions!$C$27),"FIT","HOST FAMILY BREAK")</x:f>
        <x:v>FIT</x:v>
      </x:c>
      <x:c r="AK25" s="74" t="str">
        <x:f>IF(AJ25="HOST FAMILY BREAK","NEW HOST FAMILY",IF(Lineages!B11="L6","T3 FIRM",IF(Lineages!B11="L3","DEPOT RESERVE",IF(OR(Lineages!AL11="YES",Geometries!B10="G4"),IF(Z25&lt;=Assumptions!$C$11,"T1 PREPARED","T2 PREPARED"),IF(Z25&lt;=Assumptions!$C$11,"T1 MOBILE",IF(Z25&lt;=96,"T2 TRANSITION","T3 ATTACHMENT"))))))</x:f>
        <x:v>T2 TRANSITION</x:v>
      </x:c>
      <x:c r="AL25" s="78" t="n">
        <x:f>COUNTIFS('Pair Worlds'!$C$46:$C$1005,B25,'Pair Worlds'!$U$46:$U$1005,"PASS")</x:f>
        <x:v>15</x:v>
      </x:c>
      <x:c r="AM25" s="84" t="n">
        <x:v>0</x:v>
      </x:c>
      <x:c r="AN25" s="74" t="str">
        <x:f>IF(AJ25="HOST FAMILY BREAK","RECOMPILE",IF(AL25=32,"DECLARED ENVELOPE CLOSED","COMPETE"))</x:f>
        <x:v>COMPETE</x:v>
      </x:c>
      <x:c r="AO25" s="86" t="n">
        <x:f>Geometries!AP10*S25/Geometries!AJ10</x:f>
        <x:v>1280</x:v>
      </x:c>
      <x:c r="AP25" s="86" t="n">
        <x:f>Lineages!AG11*Assumptions!$C$17+AO25+IF(AND(Lineages!AL11="YES",Geometries!B10&lt;&gt;"G4"),Lineages!AI11,0)</x:f>
        <x:v>2240</x:v>
      </x:c>
      <x:c r="AQ25" s="86" t="n">
        <x:f>Lineages!AH11+Geometries!AQ10*(0.4+0.6*S25/Geometries!AJ10)</x:f>
        <x:v>109.4</x:v>
      </x:c>
      <x:c r="AR25" s="86" t="n">
        <x:f>AP25+AQ25*Assumptions!$C$16</x:f>
        <x:v>4975</x:v>
      </x:c>
      <x:c r="AS25" s="30" t="str">
        <x:v>Declared compiler output; representative integrated article required</x:v>
      </x:c>
    </x:row>
    <x:row r="26">
      <x:c r="B26" s="28" t="str">
        <x:v>L4-G4</x:v>
      </x:c>
      <x:c r="C26" s="28" t="str">
        <x:v>Local-resource hybrid</x:v>
      </x:c>
      <x:c r="D26" s="28" t="str">
        <x:v>Prepared metropolitan anchor</x:v>
      </x:c>
      <x:c r="E26" s="76" t="n">
        <x:f>Lineages!J11</x:f>
        <x:v>860</x:v>
      </x:c>
      <x:c r="F26" s="76" t="n">
        <x:f>Lineages!K11</x:f>
        <x:v>21.91603350083752</x:v>
      </x:c>
      <x:c r="G26" s="76" t="n">
        <x:f>Lineages!M11</x:f>
        <x:v>3873.3333333333335</x:v>
      </x:c>
      <x:c r="H26" s="76" t="n">
        <x:f>E26*Geometries!F11</x:f>
        <x:v>533.2</x:v>
      </x:c>
      <x:c r="I26" s="76" t="n">
        <x:f>E26*(1-Geometries!F11)+Geometries!G11*(1+Assumptions!$C$38*MAX(0,Lineages!V11/Lineages!V8-1))</x:f>
        <x:v>388.8625</x:v>
      </x:c>
      <x:c r="J26" s="76" t="n">
        <x:f>F26*Geometries!I11</x:f>
        <x:v>4.383206700167505</x:v>
      </x:c>
      <x:c r="K26" s="76" t="n">
        <x:f>(G26-F26*Assumptions!$C$35)*(1-Geometries!F11)+F26*Assumptions!$C$35*Geometries!I11+Geometries!H11*(1+Assumptions!$C$39*MAX(0,Lineages!V11/Lineages!V8-1))</x:f>
        <x:v>1692.8766666666666</x:v>
      </x:c>
      <x:c r="L26" s="78" t="n">
        <x:f>ROUNDUP((Lineages!V11-Lineages!U11)*(1-Geometries!F11)+Lineages!U11*Geometries!I11,0)+ROUNDUP(Geometries!G11/Assumptions!$C$36,0)</x:f>
        <x:v>20</x:v>
      </x:c>
      <x:c r="M26" s="78" t="n">
        <x:f>IF(Geometries!J11=0,0,MAX(Geometries!AD11,ROUNDUP((I26+J26)*Geometries!J11/Assumptions!$C$19,0),ROUNDUP(K26*Geometries!J11/Assumptions!$C$20,0)))</x:f>
        <x:v>17</x:v>
      </x:c>
      <x:c r="N26" s="78" t="n">
        <x:f>IF(Geometries!K11=0,0,MAX(Geometries!AF11,ROUNDUP((I26+J26)*Geometries!K11/Assumptions!$C$21,0),ROUNDUP(K26*Geometries!K11/Assumptions!$C$22,0)))</x:f>
        <x:v>0</x:v>
      </x:c>
      <x:c r="O26" s="78" t="n">
        <x:f>IF(Geometries!L11=0,0,MAX(Geometries!AH11,ROUNDUP((I26+J26)*Geometries!L11/Assumptions!$C$23,0),ROUNDUP(K26*Geometries!L11/Assumptions!$C$24,0)))</x:f>
        <x:v>0</x:v>
      </x:c>
      <x:c r="P26" s="78" t="n">
        <x:f>IF(Geometries!AE11=0,0,ROUNDUP(Geometries!AE11*SQRT(MAX(1,M26/MAX(1,Geometries!AD11))),0))+IF(AND(Geometries!B11="G3",O26&gt;1),3*(O26-1),0)</x:f>
        <x:v>5</x:v>
      </x:c>
      <x:c r="Q26" s="78" t="n">
        <x:f>IF(Geometries!AG11=0,0,ROUNDUP(Geometries!AG11*SQRT(MAX(1,N26/Geometries!AF11)),0))</x:f>
        <x:v>0</x:v>
      </x:c>
      <x:c r="R26" s="78" t="n">
        <x:f>IF(O26=0,0,2*O26)</x:f>
        <x:v>0</x:v>
      </x:c>
      <x:c r="S26" s="76" t="n">
        <x:f>IF(Geometries!B11="G1",M26*12+P26*21,IF(Geometries!B11="G2",M26*12+P26*21+N26*24+Q26*48,IF(Geometries!B11="G3",O26*450+R26*55+P26*20,IF(Geometries!B11="G4",M26*12+P26*9,M26*8+P26*8+N26*14+Q26*25+O26*337+R26*35))))</x:f>
        <x:v>249</x:v>
      </x:c>
      <x:c r="T26" s="76" t="n">
        <x:f>I26+J26+S26</x:f>
        <x:v>642.2457067001675</x:v>
      </x:c>
      <x:c r="U26" s="76" t="n">
        <x:f>T26+H26</x:f>
        <x:v>1175.4457067001676</x:v>
      </x:c>
      <x:c r="V26" s="76" t="n">
        <x:f>(M26+P26)*28.6/1000</x:f>
        <x:v>0.6292000000000001</x:v>
      </x:c>
      <x:c r="W26" s="76" t="n">
        <x:f>IF(Geometries!B11="G2",(N26+Q26)*(324/14),IF(Geometries!B11="G5",(N26+Q26)*(204/8),0))</x:f>
        <x:v>0</x:v>
      </x:c>
      <x:c r="X26" s="76" t="n">
        <x:f>IF(O26=0,0,Geometries!AO11+((I26+J26)*Geometries!L11/O26)/760)</x:f>
        <x:v>0</x:v>
      </x:c>
      <x:c r="Y26" s="80" t="n">
        <x:f>Geometries!O11+MAX(0,(Lineages!E11-30)*(1-Geometries!E11)*Geometries!N11*0.25)+Geometries!O11*Assumptions!$C$40*MAX(0,L26/Geometries!AK11-1)</x:f>
        <x:v>3.6333333333333333</x:v>
      </x:c>
      <x:c r="Z26" s="80" t="n">
        <x:f>MAX(Y26,Geometries!P11+(Lineages!E11-30)*(1-Geometries!E11)*Geometries!N11+Geometries!P11*Assumptions!$C$40*MAX(0,L26/Geometries!AK11-1))</x:f>
        <x:v>18.8</x:v>
      </x:c>
      <x:c r="AA26" s="80" t="n">
        <x:f>Z26/Assumptions!$C$41</x:f>
        <x:v>25.066666666666666</x:v>
      </x:c>
      <x:c r="AB26" s="80" t="n">
        <x:f>Lineages!AF11+(Geometries!Q11-Lineages!AF8)*SQRT(L26/Geometries!AK11)</x:f>
        <x:v>97.40341184434354</x:v>
      </x:c>
      <x:c r="AC26" s="82" t="n">
        <x:f>Lineages!Y11</x:f>
        <x:v>3.586744095238095</x:v>
      </x:c>
      <x:c r="AD26" s="82" t="n">
        <x:f>Lineages!X11*Geometries!R11/Lineages!X8</x:f>
        <x:v>6.678571428571429</x:v>
      </x:c>
      <x:c r="AE26" s="82" t="n">
        <x:f>AD26*MIN(1,Geometries!S11*Lineages!Z11/Lineages!Z8)*MIN(1,Geometries!T11*Lineages!AA11/Lineages!AA8)*MIN(1,Geometries!U11*Lineages!AB11/Lineages!AB8)/AC26</x:f>
        <x:v>0.9165882542541879</x:v>
      </x:c>
      <x:c r="AF26" s="82" t="n">
        <x:f>AD26*Lineages!AC11/AC26</x:f>
        <x:v>1.4896120272284086</x:v>
      </x:c>
      <x:c r="AG26" s="80" t="n">
        <x:f>Geometries!V11*POWER((G26+Geometries!H11*(1+Assumptions!$C$39*MAX(0,Lineages!V11/Lineages!V8-1)))/(Lineages!M8+Geometries!H11),0.67)+(AD26*1000/(Assumptions!$C$43*Assumptions!$C$44*Assumptions!$C$45))/Assumptions!$C$46/Assumptions!$C$47</x:f>
        <x:v>3170.386374075594</x:v>
      </x:c>
      <x:c r="AH26" s="80" t="n">
        <x:f>Geometries!X11+Lineages!AD11</x:f>
        <x:v>49</x:v>
      </x:c>
      <x:c r="AI26" s="74" t="str">
        <x:f>IF(Lineages!AE11="NO","PASS",IF(Geometries!Y11&gt;=50,"PASS","FAIL"))</x:f>
        <x:v>PASS</x:v>
      </x:c>
      <x:c r="AJ26" s="74" t="str">
        <x:f>IF(AND(M26&lt;=Geometries!AL11,N26&lt;=Geometries!AM11,O26&lt;=Geometries!AN11,V26&lt;=Assumptions!$C$25,W26&lt;=Assumptions!$C$26,X26&lt;=Assumptions!$C$27),"FIT","HOST FAMILY BREAK")</x:f>
        <x:v>FIT</x:v>
      </x:c>
      <x:c r="AK26" s="74" t="str">
        <x:f>IF(AJ26="HOST FAMILY BREAK","NEW HOST FAMILY",IF(Lineages!B11="L6","T3 FIRM",IF(Lineages!B11="L3","DEPOT RESERVE",IF(OR(Lineages!AL11="YES",Geometries!B11="G4"),IF(Z26&lt;=Assumptions!$C$11,"T1 PREPARED","T2 PREPARED"),IF(Z26&lt;=Assumptions!$C$11,"T1 MOBILE",IF(Z26&lt;=96,"T2 TRANSITION","T3 ATTACHMENT"))))))</x:f>
        <x:v>T1 PREPARED</x:v>
      </x:c>
      <x:c r="AL26" s="78" t="n">
        <x:f>COUNTIFS('Pair Worlds'!$C$46:$C$1005,B26,'Pair Worlds'!$U$46:$U$1005,"PASS")</x:f>
        <x:v>28</x:v>
      </x:c>
      <x:c r="AM26" s="84" t="n">
        <x:v>0</x:v>
      </x:c>
      <x:c r="AN26" s="74" t="str">
        <x:f>IF(AJ26="HOST FAMILY BREAK","RECOMPILE",IF(AL26=32,"DECLARED ENVELOPE CLOSED","COMPETE"))</x:f>
        <x:v>COMPETE</x:v>
      </x:c>
      <x:c r="AO26" s="86" t="n">
        <x:f>Geometries!AP11*S26/Geometries!AJ11</x:f>
        <x:v>899.1666666666666</x:v>
      </x:c>
      <x:c r="AP26" s="86" t="n">
        <x:f>Lineages!AG11*Assumptions!$C$17+AO26+IF(AND(Lineages!AL11="YES",Geometries!B11&lt;&gt;"G4"),Lineages!AI11,0)</x:f>
        <x:v>1859.1666666666665</x:v>
      </x:c>
      <x:c r="AQ26" s="86" t="n">
        <x:f>Lineages!AH11+Geometries!AQ11*(0.4+0.6*S26/Geometries!AJ11)</x:f>
        <x:v>74.68</x:v>
      </x:c>
      <x:c r="AR26" s="86" t="n">
        <x:f>AP26+AQ26*Assumptions!$C$16</x:f>
        <x:v>3726.166666666667</x:v>
      </x:c>
      <x:c r="AS26" s="30" t="str">
        <x:v>Declared compiler output; representative integrated article required</x:v>
      </x:c>
    </x:row>
    <x:row r="27">
      <x:c r="B27" s="28" t="str">
        <x:v>L4-G5</x:v>
      </x:c>
      <x:c r="C27" s="28" t="str">
        <x:v>Local-resource hybrid</x:v>
      </x:c>
      <x:c r="D27" s="28" t="str">
        <x:v>Tri-modal split lattice</x:v>
      </x:c>
      <x:c r="E27" s="76" t="n">
        <x:f>Lineages!J11</x:f>
        <x:v>860</x:v>
      </x:c>
      <x:c r="F27" s="76" t="n">
        <x:f>Lineages!K11</x:f>
        <x:v>21.91603350083752</x:v>
      </x:c>
      <x:c r="G27" s="76" t="n">
        <x:f>Lineages!M11</x:f>
        <x:v>3873.3333333333335</x:v>
      </x:c>
      <x:c r="H27" s="76" t="n">
        <x:f>E27*Geometries!F12</x:f>
        <x:v>0</x:v>
      </x:c>
      <x:c r="I27" s="76" t="n">
        <x:f>E27*(1-Geometries!F12)+Geometries!G12*(1+Assumptions!$C$38*MAX(0,Lineages!V11/Lineages!V8-1))</x:f>
        <x:v>1015.15625</x:v>
      </x:c>
      <x:c r="J27" s="76" t="n">
        <x:f>F27*Geometries!I12</x:f>
        <x:v>21.91603350083752</x:v>
      </x:c>
      <x:c r="K27" s="76" t="n">
        <x:f>(G27-F27*Assumptions!$C$35)*(1-Geometries!F12)+F27*Assumptions!$C$35*Geometries!I12+Geometries!H12*(1+Assumptions!$C$39*MAX(0,Lineages!V11/Lineages!V8-1))</x:f>
        <x:v>4304.883333333333</x:v>
      </x:c>
      <x:c r="L27" s="78" t="n">
        <x:f>ROUNDUP((Lineages!V11-Lineages!U11)*(1-Geometries!F12)+Lineages!U11*Geometries!I12,0)+ROUNDUP(Geometries!G12/Assumptions!$C$36,0)</x:f>
        <x:v>49</x:v>
      </x:c>
      <x:c r="M27" s="78" t="n">
        <x:f>IF(Geometries!J12=0,0,MAX(Geometries!AD12,ROUNDUP((I27+J27)*Geometries!J12/Assumptions!$C$19,0),ROUNDUP(K27*Geometries!J12/Assumptions!$C$20,0)))</x:f>
        <x:v>17</x:v>
      </x:c>
      <x:c r="N27" s="78" t="n">
        <x:f>IF(Geometries!K12=0,0,MAX(Geometries!AF12,ROUNDUP((I27+J27)*Geometries!K12/Assumptions!$C$21,0),ROUNDUP(K27*Geometries!K12/Assumptions!$C$22,0)))</x:f>
        <x:v>6</x:v>
      </x:c>
      <x:c r="O27" s="78" t="n">
        <x:f>IF(Geometries!L12=0,0,MAX(Geometries!AH12,ROUNDUP((I27+J27)*Geometries!L12/Assumptions!$C$23,0),ROUNDUP(K27*Geometries!L12/Assumptions!$C$24,0)))</x:f>
        <x:v>1</x:v>
      </x:c>
      <x:c r="P27" s="78" t="n">
        <x:f>IF(Geometries!AE12=0,0,ROUNDUP(Geometries!AE12*SQRT(MAX(1,M27/MAX(1,Geometries!AD12))),0))+IF(AND(Geometries!B12="G3",O27&gt;1),3*(O27-1),0)</x:f>
        <x:v>10</x:v>
      </x:c>
      <x:c r="Q27" s="78" t="n">
        <x:f>IF(Geometries!AG12=0,0,ROUNDUP(Geometries!AG12*SQRT(MAX(1,N27/Geometries!AF12)),0))</x:f>
        <x:v>4</x:v>
      </x:c>
      <x:c r="R27" s="78" t="n">
        <x:f>IF(O27=0,0,2*O27)</x:f>
        <x:v>2</x:v>
      </x:c>
      <x:c r="S27" s="76" t="n">
        <x:f>IF(Geometries!B12="G1",M27*12+P27*21,IF(Geometries!B12="G2",M27*12+P27*21+N27*24+Q27*48,IF(Geometries!B12="G3",O27*450+R27*55+P27*20,IF(Geometries!B12="G4",M27*12+P27*9,M27*8+P27*8+N27*14+Q27*25+O27*337+R27*35))))</x:f>
        <x:v>807</x:v>
      </x:c>
      <x:c r="T27" s="76" t="n">
        <x:f>I27+J27+S27</x:f>
        <x:v>1844.0722835008376</x:v>
      </x:c>
      <x:c r="U27" s="76" t="n">
        <x:f>T27+H27</x:f>
        <x:v>1844.0722835008376</x:v>
      </x:c>
      <x:c r="V27" s="76" t="n">
        <x:f>(M27+P27)*28.6/1000</x:f>
        <x:v>0.7722</x:v>
      </x:c>
      <x:c r="W27" s="76" t="n">
        <x:f>IF(Geometries!B12="G2",(N27+Q27)*(324/14),IF(Geometries!B12="G5",(N27+Q27)*(204/8),0))</x:f>
        <x:v>255</x:v>
      </x:c>
      <x:c r="X27" s="76" t="n">
        <x:f>IF(O27=0,0,Geometries!AO12+((I27+J27)*Geometries!L12/O27)/760)</x:f>
        <x:v>0.9893706382240148</x:v>
      </x:c>
      <x:c r="Y27" s="80" t="n">
        <x:f>Geometries!O12+MAX(0,(Lineages!E11-30)*(1-Geometries!E12)*Geometries!N12*0.25)+Geometries!O12*Assumptions!$C$40*MAX(0,L27/Geometries!AK12-1)</x:f>
        <x:v>19.20394736842105</x:v>
      </x:c>
      <x:c r="Z27" s="80" t="n">
        <x:f>MAX(Y27,Geometries!P12+(Lineages!E11-30)*(1-Geometries!E12)*Geometries!N12+Geometries!P12*Assumptions!$C$40*MAX(0,L27/Geometries!AK12-1))</x:f>
        <x:v>83.16315789473684</x:v>
      </x:c>
      <x:c r="AA27" s="80" t="n">
        <x:f>Z27/Assumptions!$C$41</x:f>
        <x:v>110.88421052631578</x:v>
      </x:c>
      <x:c r="AB27" s="80" t="n">
        <x:f>Lineages!AF11+(Geometries!Q12-Lineages!AF8)*SQRT(L27/Geometries!AK12)</x:f>
        <x:v>187.82609468736445</x:v>
      </x:c>
      <x:c r="AC27" s="82" t="n">
        <x:f>Lineages!Y11</x:f>
        <x:v>3.586744095238095</x:v>
      </x:c>
      <x:c r="AD27" s="82" t="n">
        <x:f>Lineages!X11*Geometries!R12/Lineages!X8</x:f>
        <x:v>7.857142857142857</x:v>
      </x:c>
      <x:c r="AE27" s="82" t="n">
        <x:f>AD27*MIN(1,Geometries!S12*Lineages!Z11/Lineages!Z8)*MIN(1,Geometries!T12*Lineages!AA11/Lineages!AA8)*MIN(1,Geometries!U12*Lineages!AB11/Lineages!AB8)/AC27</x:f>
        <x:v>1.1002184671695625</x:v>
      </x:c>
      <x:c r="AF27" s="82" t="n">
        <x:f>AD27*Lineages!AC11/AC27</x:f>
        <x:v>1.7524847379157746</x:v>
      </x:c>
      <x:c r="AG27" s="80" t="n">
        <x:f>Geometries!V12*POWER((G27+Geometries!H12*(1+Assumptions!$C$39*MAX(0,Lineages!V11/Lineages!V8-1)))/(Lineages!M8+Geometries!H12),0.67)+(AD27*1000/(Assumptions!$C$43*Assumptions!$C$44*Assumptions!$C$45))/Assumptions!$C$46/Assumptions!$C$47</x:f>
        <x:v>5517.647586583303</x:v>
      </x:c>
      <x:c r="AH27" s="80" t="n">
        <x:f>Geometries!X12+Lineages!AD11</x:f>
        <x:v>55</x:v>
      </x:c>
      <x:c r="AI27" s="74" t="str">
        <x:f>IF(Lineages!AE11="NO","PASS",IF(Geometries!Y12&gt;=50,"PASS","FAIL"))</x:f>
        <x:v>PASS</x:v>
      </x:c>
      <x:c r="AJ27" s="74" t="str">
        <x:f>IF(AND(M27&lt;=Geometries!AL12,N27&lt;=Geometries!AM12,O27&lt;=Geometries!AN12,V27&lt;=Assumptions!$C$25,W27&lt;=Assumptions!$C$26,X27&lt;=Assumptions!$C$27),"FIT","HOST FAMILY BREAK")</x:f>
        <x:v>FIT</x:v>
      </x:c>
      <x:c r="AK27" s="74" t="str">
        <x:f>IF(AJ27="HOST FAMILY BREAK","NEW HOST FAMILY",IF(Lineages!B11="L6","T3 FIRM",IF(Lineages!B11="L3","DEPOT RESERVE",IF(OR(Lineages!AL11="YES",Geometries!B12="G4"),IF(Z27&lt;=Assumptions!$C$11,"T1 PREPARED","T2 PREPARED"),IF(Z27&lt;=Assumptions!$C$11,"T1 MOBILE",IF(Z27&lt;=96,"T2 TRANSITION","T3 ATTACHMENT"))))))</x:f>
        <x:v>T2 TRANSITION</x:v>
      </x:c>
      <x:c r="AL27" s="78" t="n">
        <x:f>COUNTIFS('Pair Worlds'!$C$46:$C$1005,B27,'Pair Worlds'!$U$46:$U$1005,"PASS")</x:f>
        <x:v>16</x:v>
      </x:c>
      <x:c r="AM27" s="84" t="n">
        <x:v>0</x:v>
      </x:c>
      <x:c r="AN27" s="74" t="str">
        <x:f>IF(AJ27="HOST FAMILY BREAK","RECOMPILE",IF(AL27=32,"DECLARED ENVELOPE CLOSED","COMPETE"))</x:f>
        <x:v>COMPETE</x:v>
      </x:c>
      <x:c r="AO27" s="86" t="n">
        <x:f>Geometries!AP12*S27/Geometries!AJ12</x:f>
        <x:v>784.5833333333334</x:v>
      </x:c>
      <x:c r="AP27" s="86" t="n">
        <x:f>Lineages!AG11*Assumptions!$C$17+AO27+IF(AND(Lineages!AL11="YES",Geometries!B12&lt;&gt;"G4"),Lineages!AI11,0)</x:f>
        <x:v>1744.5833333333335</x:v>
      </x:c>
      <x:c r="AQ27" s="86" t="n">
        <x:f>Lineages!AH11+Geometries!AQ12*(0.4+0.6*S27/Geometries!AJ12)</x:f>
        <x:v>89.32</x:v>
      </x:c>
      <x:c r="AR27" s="86" t="n">
        <x:f>AP27+AQ27*Assumptions!$C$16</x:f>
        <x:v>3977.5833333333335</x:v>
      </x:c>
      <x:c r="AS27" s="30" t="str">
        <x:v>Declared compiler output; representative integrated article required</x:v>
      </x:c>
    </x:row>
    <x:row r="28">
      <x:c r="B28" s="28" t="str">
        <x:v>L5-G1</x:v>
      </x:c>
      <x:c r="C28" s="28" t="str">
        <x:v>Prepared metropolitan anchor</x:v>
      </x:c>
      <x:c r="D28" s="28" t="str">
        <x:v>Road-distributed lattice</x:v>
      </x:c>
      <x:c r="E28" s="76" t="n">
        <x:f>Lineages!J12</x:f>
        <x:v>550</x:v>
      </x:c>
      <x:c r="F28" s="76" t="n">
        <x:f>Lineages!K12</x:f>
        <x:v>10.958016750418759</x:v>
      </x:c>
      <x:c r="G28" s="76" t="n">
        <x:f>Lineages!M12</x:f>
        <x:v>2440.6666666666665</x:v>
      </x:c>
      <x:c r="H28" s="76" t="n">
        <x:f>E28*Geometries!F8</x:f>
        <x:v>0</x:v>
      </x:c>
      <x:c r="I28" s="76" t="n">
        <x:f>E28*(1-Geometries!F8)+Geometries!G8*(1+Assumptions!$C$38*MAX(0,Lineages!V12/Lineages!V8-1))</x:f>
        <x:v>590</x:v>
      </x:c>
      <x:c r="J28" s="76" t="n">
        <x:f>F28*Geometries!I8</x:f>
        <x:v>10.958016750418759</x:v>
      </x:c>
      <x:c r="K28" s="76" t="n">
        <x:f>(G28-F28*Assumptions!$C$35)*(1-Geometries!F8)+F28*Assumptions!$C$35*Geometries!I8+Geometries!H8*(1+Assumptions!$C$39*MAX(0,Lineages!V12/Lineages!V8-1))</x:f>
        <x:v>2620.6666666666665</x:v>
      </x:c>
      <x:c r="L28" s="78" t="n">
        <x:f>ROUNDUP((Lineages!V12-Lineages!U12)*(1-Geometries!F8)+Lineages!U12*Geometries!I8,0)+ROUNDUP(Geometries!G8/Assumptions!$C$36,0)</x:f>
        <x:v>31</x:v>
      </x:c>
      <x:c r="M28" s="78" t="n">
        <x:f>IF(Geometries!J8=0,0,MAX(Geometries!AD8,ROUNDUP((I28+J28)*Geometries!J8/Assumptions!$C$19,0),ROUNDUP(K28*Geometries!J8/Assumptions!$C$20,0)))</x:f>
        <x:v>27</x:v>
      </x:c>
      <x:c r="N28" s="78" t="n">
        <x:f>IF(Geometries!K8=0,0,MAX(Geometries!AF8,ROUNDUP((I28+J28)*Geometries!K8/Assumptions!$C$21,0),ROUNDUP(K28*Geometries!K8/Assumptions!$C$22,0)))</x:f>
        <x:v>0</x:v>
      </x:c>
      <x:c r="O28" s="78" t="n">
        <x:f>IF(Geometries!L8=0,0,MAX(Geometries!AH8,ROUNDUP((I28+J28)*Geometries!L8/Assumptions!$C$23,0),ROUNDUP(K28*Geometries!L8/Assumptions!$C$24,0)))</x:f>
        <x:v>0</x:v>
      </x:c>
      <x:c r="P28" s="78" t="n">
        <x:f>IF(Geometries!AE8=0,0,ROUNDUP(Geometries!AE8*SQRT(MAX(1,M28/MAX(1,Geometries!AD8))),0))+IF(AND(Geometries!B8="G3",O28&gt;1),3*(O28-1),0)</x:f>
        <x:v>6</x:v>
      </x:c>
      <x:c r="Q28" s="78" t="n">
        <x:f>IF(Geometries!AG8=0,0,ROUNDUP(Geometries!AG8*SQRT(MAX(1,N28/Geometries!AF8)),0))</x:f>
        <x:v>0</x:v>
      </x:c>
      <x:c r="R28" s="78" t="n">
        <x:f>IF(O28=0,0,2*O28)</x:f>
        <x:v>0</x:v>
      </x:c>
      <x:c r="S28" s="76" t="n">
        <x:f>IF(Geometries!B8="G1",M28*12+P28*21,IF(Geometries!B8="G2",M28*12+P28*21+N28*24+Q28*48,IF(Geometries!B8="G3",O28*450+R28*55+P28*20,IF(Geometries!B8="G4",M28*12+P28*9,M28*8+P28*8+N28*14+Q28*25+O28*337+R28*35))))</x:f>
        <x:v>450</x:v>
      </x:c>
      <x:c r="T28" s="76" t="n">
        <x:f>I28+J28+S28</x:f>
        <x:v>1050.9580167504187</x:v>
      </x:c>
      <x:c r="U28" s="76" t="n">
        <x:f>T28+H28</x:f>
        <x:v>1050.9580167504187</x:v>
      </x:c>
      <x:c r="V28" s="76" t="n">
        <x:f>(M28+P28)*28.6/1000</x:f>
        <x:v>0.9438000000000001</x:v>
      </x:c>
      <x:c r="W28" s="76" t="n">
        <x:f>IF(Geometries!B8="G2",(N28+Q28)*(324/14),IF(Geometries!B8="G5",(N28+Q28)*(204/8),0))</x:f>
        <x:v>0</x:v>
      </x:c>
      <x:c r="X28" s="76" t="n">
        <x:f>IF(O28=0,0,Geometries!AO8+((I28+J28)*Geometries!L8/O28)/760)</x:f>
        <x:v>0</x:v>
      </x:c>
      <x:c r="Y28" s="80" t="n">
        <x:f>Geometries!O8+MAX(0,(Lineages!E12-30)*(1-Geometries!E8)*Geometries!N8*0.25)+Geometries!O8*Assumptions!$C$40*MAX(0,L28/Geometries!AK8-1)</x:f>
        <x:v>12</x:v>
      </x:c>
      <x:c r="Z28" s="80" t="n">
        <x:f>MAX(Y28,Geometries!P8+(Lineages!E12-30)*(1-Geometries!E8)*Geometries!N8+Geometries!P8*Assumptions!$C$40*MAX(0,L28/Geometries!AK8-1))</x:f>
        <x:v>24</x:v>
      </x:c>
      <x:c r="AA28" s="80" t="n">
        <x:f>Z28/Assumptions!$C$41</x:f>
        <x:v>32</x:v>
      </x:c>
      <x:c r="AB28" s="80" t="n">
        <x:f>Lineages!AF12+(Geometries!Q8-Lineages!AF8)*SQRT(L28/Geometries!AK8)</x:f>
        <x:v>128.75018716552063</x:v>
      </x:c>
      <x:c r="AC28" s="82" t="n">
        <x:f>Lineages!Y12</x:f>
        <x:v>3.1939570476190475</x:v>
      </x:c>
      <x:c r="AD28" s="82" t="n">
        <x:f>Lineages!X12*Geometries!R8/Lineages!X8</x:f>
        <x:v>5.785714285714286</x:v>
      </x:c>
      <x:c r="AE28" s="82" t="n">
        <x:f>AD28*MIN(1,Geometries!S8*Lineages!Z12/Lineages!Z8)*MIN(1,Geometries!T8*Lineages!AA12/Lineages!AA8)*MIN(1,Geometries!U8*Lineages!AB12/Lineages!AB8)/AC28</x:f>
        <x:v>1.0392635269395774</x:v>
      </x:c>
      <x:c r="AF28" s="82" t="n">
        <x:f>AD28*Lineages!AC12/AC28</x:f>
        <x:v>1.1774467313258739</x:v>
      </x:c>
      <x:c r="AG28" s="80" t="n">
        <x:f>Geometries!V8*POWER((G28+Geometries!H8*(1+Assumptions!$C$39*MAX(0,Lineages!V12/Lineages!V8-1)))/(Lineages!M8+Geometries!H8),0.67)+(AD28*1000/(Assumptions!$C$43*Assumptions!$C$44*Assumptions!$C$45))/Assumptions!$C$46/Assumptions!$C$47</x:f>
        <x:v>4411.167291758026</x:v>
      </x:c>
      <x:c r="AH28" s="80" t="n">
        <x:f>Geometries!X8+Lineages!AD12</x:f>
        <x:v>59</x:v>
      </x:c>
      <x:c r="AI28" s="74" t="str">
        <x:f>IF(Lineages!AE12="NO","PASS",IF(Geometries!Y8&gt;=50,"PASS","FAIL"))</x:f>
        <x:v>FAIL</x:v>
      </x:c>
      <x:c r="AJ28" s="74" t="str">
        <x:f>IF(AND(M28&lt;=Geometries!AL8,N28&lt;=Geometries!AM8,O28&lt;=Geometries!AN8,V28&lt;=Assumptions!$C$25,W28&lt;=Assumptions!$C$26,X28&lt;=Assumptions!$C$27),"FIT","HOST FAMILY BREAK")</x:f>
        <x:v>FIT</x:v>
      </x:c>
      <x:c r="AK28" s="74" t="str">
        <x:f>IF(AJ28="HOST FAMILY BREAK","NEW HOST FAMILY",IF(Lineages!B12="L6","T3 FIRM",IF(Lineages!B12="L3","DEPOT RESERVE",IF(OR(Lineages!AL12="YES",Geometries!B8="G4"),IF(Z28&lt;=Assumptions!$C$11,"T1 PREPARED","T2 PREPARED"),IF(Z28&lt;=Assumptions!$C$11,"T1 MOBILE",IF(Z28&lt;=96,"T2 TRANSITION","T3 ATTACHMENT"))))))</x:f>
        <x:v>T1 PREPARED</x:v>
      </x:c>
      <x:c r="AL28" s="78" t="n">
        <x:f>COUNTIFS('Pair Worlds'!$C$46:$C$1005,B28,'Pair Worlds'!$U$46:$U$1005,"PASS")</x:f>
        <x:v>20</x:v>
      </x:c>
      <x:c r="AM28" s="84" t="n">
        <x:v>0</x:v>
      </x:c>
      <x:c r="AN28" s="74" t="str">
        <x:f>IF(AJ28="HOST FAMILY BREAK","RECOMPILE",IF(AL28=32,"DECLARED ENVELOPE CLOSED","COMPETE"))</x:f>
        <x:v>COMPETE</x:v>
      </x:c>
      <x:c r="AO28" s="86" t="n">
        <x:f>Geometries!AP8*S28/Geometries!AJ8</x:f>
        <x:v>280</x:v>
      </x:c>
      <x:c r="AP28" s="86" t="n">
        <x:f>Lineages!AG12*Assumptions!$C$17+AO28+IF(AND(Lineages!AL12="YES",Geometries!B8&lt;&gt;"G4"),Lineages!AI12,0)</x:f>
        <x:v>1190</x:v>
      </x:c>
      <x:c r="AQ28" s="86" t="n">
        <x:f>Lineages!AH12+Geometries!AQ8*(0.4+0.6*S28/Geometries!AJ8)</x:f>
        <x:v>48</x:v>
      </x:c>
      <x:c r="AR28" s="86" t="n">
        <x:f>AP28+AQ28*Assumptions!$C$16</x:f>
        <x:v>2390</x:v>
      </x:c>
      <x:c r="AS28" s="30" t="str">
        <x:v>Declared compiler output; representative integrated article required</x:v>
      </x:c>
    </x:row>
    <x:row r="29">
      <x:c r="B29" s="28" t="str">
        <x:v>L5-G2</x:v>
      </x:c>
      <x:c r="C29" s="28" t="str">
        <x:v>Prepared metropolitan anchor</x:v>
      </x:c>
      <x:c r="D29" s="28" t="str">
        <x:v>Rail utility consist</x:v>
      </x:c>
      <x:c r="E29" s="76" t="n">
        <x:f>Lineages!J12</x:f>
        <x:v>550</x:v>
      </x:c>
      <x:c r="F29" s="76" t="n">
        <x:f>Lineages!K12</x:f>
        <x:v>10.958016750418759</x:v>
      </x:c>
      <x:c r="G29" s="76" t="n">
        <x:f>Lineages!M12</x:f>
        <x:v>2440.6666666666665</x:v>
      </x:c>
      <x:c r="H29" s="76" t="n">
        <x:f>E29*Geometries!F9</x:f>
        <x:v>0</x:v>
      </x:c>
      <x:c r="I29" s="76" t="n">
        <x:f>E29*(1-Geometries!F9)+Geometries!G9*(1+Assumptions!$C$38*MAX(0,Lineages!V12/Lineages!V8-1))</x:f>
        <x:v>575</x:v>
      </x:c>
      <x:c r="J29" s="76" t="n">
        <x:f>F29*Geometries!I9</x:f>
        <x:v>10.958016750418759</x:v>
      </x:c>
      <x:c r="K29" s="76" t="n">
        <x:f>(G29-F29*Assumptions!$C$35)*(1-Geometries!F9)+F29*Assumptions!$C$35*Geometries!I9+Geometries!H9*(1+Assumptions!$C$39*MAX(0,Lineages!V12/Lineages!V8-1))</x:f>
        <x:v>2560.6666666666665</x:v>
      </x:c>
      <x:c r="L29" s="78" t="n">
        <x:f>ROUNDUP((Lineages!V12-Lineages!U12)*(1-Geometries!F9)+Lineages!U12*Geometries!I9,0)+ROUNDUP(Geometries!G9/Assumptions!$C$36,0)</x:f>
        <x:v>30</x:v>
      </x:c>
      <x:c r="M29" s="78" t="n">
        <x:f>IF(Geometries!J9=0,0,MAX(Geometries!AD9,ROUNDUP((I29+J29)*Geometries!J9/Assumptions!$C$19,0),ROUNDUP(K29*Geometries!J9/Assumptions!$C$20,0)))</x:f>
        <x:v>4</x:v>
      </x:c>
      <x:c r="N29" s="78" t="n">
        <x:f>IF(Geometries!K9=0,0,MAX(Geometries!AF9,ROUNDUP((I29+J29)*Geometries!K9/Assumptions!$C$21,0),ROUNDUP(K29*Geometries!K9/Assumptions!$C$22,0)))</x:f>
        <x:v>11</x:v>
      </x:c>
      <x:c r="O29" s="78" t="n">
        <x:f>IF(Geometries!L9=0,0,MAX(Geometries!AH9,ROUNDUP((I29+J29)*Geometries!L9/Assumptions!$C$23,0),ROUNDUP(K29*Geometries!L9/Assumptions!$C$24,0)))</x:f>
        <x:v>0</x:v>
      </x:c>
      <x:c r="P29" s="78" t="n">
        <x:f>IF(Geometries!AE9=0,0,ROUNDUP(Geometries!AE9*SQRT(MAX(1,M29/MAX(1,Geometries!AD9))),0))+IF(AND(Geometries!B9="G3",O29&gt;1),3*(O29-1),0)</x:f>
        <x:v>4</x:v>
      </x:c>
      <x:c r="Q29" s="78" t="n">
        <x:f>IF(Geometries!AG9=0,0,ROUNDUP(Geometries!AG9*SQRT(MAX(1,N29/Geometries!AF9)),0))</x:f>
        <x:v>3</x:v>
      </x:c>
      <x:c r="R29" s="78" t="n">
        <x:f>IF(O29=0,0,2*O29)</x:f>
        <x:v>0</x:v>
      </x:c>
      <x:c r="S29" s="76" t="n">
        <x:f>IF(Geometries!B9="G1",M29*12+P29*21,IF(Geometries!B9="G2",M29*12+P29*21+N29*24+Q29*48,IF(Geometries!B9="G3",O29*450+R29*55+P29*20,IF(Geometries!B9="G4",M29*12+P29*9,M29*8+P29*8+N29*14+Q29*25+O29*337+R29*35))))</x:f>
        <x:v>540</x:v>
      </x:c>
      <x:c r="T29" s="76" t="n">
        <x:f>I29+J29+S29</x:f>
        <x:v>1125.9580167504187</x:v>
      </x:c>
      <x:c r="U29" s="76" t="n">
        <x:f>T29+H29</x:f>
        <x:v>1125.9580167504187</x:v>
      </x:c>
      <x:c r="V29" s="76" t="n">
        <x:f>(M29+P29)*28.6/1000</x:f>
        <x:v>0.2288</x:v>
      </x:c>
      <x:c r="W29" s="76" t="n">
        <x:f>IF(Geometries!B9="G2",(N29+Q29)*(324/14),IF(Geometries!B9="G5",(N29+Q29)*(204/8),0))</x:f>
        <x:v>324</x:v>
      </x:c>
      <x:c r="X29" s="76" t="n">
        <x:f>IF(O29=0,0,Geometries!AO9+((I29+J29)*Geometries!L9/O29)/760)</x:f>
        <x:v>0</x:v>
      </x:c>
      <x:c r="Y29" s="80" t="n">
        <x:f>Geometries!O9+MAX(0,(Lineages!E12-30)*(1-Geometries!E9)*Geometries!N9*0.25)+Geometries!O9*Assumptions!$C$40*MAX(0,L29/Geometries!AK9-1)</x:f>
        <x:v>18</x:v>
      </x:c>
      <x:c r="Z29" s="80" t="n">
        <x:f>MAX(Y29,Geometries!P9+(Lineages!E12-30)*(1-Geometries!E9)*Geometries!N9+Geometries!P9*Assumptions!$C$40*MAX(0,L29/Geometries!AK9-1))</x:f>
        <x:v>30.799999999999997</x:v>
      </x:c>
      <x:c r="AA29" s="80" t="n">
        <x:f>Z29/Assumptions!$C$41</x:f>
        <x:v>41.06666666666666</x:v>
      </x:c>
      <x:c r="AB29" s="80" t="n">
        <x:f>Lineages!AF12+(Geometries!Q9-Lineages!AF8)*SQRT(L29/Geometries!AK9)</x:f>
        <x:v>138.18393231813857</x:v>
      </x:c>
      <x:c r="AC29" s="82" t="n">
        <x:f>Lineages!Y12</x:f>
        <x:v>3.1939570476190475</x:v>
      </x:c>
      <x:c r="AD29" s="82" t="n">
        <x:f>Lineages!X12*Geometries!R9/Lineages!X8</x:f>
        <x:v>5.914285714285714</x:v>
      </x:c>
      <x:c r="AE29" s="82" t="n">
        <x:f>AD29*MIN(1,Geometries!S9*Lineages!Z12/Lineages!Z8)*MIN(1,Geometries!T9*Lineages!AA12/Lineages!AA8)*MIN(1,Geometries!U9*Lineages!AB12/Lineages!AB8)/AC29</x:f>
        <x:v>1.0269463295832562</x:v>
      </x:c>
      <x:c r="AF29" s="82" t="n">
        <x:f>AD29*Lineages!AC12/AC29</x:f>
        <x:v>1.2036122142442265</x:v>
      </x:c>
      <x:c r="AG29" s="80" t="n">
        <x:f>Geometries!V9*POWER((G29+Geometries!H9*(1+Assumptions!$C$39*MAX(0,Lineages!V12/Lineages!V8-1)))/(Lineages!M8+Geometries!H9),0.67)+(AD29*1000/(Assumptions!$C$43*Assumptions!$C$44*Assumptions!$C$45))/Assumptions!$C$46/Assumptions!$C$47</x:f>
        <x:v>5699.551638207375</x:v>
      </x:c>
      <x:c r="AH29" s="80" t="n">
        <x:f>Geometries!X9+Lineages!AD12</x:f>
        <x:v>51</x:v>
      </x:c>
      <x:c r="AI29" s="74" t="str">
        <x:f>IF(Lineages!AE12="NO","PASS",IF(Geometries!Y9&gt;=50,"PASS","FAIL"))</x:f>
        <x:v>PASS</x:v>
      </x:c>
      <x:c r="AJ29" s="74" t="str">
        <x:f>IF(AND(M29&lt;=Geometries!AL9,N29&lt;=Geometries!AM9,O29&lt;=Geometries!AN9,V29&lt;=Assumptions!$C$25,W29&lt;=Assumptions!$C$26,X29&lt;=Assumptions!$C$27),"FIT","HOST FAMILY BREAK")</x:f>
        <x:v>FIT</x:v>
      </x:c>
      <x:c r="AK29" s="74" t="str">
        <x:f>IF(AJ29="HOST FAMILY BREAK","NEW HOST FAMILY",IF(Lineages!B12="L6","T3 FIRM",IF(Lineages!B12="L3","DEPOT RESERVE",IF(OR(Lineages!AL12="YES",Geometries!B9="G4"),IF(Z29&lt;=Assumptions!$C$11,"T1 PREPARED","T2 PREPARED"),IF(Z29&lt;=Assumptions!$C$11,"T1 MOBILE",IF(Z29&lt;=96,"T2 TRANSITION","T3 ATTACHMENT"))))))</x:f>
        <x:v>T1 PREPARED</x:v>
      </x:c>
      <x:c r="AL29" s="78" t="n">
        <x:f>COUNTIFS('Pair Worlds'!$C$46:$C$1005,B29,'Pair Worlds'!$U$46:$U$1005,"PASS")</x:f>
        <x:v>18</x:v>
      </x:c>
      <x:c r="AM29" s="84" t="n">
        <x:v>0</x:v>
      </x:c>
      <x:c r="AN29" s="74" t="str">
        <x:f>IF(AJ29="HOST FAMILY BREAK","RECOMPILE",IF(AL29=32,"DECLARED ENVELOPE CLOSED","COMPETE"))</x:f>
        <x:v>COMPETE</x:v>
      </x:c>
      <x:c r="AO29" s="86" t="n">
        <x:f>Geometries!AP9*S29/Geometries!AJ9</x:f>
        <x:v>450</x:v>
      </x:c>
      <x:c r="AP29" s="86" t="n">
        <x:f>Lineages!AG12*Assumptions!$C$17+AO29+IF(AND(Lineages!AL12="YES",Geometries!B9&lt;&gt;"G4"),Lineages!AI12,0)</x:f>
        <x:v>1360</x:v>
      </x:c>
      <x:c r="AQ29" s="86" t="n">
        <x:f>Lineages!AH12+Geometries!AQ9*(0.4+0.6*S29/Geometries!AJ9)</x:f>
        <x:v>54</x:v>
      </x:c>
      <x:c r="AR29" s="86" t="n">
        <x:f>AP29+AQ29*Assumptions!$C$16</x:f>
        <x:v>2710</x:v>
      </x:c>
      <x:c r="AS29" s="30" t="str">
        <x:v>Declared compiler output; representative integrated article required</x:v>
      </x:c>
    </x:row>
    <x:row r="30">
      <x:c r="B30" s="28" t="str">
        <x:v>L5-G3</x:v>
      </x:c>
      <x:c r="C30" s="28" t="str">
        <x:v>Prepared metropolitan anchor</x:v>
      </x:c>
      <x:c r="D30" s="28" t="str">
        <x:v>Shallow-draft utility barge</x:v>
      </x:c>
      <x:c r="E30" s="76" t="n">
        <x:f>Lineages!J12</x:f>
        <x:v>550</x:v>
      </x:c>
      <x:c r="F30" s="76" t="n">
        <x:f>Lineages!K12</x:f>
        <x:v>10.958016750418759</x:v>
      </x:c>
      <x:c r="G30" s="76" t="n">
        <x:f>Lineages!M12</x:f>
        <x:v>2440.6666666666665</x:v>
      </x:c>
      <x:c r="H30" s="76" t="n">
        <x:f>E30*Geometries!F10</x:f>
        <x:v>0</x:v>
      </x:c>
      <x:c r="I30" s="76" t="n">
        <x:f>E30*(1-Geometries!F10)+Geometries!G10*(1+Assumptions!$C$38*MAX(0,Lineages!V12/Lineages!V8-1))</x:f>
        <x:v>585</x:v>
      </x:c>
      <x:c r="J30" s="76" t="n">
        <x:f>F30*Geometries!I10</x:f>
        <x:v>10.958016750418759</x:v>
      </x:c>
      <x:c r="K30" s="76" t="n">
        <x:f>(G30-F30*Assumptions!$C$35)*(1-Geometries!F10)+F30*Assumptions!$C$35*Geometries!I10+Geometries!H10*(1+Assumptions!$C$39*MAX(0,Lineages!V12/Lineages!V8-1))</x:f>
        <x:v>2600.6666666666665</x:v>
      </x:c>
      <x:c r="L30" s="78" t="n">
        <x:f>ROUNDUP((Lineages!V12-Lineages!U12)*(1-Geometries!F10)+Lineages!U12*Geometries!I10,0)+ROUNDUP(Geometries!G10/Assumptions!$C$36,0)</x:f>
        <x:v>31</x:v>
      </x:c>
      <x:c r="M30" s="78" t="n">
        <x:f>IF(Geometries!J10=0,0,MAX(Geometries!AD10,ROUNDUP((I30+J30)*Geometries!J10/Assumptions!$C$19,0),ROUNDUP(K30*Geometries!J10/Assumptions!$C$20,0)))</x:f>
        <x:v>0</x:v>
      </x:c>
      <x:c r="N30" s="78" t="n">
        <x:f>IF(Geometries!K10=0,0,MAX(Geometries!AF10,ROUNDUP((I30+J30)*Geometries!K10/Assumptions!$C$21,0),ROUNDUP(K30*Geometries!K10/Assumptions!$C$22,0)))</x:f>
        <x:v>0</x:v>
      </x:c>
      <x:c r="O30" s="78" t="n">
        <x:f>IF(Geometries!L10=0,0,MAX(Geometries!AH10,ROUNDUP((I30+J30)*Geometries!L10/Assumptions!$C$23,0),ROUNDUP(K30*Geometries!L10/Assumptions!$C$24,0)))</x:f>
        <x:v>1</x:v>
      </x:c>
      <x:c r="P30" s="78" t="n">
        <x:f>IF(Geometries!AE10=0,0,ROUNDUP(Geometries!AE10*SQRT(MAX(1,M30/MAX(1,Geometries!AD10))),0))+IF(AND(Geometries!B10="G3",O30&gt;1),3*(O30-1),0)</x:f>
        <x:v>3</x:v>
      </x:c>
      <x:c r="Q30" s="78" t="n">
        <x:f>IF(Geometries!AG10=0,0,ROUNDUP(Geometries!AG10*SQRT(MAX(1,N30/Geometries!AF10)),0))</x:f>
        <x:v>0</x:v>
      </x:c>
      <x:c r="R30" s="78" t="n">
        <x:f>IF(O30=0,0,2*O30)</x:f>
        <x:v>2</x:v>
      </x:c>
      <x:c r="S30" s="76" t="n">
        <x:f>IF(Geometries!B10="G1",M30*12+P30*21,IF(Geometries!B10="G2",M30*12+P30*21+N30*24+Q30*48,IF(Geometries!B10="G3",O30*450+R30*55+P30*20,IF(Geometries!B10="G4",M30*12+P30*9,M30*8+P30*8+N30*14+Q30*25+O30*337+R30*35))))</x:f>
        <x:v>620</x:v>
      </x:c>
      <x:c r="T30" s="76" t="n">
        <x:f>I30+J30+S30</x:f>
        <x:v>1215.9580167504187</x:v>
      </x:c>
      <x:c r="U30" s="76" t="n">
        <x:f>T30+H30</x:f>
        <x:v>1215.9580167504187</x:v>
      </x:c>
      <x:c r="V30" s="76" t="n">
        <x:f>(M30+P30)*28.6/1000</x:f>
        <x:v>0.08580000000000002</x:v>
      </x:c>
      <x:c r="W30" s="76" t="n">
        <x:f>IF(Geometries!B10="G2",(N30+Q30)*(324/14),IF(Geometries!B10="G5",(N30+Q30)*(204/8),0))</x:f>
        <x:v>0</x:v>
      </x:c>
      <x:c r="X30" s="76" t="n">
        <x:f>IF(O30=0,0,Geometries!AO10+((I30+J30)*Geometries!L10/O30)/760)</x:f>
        <x:v>1.3341552851979195</x:v>
      </x:c>
      <x:c r="Y30" s="80" t="n">
        <x:f>Geometries!O10+MAX(0,(Lineages!E12-30)*(1-Geometries!E10)*Geometries!N10*0.25)+Geometries!O10*Assumptions!$C$40*MAX(0,L30/Geometries!AK10-1)</x:f>
        <x:v>14</x:v>
      </x:c>
      <x:c r="Z30" s="80" t="n">
        <x:f>MAX(Y30,Geometries!P10+(Lineages!E12-30)*(1-Geometries!E10)*Geometries!N10+Geometries!P10*Assumptions!$C$40*MAX(0,L30/Geometries!AK10-1))</x:f>
        <x:v>19.2</x:v>
      </x:c>
      <x:c r="AA30" s="80" t="n">
        <x:f>Z30/Assumptions!$C$41</x:f>
        <x:v>25.599999999999998</x:v>
      </x:c>
      <x:c r="AB30" s="80" t="n">
        <x:f>Lineages!AF12+(Geometries!Q10-Lineages!AF8)*SQRT(L30/Geometries!AK10)</x:f>
        <x:v>128.75018716552063</x:v>
      </x:c>
      <x:c r="AC30" s="82" t="n">
        <x:f>Lineages!Y12</x:f>
        <x:v>3.1939570476190475</x:v>
      </x:c>
      <x:c r="AD30" s="82" t="n">
        <x:f>Lineages!X12*Geometries!R10/Lineages!X8</x:f>
        <x:v>5.6571428571428575</x:v>
      </x:c>
      <x:c r="AE30" s="82" t="n">
        <x:f>AD30*MIN(1,Geometries!S10*Lineages!Z12/Lineages!Z8)*MIN(1,Geometries!T10*Lineages!AA12/Lineages!AA8)*MIN(1,Geometries!U10*Lineages!AB12/Lineages!AB8)/AC30</x:f>
        <x:v>0.9710057249232991</x:v>
      </x:c>
      <x:c r="AF30" s="82" t="n">
        <x:f>AD30*Lineages!AC12/AC30</x:f>
        <x:v>1.1512812484075212</x:v>
      </x:c>
      <x:c r="AG30" s="80" t="n">
        <x:f>Geometries!V10*POWER((G30+Geometries!H10*(1+Assumptions!$C$39*MAX(0,Lineages!V12/Lineages!V8-1)))/(Lineages!M8+Geometries!H10),0.67)+(AD30*1000/(Assumptions!$C$43*Assumptions!$C$44*Assumptions!$C$45))/Assumptions!$C$46/Assumptions!$C$47</x:f>
        <x:v>3831.548832777987</x:v>
      </x:c>
      <x:c r="AH30" s="80" t="n">
        <x:f>Geometries!X10+Lineages!AD12</x:f>
        <x:v>49</x:v>
      </x:c>
      <x:c r="AI30" s="74" t="str">
        <x:f>IF(Lineages!AE12="NO","PASS",IF(Geometries!Y10&gt;=50,"PASS","FAIL"))</x:f>
        <x:v>PASS</x:v>
      </x:c>
      <x:c r="AJ30" s="74" t="str">
        <x:f>IF(AND(M30&lt;=Geometries!AL10,N30&lt;=Geometries!AM10,O30&lt;=Geometries!AN10,V30&lt;=Assumptions!$C$25,W30&lt;=Assumptions!$C$26,X30&lt;=Assumptions!$C$27),"FIT","HOST FAMILY BREAK")</x:f>
        <x:v>FIT</x:v>
      </x:c>
      <x:c r="AK30" s="74" t="str">
        <x:f>IF(AJ30="HOST FAMILY BREAK","NEW HOST FAMILY",IF(Lineages!B12="L6","T3 FIRM",IF(Lineages!B12="L3","DEPOT RESERVE",IF(OR(Lineages!AL12="YES",Geometries!B10="G4"),IF(Z30&lt;=Assumptions!$C$11,"T1 PREPARED","T2 PREPARED"),IF(Z30&lt;=Assumptions!$C$11,"T1 MOBILE",IF(Z30&lt;=96,"T2 TRANSITION","T3 ATTACHMENT"))))))</x:f>
        <x:v>T1 PREPARED</x:v>
      </x:c>
      <x:c r="AL30" s="78" t="n">
        <x:f>COUNTIFS('Pair Worlds'!$C$46:$C$1005,B30,'Pair Worlds'!$U$46:$U$1005,"PASS")</x:f>
        <x:v>21</x:v>
      </x:c>
      <x:c r="AM30" s="84" t="n">
        <x:v>0</x:v>
      </x:c>
      <x:c r="AN30" s="74" t="str">
        <x:f>IF(AJ30="HOST FAMILY BREAK","RECOMPILE",IF(AL30=32,"DECLARED ENVELOPE CLOSED","COMPETE"))</x:f>
        <x:v>COMPETE</x:v>
      </x:c>
      <x:c r="AO30" s="86" t="n">
        <x:f>Geometries!AP10*S30/Geometries!AJ10</x:f>
        <x:v>640</x:v>
      </x:c>
      <x:c r="AP30" s="86" t="n">
        <x:f>Lineages!AG12*Assumptions!$C$17+AO30+IF(AND(Lineages!AL12="YES",Geometries!B10&lt;&gt;"G4"),Lineages!AI12,0)</x:f>
        <x:v>1550</x:v>
      </x:c>
      <x:c r="AQ30" s="86" t="n">
        <x:f>Lineages!AH12+Geometries!AQ10*(0.4+0.6*S30/Geometries!AJ10)</x:f>
        <x:v>64</x:v>
      </x:c>
      <x:c r="AR30" s="86" t="n">
        <x:f>AP30+AQ30*Assumptions!$C$16</x:f>
        <x:v>3150</x:v>
      </x:c>
      <x:c r="AS30" s="30" t="str">
        <x:v>Declared compiler output; representative integrated article required</x:v>
      </x:c>
    </x:row>
    <x:row r="31">
      <x:c r="B31" s="28" t="str">
        <x:v>L5-G4</x:v>
      </x:c>
      <x:c r="C31" s="28" t="str">
        <x:v>Prepared metropolitan anchor</x:v>
      </x:c>
      <x:c r="D31" s="28" t="str">
        <x:v>Prepared metropolitan anchor</x:v>
      </x:c>
      <x:c r="E31" s="76" t="n">
        <x:f>Lineages!J12</x:f>
        <x:v>550</x:v>
      </x:c>
      <x:c r="F31" s="76" t="n">
        <x:f>Lineages!K12</x:f>
        <x:v>10.958016750418759</x:v>
      </x:c>
      <x:c r="G31" s="76" t="n">
        <x:f>Lineages!M12</x:f>
        <x:v>2440.6666666666665</x:v>
      </x:c>
      <x:c r="H31" s="76" t="n">
        <x:f>E31*Geometries!F11</x:f>
        <x:v>341</x:v>
      </x:c>
      <x:c r="I31" s="76" t="n">
        <x:f>E31*(1-Geometries!F11)+Geometries!G11*(1+Assumptions!$C$38*MAX(0,Lineages!V12/Lineages!V8-1))</x:f>
        <x:v>269</x:v>
      </x:c>
      <x:c r="J31" s="76" t="n">
        <x:f>F31*Geometries!I11</x:f>
        <x:v>2.191603350083752</x:v>
      </x:c>
      <x:c r="K31" s="76" t="n">
        <x:f>(G31-F31*Assumptions!$C$35)*(1-Geometries!F11)+F31*Assumptions!$C$35*Geometries!I11+Geometries!H11*(1+Assumptions!$C$39*MAX(0,Lineages!V12/Lineages!V8-1))</x:f>
        <x:v>1144.9333333333334</x:v>
      </x:c>
      <x:c r="L31" s="78" t="n">
        <x:f>ROUNDUP((Lineages!V12-Lineages!U12)*(1-Geometries!F11)+Lineages!U12*Geometries!I11,0)+ROUNDUP(Geometries!G11/Assumptions!$C$36,0)</x:f>
        <x:v>14</x:v>
      </x:c>
      <x:c r="M31" s="78" t="n">
        <x:f>IF(Geometries!J11=0,0,MAX(Geometries!AD11,ROUNDUP((I31+J31)*Geometries!J11/Assumptions!$C$19,0),ROUNDUP(K31*Geometries!J11/Assumptions!$C$20,0)))</x:f>
        <x:v>12</x:v>
      </x:c>
      <x:c r="N31" s="78" t="n">
        <x:f>IF(Geometries!K11=0,0,MAX(Geometries!AF11,ROUNDUP((I31+J31)*Geometries!K11/Assumptions!$C$21,0),ROUNDUP(K31*Geometries!K11/Assumptions!$C$22,0)))</x:f>
        <x:v>0</x:v>
      </x:c>
      <x:c r="O31" s="78" t="n">
        <x:f>IF(Geometries!L11=0,0,MAX(Geometries!AH11,ROUNDUP((I31+J31)*Geometries!L11/Assumptions!$C$23,0),ROUNDUP(K31*Geometries!L11/Assumptions!$C$24,0)))</x:f>
        <x:v>0</x:v>
      </x:c>
      <x:c r="P31" s="78" t="n">
        <x:f>IF(Geometries!AE11=0,0,ROUNDUP(Geometries!AE11*SQRT(MAX(1,M31/MAX(1,Geometries!AD11))),0))+IF(AND(Geometries!B11="G3",O31&gt;1),3*(O31-1),0)</x:f>
        <x:v>4</x:v>
      </x:c>
      <x:c r="Q31" s="78" t="n">
        <x:f>IF(Geometries!AG11=0,0,ROUNDUP(Geometries!AG11*SQRT(MAX(1,N31/Geometries!AF11)),0))</x:f>
        <x:v>0</x:v>
      </x:c>
      <x:c r="R31" s="78" t="n">
        <x:f>IF(O31=0,0,2*O31)</x:f>
        <x:v>0</x:v>
      </x:c>
      <x:c r="S31" s="76" t="n">
        <x:f>IF(Geometries!B11="G1",M31*12+P31*21,IF(Geometries!B11="G2",M31*12+P31*21+N31*24+Q31*48,IF(Geometries!B11="G3",O31*450+R31*55+P31*20,IF(Geometries!B11="G4",M31*12+P31*9,M31*8+P31*8+N31*14+Q31*25+O31*337+R31*35))))</x:f>
        <x:v>180</x:v>
      </x:c>
      <x:c r="T31" s="76" t="n">
        <x:f>I31+J31+S31</x:f>
        <x:v>451.19160335008377</x:v>
      </x:c>
      <x:c r="U31" s="76" t="n">
        <x:f>T31+H31</x:f>
        <x:v>792.1916033500838</x:v>
      </x:c>
      <x:c r="V31" s="76" t="n">
        <x:f>(M31+P31)*28.6/1000</x:f>
        <x:v>0.4576</x:v>
      </x:c>
      <x:c r="W31" s="76" t="n">
        <x:f>IF(Geometries!B11="G2",(N31+Q31)*(324/14),IF(Geometries!B11="G5",(N31+Q31)*(204/8),0))</x:f>
        <x:v>0</x:v>
      </x:c>
      <x:c r="X31" s="76" t="n">
        <x:f>IF(O31=0,0,Geometries!AO11+((I31+J31)*Geometries!L11/O31)/760)</x:f>
        <x:v>0</x:v>
      </x:c>
      <x:c r="Y31" s="80" t="n">
        <x:f>Geometries!O11+MAX(0,(Lineages!E12-30)*(1-Geometries!E11)*Geometries!N11*0.25)+Geometries!O11*Assumptions!$C$40*MAX(0,L31/Geometries!AK11-1)</x:f>
        <x:v>2</x:v>
      </x:c>
      <x:c r="Z31" s="80" t="n">
        <x:f>MAX(Y31,Geometries!P11+(Lineages!E12-30)*(1-Geometries!E11)*Geometries!N11+Geometries!P11*Assumptions!$C$40*MAX(0,L31/Geometries!AK11-1))</x:f>
        <x:v>9.6</x:v>
      </x:c>
      <x:c r="AA31" s="80" t="n">
        <x:f>Z31/Assumptions!$C$41</x:f>
        <x:v>12.799999999999999</x:v>
      </x:c>
      <x:c r="AB31" s="80" t="n">
        <x:f>Lineages!AF12+(Geometries!Q11-Lineages!AF8)*SQRT(L31/Geometries!AK11)</x:f>
        <x:v>81.25401922774451</x:v>
      </x:c>
      <x:c r="AC31" s="82" t="n">
        <x:f>Lineages!Y12</x:f>
        <x:v>3.1939570476190475</x:v>
      </x:c>
      <x:c r="AD31" s="82" t="n">
        <x:f>Lineages!X12*Geometries!R11/Lineages!X8</x:f>
        <x:v>5.464285714285714</x:v>
      </x:c>
      <x:c r="AE31" s="82" t="n">
        <x:f>AD31*MIN(1,Geometries!S11*Lineages!Z12/Lineages!Z8)*MIN(1,Geometries!T11*Lineages!AA12/Lineages!AA8)*MIN(1,Geometries!U11*Lineages!AB12/Lineages!AB8)/AC31</x:f>
        <x:v>1.0261415127105422</x:v>
      </x:c>
      <x:c r="AF31" s="82" t="n">
        <x:f>AD31*Lineages!AC12/AC31</x:f>
        <x:v>1.1120330240299918</x:v>
      </x:c>
      <x:c r="AG31" s="80" t="n">
        <x:f>Geometries!V11*POWER((G31+Geometries!H11*(1+Assumptions!$C$39*MAX(0,Lineages!V12/Lineages!V8-1)))/(Lineages!M8+Geometries!H11),0.67)+(AD31*1000/(Assumptions!$C$43*Assumptions!$C$44*Assumptions!$C$45))/Assumptions!$C$46/Assumptions!$C$47</x:f>
        <x:v>2394.0810486110486</x:v>
      </x:c>
      <x:c r="AH31" s="80" t="n">
        <x:f>Geometries!X11+Lineages!AD12</x:f>
        <x:v>47</x:v>
      </x:c>
      <x:c r="AI31" s="74" t="str">
        <x:f>IF(Lineages!AE12="NO","PASS",IF(Geometries!Y11&gt;=50,"PASS","FAIL"))</x:f>
        <x:v>PASS</x:v>
      </x:c>
      <x:c r="AJ31" s="74" t="str">
        <x:f>IF(AND(M31&lt;=Geometries!AL11,N31&lt;=Geometries!AM11,O31&lt;=Geometries!AN11,V31&lt;=Assumptions!$C$25,W31&lt;=Assumptions!$C$26,X31&lt;=Assumptions!$C$27),"FIT","HOST FAMILY BREAK")</x:f>
        <x:v>FIT</x:v>
      </x:c>
      <x:c r="AK31" s="74" t="str">
        <x:f>IF(AJ31="HOST FAMILY BREAK","NEW HOST FAMILY",IF(Lineages!B12="L6","T3 FIRM",IF(Lineages!B12="L3","DEPOT RESERVE",IF(OR(Lineages!AL12="YES",Geometries!B11="G4"),IF(Z31&lt;=Assumptions!$C$11,"T1 PREPARED","T2 PREPARED"),IF(Z31&lt;=Assumptions!$C$11,"T1 MOBILE",IF(Z31&lt;=96,"T2 TRANSITION","T3 ATTACHMENT"))))))</x:f>
        <x:v>T1 PREPARED</x:v>
      </x:c>
      <x:c r="AL31" s="78" t="n">
        <x:f>COUNTIFS('Pair Worlds'!$C$46:$C$1005,B31,'Pair Worlds'!$U$46:$U$1005,"PASS")</x:f>
        <x:v>26</x:v>
      </x:c>
      <x:c r="AM31" s="84" t="n">
        <x:v>0</x:v>
      </x:c>
      <x:c r="AN31" s="74" t="str">
        <x:f>IF(AJ31="HOST FAMILY BREAK","RECOMPILE",IF(AL31=32,"DECLARED ENVELOPE CLOSED","COMPETE"))</x:f>
        <x:v>COMPETE</x:v>
      </x:c>
      <x:c r="AO31" s="86" t="n">
        <x:f>Geometries!AP11*S31/Geometries!AJ11</x:f>
        <x:v>650</x:v>
      </x:c>
      <x:c r="AP31" s="86" t="n">
        <x:f>Lineages!AG12*Assumptions!$C$17+AO31+IF(AND(Lineages!AL12="YES",Geometries!B11&lt;&gt;"G4"),Lineages!AI12,0)</x:f>
        <x:v>1310</x:v>
      </x:c>
      <x:c r="AQ31" s="86" t="n">
        <x:f>Lineages!AH12+Geometries!AQ11*(0.4+0.6*S31/Geometries!AJ11)</x:f>
        <x:v>46</x:v>
      </x:c>
      <x:c r="AR31" s="86" t="n">
        <x:f>AP31+AQ31*Assumptions!$C$16</x:f>
        <x:v>2460</x:v>
      </x:c>
      <x:c r="AS31" s="30" t="str">
        <x:v>Declared compiler output; representative integrated article required</x:v>
      </x:c>
    </x:row>
    <x:row r="32">
      <x:c r="B32" s="28" t="str">
        <x:v>L5-G5</x:v>
      </x:c>
      <x:c r="C32" s="28" t="str">
        <x:v>Prepared metropolitan anchor</x:v>
      </x:c>
      <x:c r="D32" s="28" t="str">
        <x:v>Tri-modal split lattice</x:v>
      </x:c>
      <x:c r="E32" s="76" t="n">
        <x:f>Lineages!J12</x:f>
        <x:v>550</x:v>
      </x:c>
      <x:c r="F32" s="76" t="n">
        <x:f>Lineages!K12</x:f>
        <x:v>10.958016750418759</x:v>
      </x:c>
      <x:c r="G32" s="76" t="n">
        <x:f>Lineages!M12</x:f>
        <x:v>2440.6666666666665</x:v>
      </x:c>
      <x:c r="H32" s="76" t="n">
        <x:f>E32*Geometries!F12</x:f>
        <x:v>0</x:v>
      </x:c>
      <x:c r="I32" s="76" t="n">
        <x:f>E32*(1-Geometries!F12)+Geometries!G12*(1+Assumptions!$C$38*MAX(0,Lineages!V12/Lineages!V8-1))</x:f>
        <x:v>700</x:v>
      </x:c>
      <x:c r="J32" s="76" t="n">
        <x:f>F32*Geometries!I12</x:f>
        <x:v>10.958016750418759</x:v>
      </x:c>
      <x:c r="K32" s="76" t="n">
        <x:f>(G32-F32*Assumptions!$C$35)*(1-Geometries!F12)+F32*Assumptions!$C$35*Geometries!I12+Geometries!H12*(1+Assumptions!$C$39*MAX(0,Lineages!V12/Lineages!V8-1))</x:f>
        <x:v>2860.6666666666665</x:v>
      </x:c>
      <x:c r="L32" s="78" t="n">
        <x:f>ROUNDUP((Lineages!V12-Lineages!U12)*(1-Geometries!F12)+Lineages!U12*Geometries!I12,0)+ROUNDUP(Geometries!G12/Assumptions!$C$36,0)</x:f>
        <x:v>35</x:v>
      </x:c>
      <x:c r="M32" s="78" t="n">
        <x:f>IF(Geometries!J12=0,0,MAX(Geometries!AD12,ROUNDUP((I32+J32)*Geometries!J12/Assumptions!$C$19,0),ROUNDUP(K32*Geometries!J12/Assumptions!$C$20,0)))</x:f>
        <x:v>13</x:v>
      </x:c>
      <x:c r="N32" s="78" t="n">
        <x:f>IF(Geometries!K12=0,0,MAX(Geometries!AF12,ROUNDUP((I32+J32)*Geometries!K12/Assumptions!$C$21,0),ROUNDUP(K32*Geometries!K12/Assumptions!$C$22,0)))</x:f>
        <x:v>5</x:v>
      </x:c>
      <x:c r="O32" s="78" t="n">
        <x:f>IF(Geometries!L12=0,0,MAX(Geometries!AH12,ROUNDUP((I32+J32)*Geometries!L12/Assumptions!$C$23,0),ROUNDUP(K32*Geometries!L12/Assumptions!$C$24,0)))</x:f>
        <x:v>1</x:v>
      </x:c>
      <x:c r="P32" s="78" t="n">
        <x:f>IF(Geometries!AE12=0,0,ROUNDUP(Geometries!AE12*SQRT(MAX(1,M32/MAX(1,Geometries!AD12))),0))+IF(AND(Geometries!B12="G3",O32&gt;1),3*(O32-1),0)</x:f>
        <x:v>8</x:v>
      </x:c>
      <x:c r="Q32" s="78" t="n">
        <x:f>IF(Geometries!AG12=0,0,ROUNDUP(Geometries!AG12*SQRT(MAX(1,N32/Geometries!AF12)),0))</x:f>
        <x:v>3</x:v>
      </x:c>
      <x:c r="R32" s="78" t="n">
        <x:f>IF(O32=0,0,2*O32)</x:f>
        <x:v>2</x:v>
      </x:c>
      <x:c r="S32" s="76" t="n">
        <x:f>IF(Geometries!B12="G1",M32*12+P32*21,IF(Geometries!B12="G2",M32*12+P32*21+N32*24+Q32*48,IF(Geometries!B12="G3",O32*450+R32*55+P32*20,IF(Geometries!B12="G4",M32*12+P32*9,M32*8+P32*8+N32*14+Q32*25+O32*337+R32*35))))</x:f>
        <x:v>720</x:v>
      </x:c>
      <x:c r="T32" s="76" t="n">
        <x:f>I32+J32+S32</x:f>
        <x:v>1430.9580167504187</x:v>
      </x:c>
      <x:c r="U32" s="76" t="n">
        <x:f>T32+H32</x:f>
        <x:v>1430.9580167504187</x:v>
      </x:c>
      <x:c r="V32" s="76" t="n">
        <x:f>(M32+P32)*28.6/1000</x:f>
        <x:v>0.6006</x:v>
      </x:c>
      <x:c r="W32" s="76" t="n">
        <x:f>IF(Geometries!B12="G2",(N32+Q32)*(324/14),IF(Geometries!B12="G5",(N32+Q32)*(204/8),0))</x:f>
        <x:v>204</x:v>
      </x:c>
      <x:c r="X32" s="76" t="n">
        <x:f>IF(O32=0,0,Geometries!AO12+((I32+J32)*Geometries!L12/O32)/760)</x:f>
        <x:v>0.8606413224014811</x:v>
      </x:c>
      <x:c r="Y32" s="80" t="n">
        <x:f>Geometries!O12+MAX(0,(Lineages!E12-30)*(1-Geometries!E12)*Geometries!N12*0.25)+Geometries!O12*Assumptions!$C$40*MAX(0,L32/Geometries!AK12-1)</x:f>
        <x:v>10</x:v>
      </x:c>
      <x:c r="Z32" s="80" t="n">
        <x:f>MAX(Y32,Geometries!P12+(Lineages!E12-30)*(1-Geometries!E12)*Geometries!N12+Geometries!P12*Assumptions!$C$40*MAX(0,L32/Geometries!AK12-1))</x:f>
        <x:v>32.2</x:v>
      </x:c>
      <x:c r="AA32" s="80" t="n">
        <x:f>Z32/Assumptions!$C$41</x:f>
        <x:v>42.93333333333334</x:v>
      </x:c>
      <x:c r="AB32" s="80" t="n">
        <x:f>Lineages!AF12+(Geometries!Q12-Lineages!AF8)*SQRT(L32/Geometries!AK12)</x:f>
        <x:v>157.8909167336141</x:v>
      </x:c>
      <x:c r="AC32" s="82" t="n">
        <x:f>Lineages!Y12</x:f>
        <x:v>3.1939570476190475</x:v>
      </x:c>
      <x:c r="AD32" s="82" t="n">
        <x:f>Lineages!X12*Geometries!R12/Lineages!X8</x:f>
        <x:v>6.428571428571429</x:v>
      </x:c>
      <x:c r="AE32" s="82" t="n">
        <x:f>AD32*MIN(1,Geometries!S12*Lineages!Z12/Lineages!Z8)*MIN(1,Geometries!T12*Lineages!AA12/Lineages!AA8)*MIN(1,Geometries!U12*Lineages!AB12/Lineages!AB8)/AC32</x:f>
        <x:v>1.2317197356320915</x:v>
      </x:c>
      <x:c r="AF32" s="82" t="n">
        <x:f>AD32*Lineages!AC12/AC32</x:f>
        <x:v>1.3082741459176377</x:v>
      </x:c>
      <x:c r="AG32" s="80" t="n">
        <x:f>Geometries!V12*POWER((G32+Geometries!H12*(1+Assumptions!$C$39*MAX(0,Lineages!V12/Lineages!V8-1)))/(Lineages!M8+Geometries!H12),0.67)+(AD32*1000/(Assumptions!$C$43*Assumptions!$C$44*Assumptions!$C$45))/Assumptions!$C$46/Assumptions!$C$47</x:f>
        <x:v>4216.337954658614</x:v>
      </x:c>
      <x:c r="AH32" s="80" t="n">
        <x:f>Geometries!X12+Lineages!AD12</x:f>
        <x:v>53</x:v>
      </x:c>
      <x:c r="AI32" s="74" t="str">
        <x:f>IF(Lineages!AE12="NO","PASS",IF(Geometries!Y12&gt;=50,"PASS","FAIL"))</x:f>
        <x:v>PASS</x:v>
      </x:c>
      <x:c r="AJ32" s="74" t="str">
        <x:f>IF(AND(M32&lt;=Geometries!AL12,N32&lt;=Geometries!AM12,O32&lt;=Geometries!AN12,V32&lt;=Assumptions!$C$25,W32&lt;=Assumptions!$C$26,X32&lt;=Assumptions!$C$27),"FIT","HOST FAMILY BREAK")</x:f>
        <x:v>FIT</x:v>
      </x:c>
      <x:c r="AK32" s="74" t="str">
        <x:f>IF(AJ32="HOST FAMILY BREAK","NEW HOST FAMILY",IF(Lineages!B12="L6","T3 FIRM",IF(Lineages!B12="L3","DEPOT RESERVE",IF(OR(Lineages!AL12="YES",Geometries!B12="G4"),IF(Z32&lt;=Assumptions!$C$11,"T1 PREPARED","T2 PREPARED"),IF(Z32&lt;=Assumptions!$C$11,"T1 MOBILE",IF(Z32&lt;=96,"T2 TRANSITION","T3 ATTACHMENT"))))))</x:f>
        <x:v>T1 PREPARED</x:v>
      </x:c>
      <x:c r="AL32" s="78" t="n">
        <x:f>COUNTIFS('Pair Worlds'!$C$46:$C$1005,B32,'Pair Worlds'!$U$46:$U$1005,"PASS")</x:f>
        <x:v>22</x:v>
      </x:c>
      <x:c r="AM32" s="84" t="n">
        <x:v>0</x:v>
      </x:c>
      <x:c r="AN32" s="74" t="str">
        <x:f>IF(AJ32="HOST FAMILY BREAK","RECOMPILE",IF(AL32=32,"DECLARED ENVELOPE CLOSED","COMPETE"))</x:f>
        <x:v>COMPETE</x:v>
      </x:c>
      <x:c r="AO32" s="86" t="n">
        <x:f>Geometries!AP12*S32/Geometries!AJ12</x:f>
        <x:v>700</x:v>
      </x:c>
      <x:c r="AP32" s="86" t="n">
        <x:f>Lineages!AG12*Assumptions!$C$17+AO32+IF(AND(Lineages!AL12="YES",Geometries!B12&lt;&gt;"G4"),Lineages!AI12,0)</x:f>
        <x:v>1610</x:v>
      </x:c>
      <x:c r="AQ32" s="86" t="n">
        <x:f>Lineages!AH12+Geometries!AQ12*(0.4+0.6*S32/Geometries!AJ12)</x:f>
        <x:v>62</x:v>
      </x:c>
      <x:c r="AR32" s="86" t="n">
        <x:f>AP32+AQ32*Assumptions!$C$16</x:f>
        <x:v>3160</x:v>
      </x:c>
      <x:c r="AS32" s="30" t="str">
        <x:v>Declared compiler output; representative integrated article required</x:v>
      </x:c>
    </x:row>
    <x:row r="33">
      <x:c r="B33" s="28" t="str">
        <x:v>L6-G1</x:v>
      </x:c>
      <x:c r="C33" s="28" t="str">
        <x:v>Strategic firm microreactor</x:v>
      </x:c>
      <x:c r="D33" s="28" t="str">
        <x:v>Road-distributed lattice</x:v>
      </x:c>
      <x:c r="E33" s="76" t="n">
        <x:f>Lineages!J13</x:f>
        <x:v>1310</x:v>
      </x:c>
      <x:c r="F33" s="76" t="n">
        <x:f>Lineages!K13</x:f>
        <x:v>0</x:v>
      </x:c>
      <x:c r="G33" s="76" t="n">
        <x:f>Lineages!M13</x:f>
        <x:v>4749.333333333333</x:v>
      </x:c>
      <x:c r="H33" s="76" t="n">
        <x:f>E33*Geometries!F8</x:f>
        <x:v>0</x:v>
      </x:c>
      <x:c r="I33" s="76" t="n">
        <x:f>E33*(1-Geometries!F8)+Geometries!G8*(1+Assumptions!$C$38*MAX(0,Lineages!V13/Lineages!V8-1))</x:f>
        <x:v>1353.25</x:v>
      </x:c>
      <x:c r="J33" s="76" t="n">
        <x:f>F33*Geometries!I8</x:f>
        <x:v>0</x:v>
      </x:c>
      <x:c r="K33" s="76" t="n">
        <x:f>(G33-F33*Assumptions!$C$35)*(1-Geometries!F8)+F33*Assumptions!$C$35*Geometries!I8+Geometries!H8*(1+Assumptions!$C$39*MAX(0,Lineages!V13/Lineages!V8-1))</x:f>
        <x:v>4941.033333333333</x:v>
      </x:c>
      <x:c r="L33" s="78" t="n">
        <x:f>ROUNDUP((Lineages!V13-Lineages!U13)*(1-Geometries!F8)+Lineages!U13*Geometries!I8,0)+ROUNDUP(Geometries!G8/Assumptions!$C$36,0)</x:f>
        <x:v>60</x:v>
      </x:c>
      <x:c r="M33" s="78" t="n">
        <x:f>IF(Geometries!J8=0,0,MAX(Geometries!AD8,ROUNDUP((I33+J33)*Geometries!J8/Assumptions!$C$19,0),ROUNDUP(K33*Geometries!J8/Assumptions!$C$20,0)))</x:f>
        <x:v>48</x:v>
      </x:c>
      <x:c r="N33" s="78" t="n">
        <x:f>IF(Geometries!K8=0,0,MAX(Geometries!AF8,ROUNDUP((I33+J33)*Geometries!K8/Assumptions!$C$21,0),ROUNDUP(K33*Geometries!K8/Assumptions!$C$22,0)))</x:f>
        <x:v>0</x:v>
      </x:c>
      <x:c r="O33" s="78" t="n">
        <x:f>IF(Geometries!L8=0,0,MAX(Geometries!AH8,ROUNDUP((I33+J33)*Geometries!L8/Assumptions!$C$23,0),ROUNDUP(K33*Geometries!L8/Assumptions!$C$24,0)))</x:f>
        <x:v>0</x:v>
      </x:c>
      <x:c r="P33" s="78" t="n">
        <x:f>IF(Geometries!AE8=0,0,ROUNDUP(Geometries!AE8*SQRT(MAX(1,M33/MAX(1,Geometries!AD8))),0))+IF(AND(Geometries!B8="G3",O33&gt;1),3*(O33-1),0)</x:f>
        <x:v>8</x:v>
      </x:c>
      <x:c r="Q33" s="78" t="n">
        <x:f>IF(Geometries!AG8=0,0,ROUNDUP(Geometries!AG8*SQRT(MAX(1,N33/Geometries!AF8)),0))</x:f>
        <x:v>0</x:v>
      </x:c>
      <x:c r="R33" s="78" t="n">
        <x:f>IF(O33=0,0,2*O33)</x:f>
        <x:v>0</x:v>
      </x:c>
      <x:c r="S33" s="76" t="n">
        <x:f>IF(Geometries!B8="G1",M33*12+P33*21,IF(Geometries!B8="G2",M33*12+P33*21+N33*24+Q33*48,IF(Geometries!B8="G3",O33*450+R33*55+P33*20,IF(Geometries!B8="G4",M33*12+P33*9,M33*8+P33*8+N33*14+Q33*25+O33*337+R33*35))))</x:f>
        <x:v>744</x:v>
      </x:c>
      <x:c r="T33" s="76" t="n">
        <x:f>I33+J33+S33</x:f>
        <x:v>2097.25</x:v>
      </x:c>
      <x:c r="U33" s="76" t="n">
        <x:f>T33+H33</x:f>
        <x:v>2097.25</x:v>
      </x:c>
      <x:c r="V33" s="76" t="n">
        <x:f>(M33+P33)*28.6/1000</x:f>
        <x:v>1.6016000000000001</x:v>
      </x:c>
      <x:c r="W33" s="76" t="n">
        <x:f>IF(Geometries!B8="G2",(N33+Q33)*(324/14),IF(Geometries!B8="G5",(N33+Q33)*(204/8),0))</x:f>
        <x:v>0</x:v>
      </x:c>
      <x:c r="X33" s="76" t="n">
        <x:f>IF(O33=0,0,Geometries!AO8+((I33+J33)*Geometries!L8/O33)/760)</x:f>
        <x:v>0</x:v>
      </x:c>
      <x:c r="Y33" s="80" t="n">
        <x:f>Geometries!O8+MAX(0,(Lineages!E13-30)*(1-Geometries!E8)*Geometries!N8*0.25)+Geometries!O8*Assumptions!$C$40*MAX(0,L33/Geometries!AK8-1)</x:f>
        <x:v>36.33529411764706</x:v>
      </x:c>
      <x:c r="Z33" s="80" t="n">
        <x:f>MAX(Y33,Geometries!P8+(Lineages!E13-30)*(1-Geometries!E8)*Geometries!N8+Geometries!P8*Assumptions!$C$40*MAX(0,L33/Geometries!AK8-1))</x:f>
        <x:v>131.50588235294117</x:v>
      </x:c>
      <x:c r="AA33" s="80" t="n">
        <x:f>Z33/Assumptions!$C$41</x:f>
        <x:v>175.34117647058824</x:v>
      </x:c>
      <x:c r="AB33" s="80" t="n">
        <x:f>Lineages!AF13+(Geometries!Q8-Lineages!AF8)*SQRT(L33/Geometries!AK8)</x:f>
        <x:v>185.6464076383303</x:v>
      </x:c>
      <x:c r="AC33" s="82" t="n">
        <x:f>Lineages!Y13</x:f>
        <x:v>5.6885857575757575</x:v>
      </x:c>
      <x:c r="AD33" s="82" t="n">
        <x:f>Lineages!X13*Geometries!R8/Lineages!X8</x:f>
        <x:v>12.214285714285714</x:v>
      </x:c>
      <x:c r="AE33" s="82" t="n">
        <x:f>AD33*MIN(1,Geometries!S8*Lineages!Z13/Lineages!Z8)*MIN(1,Geometries!T8*Lineages!AA13/Lineages!AA8)*MIN(1,Geometries!U8*Lineages!AB13/Lineages!AB8)/AC33</x:f>
        <x:v>0.7885773830010984</x:v>
      </x:c>
      <x:c r="AF33" s="82" t="n">
        <x:f>AD33*Lineages!AC13/AC33</x:f>
        <x:v>1.288294092923118</x:v>
      </x:c>
      <x:c r="AG33" s="80" t="n">
        <x:f>Geometries!V8*POWER((G33+Geometries!H8*(1+Assumptions!$C$39*MAX(0,Lineages!V13/Lineages!V8-1)))/(Lineages!M8+Geometries!H8),0.67)+(AD33*1000/(Assumptions!$C$43*Assumptions!$C$44*Assumptions!$C$45))/Assumptions!$C$46/Assumptions!$C$47</x:f>
        <x:v>6897.577227982477</x:v>
      </x:c>
      <x:c r="AH33" s="80" t="n">
        <x:f>Geometries!X8+Lineages!AD13</x:f>
        <x:v>58</x:v>
      </x:c>
      <x:c r="AI33" s="74" t="str">
        <x:f>IF(Lineages!AE13="NO","PASS",IF(Geometries!Y8&gt;=50,"PASS","FAIL"))</x:f>
        <x:v>PASS</x:v>
      </x:c>
      <x:c r="AJ33" s="74" t="str">
        <x:f>IF(AND(M33&lt;=Geometries!AL8,N33&lt;=Geometries!AM8,O33&lt;=Geometries!AN8,V33&lt;=Assumptions!$C$25,W33&lt;=Assumptions!$C$26,X33&lt;=Assumptions!$C$27),"FIT","HOST FAMILY BREAK")</x:f>
        <x:v>FIT</x:v>
      </x:c>
      <x:c r="AK33" s="74" t="str">
        <x:f>IF(AJ33="HOST FAMILY BREAK","NEW HOST FAMILY",IF(Lineages!B13="L6","T3 FIRM",IF(Lineages!B13="L3","DEPOT RESERVE",IF(OR(Lineages!AL13="YES",Geometries!B8="G4"),IF(Z33&lt;=Assumptions!$C$11,"T1 PREPARED","T2 PREPARED"),IF(Z33&lt;=Assumptions!$C$11,"T1 MOBILE",IF(Z33&lt;=96,"T2 TRANSITION","T3 ATTACHMENT"))))))</x:f>
        <x:v>T3 FIRM</x:v>
      </x:c>
      <x:c r="AL33" s="78" t="n">
        <x:f>COUNTIFS('Pair Worlds'!$C$46:$C$1005,B33,'Pair Worlds'!$U$46:$U$1005,"PASS")</x:f>
        <x:v>14</x:v>
      </x:c>
      <x:c r="AM33" s="84" t="n">
        <x:v>0</x:v>
      </x:c>
      <x:c r="AN33" s="74" t="str">
        <x:f>IF(AJ33="HOST FAMILY BREAK","RECOMPILE",IF(AL33=32,"DECLARED ENVELOPE CLOSED","COMPETE"))</x:f>
        <x:v>COMPETE</x:v>
      </x:c>
      <x:c r="AO33" s="86" t="n">
        <x:f>Geometries!AP8*S33/Geometries!AJ8</x:f>
        <x:v>462.93333333333334</x:v>
      </x:c>
      <x:c r="AP33" s="86" t="n">
        <x:f>Lineages!AG13*Assumptions!$C$17+AO33+IF(AND(Lineages!AL13="YES",Geometries!B8&lt;&gt;"G4"),Lineages!AI13,0)</x:f>
        <x:v>2262.9333333333334</x:v>
      </x:c>
      <x:c r="AQ33" s="86" t="n">
        <x:f>Lineages!AH13+Geometries!AQ8*(0.4+0.6*S33/Geometries!AJ8)</x:f>
        <x:v>105.056</x:v>
      </x:c>
      <x:c r="AR33" s="86" t="n">
        <x:f>AP33+AQ33*Assumptions!$C$16</x:f>
        <x:v>4889.333333333334</x:v>
      </x:c>
      <x:c r="AS33" s="30" t="str">
        <x:v>Declared compiler output; representative integrated article required</x:v>
      </x:c>
    </x:row>
    <x:row r="34">
      <x:c r="B34" s="28" t="str">
        <x:v>L6-G2</x:v>
      </x:c>
      <x:c r="C34" s="28" t="str">
        <x:v>Strategic firm microreactor</x:v>
      </x:c>
      <x:c r="D34" s="28" t="str">
        <x:v>Rail utility consist</x:v>
      </x:c>
      <x:c r="E34" s="76" t="n">
        <x:f>Lineages!J13</x:f>
        <x:v>1310</x:v>
      </x:c>
      <x:c r="F34" s="76" t="n">
        <x:f>Lineages!K13</x:f>
        <x:v>0</x:v>
      </x:c>
      <x:c r="G34" s="76" t="n">
        <x:f>Lineages!M13</x:f>
        <x:v>4749.333333333333</x:v>
      </x:c>
      <x:c r="H34" s="76" t="n">
        <x:f>E34*Geometries!F9</x:f>
        <x:v>0</x:v>
      </x:c>
      <x:c r="I34" s="76" t="n">
        <x:f>E34*(1-Geometries!F9)+Geometries!G9*(1+Assumptions!$C$38*MAX(0,Lineages!V13/Lineages!V8-1))</x:f>
        <x:v>1337.03125</x:v>
      </x:c>
      <x:c r="J34" s="76" t="n">
        <x:f>F34*Geometries!I9</x:f>
        <x:v>0</x:v>
      </x:c>
      <x:c r="K34" s="76" t="n">
        <x:f>(G34-F34*Assumptions!$C$35)*(1-Geometries!F9)+F34*Assumptions!$C$35*Geometries!I9+Geometries!H9*(1+Assumptions!$C$39*MAX(0,Lineages!V13/Lineages!V8-1))</x:f>
        <x:v>4877.133333333333</x:v>
      </x:c>
      <x:c r="L34" s="78" t="n">
        <x:f>ROUNDUP((Lineages!V13-Lineages!U13)*(1-Geometries!F9)+Lineages!U13*Geometries!I9,0)+ROUNDUP(Geometries!G9/Assumptions!$C$36,0)</x:f>
        <x:v>59</x:v>
      </x:c>
      <x:c r="M34" s="78" t="n">
        <x:f>IF(Geometries!J9=0,0,MAX(Geometries!AD9,ROUNDUP((I34+J34)*Geometries!J9/Assumptions!$C$19,0),ROUNDUP(K34*Geometries!J9/Assumptions!$C$20,0)))</x:f>
        <x:v>5</x:v>
      </x:c>
      <x:c r="N34" s="78" t="n">
        <x:f>IF(Geometries!K9=0,0,MAX(Geometries!AF9,ROUNDUP((I34+J34)*Geometries!K9/Assumptions!$C$21,0),ROUNDUP(K34*Geometries!K9/Assumptions!$C$22,0)))</x:f>
        <x:v>20</x:v>
      </x:c>
      <x:c r="O34" s="78" t="n">
        <x:f>IF(Geometries!L9=0,0,MAX(Geometries!AH9,ROUNDUP((I34+J34)*Geometries!L9/Assumptions!$C$23,0),ROUNDUP(K34*Geometries!L9/Assumptions!$C$24,0)))</x:f>
        <x:v>0</x:v>
      </x:c>
      <x:c r="P34" s="78" t="n">
        <x:f>IF(Geometries!AE9=0,0,ROUNDUP(Geometries!AE9*SQRT(MAX(1,M34/MAX(1,Geometries!AD9))),0))+IF(AND(Geometries!B9="G3",O34&gt;1),3*(O34-1),0)</x:f>
        <x:v>5</x:v>
      </x:c>
      <x:c r="Q34" s="78" t="n">
        <x:f>IF(Geometries!AG9=0,0,ROUNDUP(Geometries!AG9*SQRT(MAX(1,N34/Geometries!AF9)),0))</x:f>
        <x:v>5</x:v>
      </x:c>
      <x:c r="R34" s="78" t="n">
        <x:f>IF(O34=0,0,2*O34)</x:f>
        <x:v>0</x:v>
      </x:c>
      <x:c r="S34" s="76" t="n">
        <x:f>IF(Geometries!B9="G1",M34*12+P34*21,IF(Geometries!B9="G2",M34*12+P34*21+N34*24+Q34*48,IF(Geometries!B9="G3",O34*450+R34*55+P34*20,IF(Geometries!B9="G4",M34*12+P34*9,M34*8+P34*8+N34*14+Q34*25+O34*337+R34*35))))</x:f>
        <x:v>885</x:v>
      </x:c>
      <x:c r="T34" s="76" t="n">
        <x:f>I34+J34+S34</x:f>
        <x:v>2222.03125</x:v>
      </x:c>
      <x:c r="U34" s="76" t="n">
        <x:f>T34+H34</x:f>
        <x:v>2222.03125</x:v>
      </x:c>
      <x:c r="V34" s="76" t="n">
        <x:f>(M34+P34)*28.6/1000</x:f>
        <x:v>0.286</x:v>
      </x:c>
      <x:c r="W34" s="76" t="n">
        <x:f>IF(Geometries!B9="G2",(N34+Q34)*(324/14),IF(Geometries!B9="G5",(N34+Q34)*(204/8),0))</x:f>
        <x:v>578.5714285714286</x:v>
      </x:c>
      <x:c r="X34" s="76" t="n">
        <x:f>IF(O34=0,0,Geometries!AO9+((I34+J34)*Geometries!L9/O34)/760)</x:f>
        <x:v>0</x:v>
      </x:c>
      <x:c r="Y34" s="80" t="n">
        <x:f>Geometries!O9+MAX(0,(Lineages!E13-30)*(1-Geometries!E9)*Geometries!N9*0.25)+Geometries!O9*Assumptions!$C$40*MAX(0,L34/Geometries!AK9-1)</x:f>
        <x:v>45.586363636363636</x:v>
      </x:c>
      <x:c r="Z34" s="80" t="n">
        <x:f>MAX(Y34,Geometries!P9+(Lineages!E13-30)*(1-Geometries!E9)*Geometries!N9+Geometries!P9*Assumptions!$C$40*MAX(0,L34/Geometries!AK9-1))</x:f>
        <x:v>149.93333333333334</x:v>
      </x:c>
      <x:c r="AA34" s="80" t="n">
        <x:f>Z34/Assumptions!$C$41</x:f>
        <x:v>199.91111111111113</x:v>
      </x:c>
      <x:c r="AB34" s="80" t="n">
        <x:f>Lineages!AF13+(Geometries!Q9-Lineages!AF8)*SQRT(L34/Geometries!AK9)</x:f>
        <x:v>199.6434994411295</x:v>
      </x:c>
      <x:c r="AC34" s="82" t="n">
        <x:f>Lineages!Y13</x:f>
        <x:v>5.6885857575757575</x:v>
      </x:c>
      <x:c r="AD34" s="82" t="n">
        <x:f>Lineages!X13*Geometries!R9/Lineages!X8</x:f>
        <x:v>12.485714285714284</x:v>
      </x:c>
      <x:c r="AE34" s="82" t="n">
        <x:f>AD34*MIN(1,Geometries!S9*Lineages!Z13/Lineages!Z8)*MIN(1,Geometries!T9*Lineages!AA13/Lineages!AA8)*MIN(1,Geometries!U9*Lineages!AB13/Lineages!AB8)/AC34</x:f>
        <x:v>0.7792312806840483</x:v>
      </x:c>
      <x:c r="AF34" s="82" t="n">
        <x:f>AD34*Lineages!AC13/AC34</x:f>
        <x:v>1.3169228505436315</x:v>
      </x:c>
      <x:c r="AG34" s="80" t="n">
        <x:f>Geometries!V9*POWER((G34+Geometries!H9*(1+Assumptions!$C$39*MAX(0,Lineages!V13/Lineages!V8-1)))/(Lineages!M8+Geometries!H9),0.67)+(AD34*1000/(Assumptions!$C$43*Assumptions!$C$44*Assumptions!$C$45))/Assumptions!$C$46/Assumptions!$C$47</x:f>
        <x:v>8928.072317828397</x:v>
      </x:c>
      <x:c r="AH34" s="80" t="n">
        <x:f>Geometries!X9+Lineages!AD13</x:f>
        <x:v>50</x:v>
      </x:c>
      <x:c r="AI34" s="74" t="str">
        <x:f>IF(Lineages!AE13="NO","PASS",IF(Geometries!Y9&gt;=50,"PASS","FAIL"))</x:f>
        <x:v>PASS</x:v>
      </x:c>
      <x:c r="AJ34" s="74" t="str">
        <x:f>IF(AND(M34&lt;=Geometries!AL9,N34&lt;=Geometries!AM9,O34&lt;=Geometries!AN9,V34&lt;=Assumptions!$C$25,W34&lt;=Assumptions!$C$26,X34&lt;=Assumptions!$C$27),"FIT","HOST FAMILY BREAK")</x:f>
        <x:v>FIT</x:v>
      </x:c>
      <x:c r="AK34" s="74" t="str">
        <x:f>IF(AJ34="HOST FAMILY BREAK","NEW HOST FAMILY",IF(Lineages!B13="L6","T3 FIRM",IF(Lineages!B13="L3","DEPOT RESERVE",IF(OR(Lineages!AL13="YES",Geometries!B9="G4"),IF(Z34&lt;=Assumptions!$C$11,"T1 PREPARED","T2 PREPARED"),IF(Z34&lt;=Assumptions!$C$11,"T1 MOBILE",IF(Z34&lt;=96,"T2 TRANSITION","T3 ATTACHMENT"))))))</x:f>
        <x:v>T3 FIRM</x:v>
      </x:c>
      <x:c r="AL34" s="78" t="n">
        <x:f>COUNTIFS('Pair Worlds'!$C$46:$C$1005,B34,'Pair Worlds'!$U$46:$U$1005,"PASS")</x:f>
        <x:v>11</x:v>
      </x:c>
      <x:c r="AM34" s="84" t="n">
        <x:v>0</x:v>
      </x:c>
      <x:c r="AN34" s="74" t="str">
        <x:f>IF(AJ34="HOST FAMILY BREAK","RECOMPILE",IF(AL34=32,"DECLARED ENVELOPE CLOSED","COMPETE"))</x:f>
        <x:v>COMPETE</x:v>
      </x:c>
      <x:c r="AO34" s="86" t="n">
        <x:f>Geometries!AP9*S34/Geometries!AJ9</x:f>
        <x:v>737.5</x:v>
      </x:c>
      <x:c r="AP34" s="86" t="n">
        <x:f>Lineages!AG13*Assumptions!$C$17+AO34+IF(AND(Lineages!AL13="YES",Geometries!B9&lt;&gt;"G4"),Lineages!AI13,0)</x:f>
        <x:v>2537.5</x:v>
      </x:c>
      <x:c r="AQ34" s="86" t="n">
        <x:f>Lineages!AH13+Geometries!AQ9*(0.4+0.6*S34/Geometries!AJ9)</x:f>
        <x:v>113.2</x:v>
      </x:c>
      <x:c r="AR34" s="86" t="n">
        <x:f>AP34+AQ34*Assumptions!$C$16</x:f>
        <x:v>5367.5</x:v>
      </x:c>
      <x:c r="AS34" s="30" t="str">
        <x:v>Declared compiler output; representative integrated article required</x:v>
      </x:c>
    </x:row>
    <x:row r="35">
      <x:c r="B35" s="28" t="str">
        <x:v>L6-G3</x:v>
      </x:c>
      <x:c r="C35" s="28" t="str">
        <x:v>Strategic firm microreactor</x:v>
      </x:c>
      <x:c r="D35" s="28" t="str">
        <x:v>Shallow-draft utility barge</x:v>
      </x:c>
      <x:c r="E35" s="76" t="n">
        <x:f>Lineages!J13</x:f>
        <x:v>1310</x:v>
      </x:c>
      <x:c r="F35" s="76" t="n">
        <x:f>Lineages!K13</x:f>
        <x:v>0</x:v>
      </x:c>
      <x:c r="G35" s="76" t="n">
        <x:f>Lineages!M13</x:f>
        <x:v>4749.333333333333</x:v>
      </x:c>
      <x:c r="H35" s="76" t="n">
        <x:f>E35*Geometries!F10</x:f>
        <x:v>0</x:v>
      </x:c>
      <x:c r="I35" s="76" t="n">
        <x:f>E35*(1-Geometries!F10)+Geometries!G10*(1+Assumptions!$C$38*MAX(0,Lineages!V13/Lineages!V8-1))</x:f>
        <x:v>1347.84375</x:v>
      </x:c>
      <x:c r="J35" s="76" t="n">
        <x:f>F35*Geometries!I10</x:f>
        <x:v>0</x:v>
      </x:c>
      <x:c r="K35" s="76" t="n">
        <x:f>(G35-F35*Assumptions!$C$35)*(1-Geometries!F10)+F35*Assumptions!$C$35*Geometries!I10+Geometries!H10*(1+Assumptions!$C$39*MAX(0,Lineages!V13/Lineages!V8-1))</x:f>
        <x:v>4919.733333333333</x:v>
      </x:c>
      <x:c r="L35" s="78" t="n">
        <x:f>ROUNDUP((Lineages!V13-Lineages!U13)*(1-Geometries!F10)+Lineages!U13*Geometries!I10,0)+ROUNDUP(Geometries!G10/Assumptions!$C$36,0)</x:f>
        <x:v>60</x:v>
      </x:c>
      <x:c r="M35" s="78" t="n">
        <x:f>IF(Geometries!J10=0,0,MAX(Geometries!AD10,ROUNDUP((I35+J35)*Geometries!J10/Assumptions!$C$19,0),ROUNDUP(K35*Geometries!J10/Assumptions!$C$20,0)))</x:f>
        <x:v>0</x:v>
      </x:c>
      <x:c r="N35" s="78" t="n">
        <x:f>IF(Geometries!K10=0,0,MAX(Geometries!AF10,ROUNDUP((I35+J35)*Geometries!K10/Assumptions!$C$21,0),ROUNDUP(K35*Geometries!K10/Assumptions!$C$22,0)))</x:f>
        <x:v>0</x:v>
      </x:c>
      <x:c r="O35" s="78" t="n">
        <x:f>IF(Geometries!L10=0,0,MAX(Geometries!AH10,ROUNDUP((I35+J35)*Geometries!L10/Assumptions!$C$23,0),ROUNDUP(K35*Geometries!L10/Assumptions!$C$24,0)))</x:f>
        <x:v>2</x:v>
      </x:c>
      <x:c r="P35" s="78" t="n">
        <x:f>IF(Geometries!AE10=0,0,ROUNDUP(Geometries!AE10*SQRT(MAX(1,M35/MAX(1,Geometries!AD10))),0))+IF(AND(Geometries!B10="G3",O35&gt;1),3*(O35-1),0)</x:f>
        <x:v>6</x:v>
      </x:c>
      <x:c r="Q35" s="78" t="n">
        <x:f>IF(Geometries!AG10=0,0,ROUNDUP(Geometries!AG10*SQRT(MAX(1,N35/Geometries!AF10)),0))</x:f>
        <x:v>0</x:v>
      </x:c>
      <x:c r="R35" s="78" t="n">
        <x:f>IF(O35=0,0,2*O35)</x:f>
        <x:v>4</x:v>
      </x:c>
      <x:c r="S35" s="76" t="n">
        <x:f>IF(Geometries!B10="G1",M35*12+P35*21,IF(Geometries!B10="G2",M35*12+P35*21+N35*24+Q35*48,IF(Geometries!B10="G3",O35*450+R35*55+P35*20,IF(Geometries!B10="G4",M35*12+P35*9,M35*8+P35*8+N35*14+Q35*25+O35*337+R35*35))))</x:f>
        <x:v>1240</x:v>
      </x:c>
      <x:c r="T35" s="76" t="n">
        <x:f>I35+J35+S35</x:f>
        <x:v>2587.84375</x:v>
      </x:c>
      <x:c r="U35" s="76" t="n">
        <x:f>T35+H35</x:f>
        <x:v>2587.84375</x:v>
      </x:c>
      <x:c r="V35" s="76" t="n">
        <x:f>(M35+P35)*28.6/1000</x:f>
        <x:v>0.17160000000000003</x:v>
      </x:c>
      <x:c r="W35" s="76" t="n">
        <x:f>IF(Geometries!B10="G2",(N35+Q35)*(324/14),IF(Geometries!B10="G5",(N35+Q35)*(204/8),0))</x:f>
        <x:v>0</x:v>
      </x:c>
      <x:c r="X35" s="76" t="n">
        <x:f>IF(O35=0,0,Geometries!AO10+((I35+J35)*Geometries!L10/O35)/760)</x:f>
        <x:v>1.4367393092105263</x:v>
      </x:c>
      <x:c r="Y35" s="80" t="n">
        <x:f>Geometries!O10+MAX(0,(Lineages!E13-30)*(1-Geometries!E10)*Geometries!N10*0.25)+Geometries!O10*Assumptions!$C$40*MAX(0,L35/Geometries!AK10-1)</x:f>
        <x:v>36.391176470588235</x:v>
      </x:c>
      <x:c r="Z35" s="80" t="n">
        <x:f>MAX(Y35,Geometries!P10+(Lineages!E13-30)*(1-Geometries!E10)*Geometries!N10+Geometries!P10*Assumptions!$C$40*MAX(0,L35/Geometries!AK10-1))</x:f>
        <x:v>115.58823529411765</x:v>
      </x:c>
      <x:c r="AA35" s="80" t="n">
        <x:f>Z35/Assumptions!$C$41</x:f>
        <x:v>154.11764705882354</x:v>
      </x:c>
      <x:c r="AB35" s="80" t="n">
        <x:f>Lineages!AF13+(Geometries!Q10-Lineages!AF8)*SQRT(L35/Geometries!AK10)</x:f>
        <x:v>185.6464076383303</x:v>
      </x:c>
      <x:c r="AC35" s="82" t="n">
        <x:f>Lineages!Y13</x:f>
        <x:v>5.6885857575757575</x:v>
      </x:c>
      <x:c r="AD35" s="82" t="n">
        <x:f>Lineages!X13*Geometries!R10/Lineages!X8</x:f>
        <x:v>11.942857142857145</x:v>
      </x:c>
      <x:c r="AE35" s="82" t="n">
        <x:f>AD35*MIN(1,Geometries!S10*Lineages!Z13/Lineages!Z8)*MIN(1,Geometries!T10*Lineages!AA13/Lineages!AA8)*MIN(1,Geometries!U10*Lineages!AB13/Lineages!AB8)/AC35</x:f>
        <x:v>0.7367843993274462</x:v>
      </x:c>
      <x:c r="AF35" s="82" t="n">
        <x:f>AD35*Lineages!AC13/AC35</x:f>
        <x:v>1.2596653353026044</x:v>
      </x:c>
      <x:c r="AG35" s="80" t="n">
        <x:f>Geometries!V10*POWER((G35+Geometries!H10*(1+Assumptions!$C$39*MAX(0,Lineages!V13/Lineages!V8-1)))/(Lineages!M8+Geometries!H10),0.67)+(AD35*1000/(Assumptions!$C$43*Assumptions!$C$44*Assumptions!$C$45))/Assumptions!$C$46/Assumptions!$C$47</x:f>
        <x:v>6020.009137449305</x:v>
      </x:c>
      <x:c r="AH35" s="80" t="n">
        <x:f>Geometries!X10+Lineages!AD13</x:f>
        <x:v>48</x:v>
      </x:c>
      <x:c r="AI35" s="74" t="str">
        <x:f>IF(Lineages!AE13="NO","PASS",IF(Geometries!Y10&gt;=50,"PASS","FAIL"))</x:f>
        <x:v>PASS</x:v>
      </x:c>
      <x:c r="AJ35" s="74" t="str">
        <x:f>IF(AND(M35&lt;=Geometries!AL10,N35&lt;=Geometries!AM10,O35&lt;=Geometries!AN10,V35&lt;=Assumptions!$C$25,W35&lt;=Assumptions!$C$26,X35&lt;=Assumptions!$C$27),"FIT","HOST FAMILY BREAK")</x:f>
        <x:v>FIT</x:v>
      </x:c>
      <x:c r="AK35" s="74" t="str">
        <x:f>IF(AJ35="HOST FAMILY BREAK","NEW HOST FAMILY",IF(Lineages!B13="L6","T3 FIRM",IF(Lineages!B13="L3","DEPOT RESERVE",IF(OR(Lineages!AL13="YES",Geometries!B10="G4"),IF(Z35&lt;=Assumptions!$C$11,"T1 PREPARED","T2 PREPARED"),IF(Z35&lt;=Assumptions!$C$11,"T1 MOBILE",IF(Z35&lt;=96,"T2 TRANSITION","T3 ATTACHMENT"))))))</x:f>
        <x:v>T3 FIRM</x:v>
      </x:c>
      <x:c r="AL35" s="78" t="n">
        <x:f>COUNTIFS('Pair Worlds'!$C$46:$C$1005,B35,'Pair Worlds'!$U$46:$U$1005,"PASS")</x:f>
        <x:v>14</x:v>
      </x:c>
      <x:c r="AM35" s="84" t="n">
        <x:v>0</x:v>
      </x:c>
      <x:c r="AN35" s="74" t="str">
        <x:f>IF(AJ35="HOST FAMILY BREAK","RECOMPILE",IF(AL35=32,"DECLARED ENVELOPE CLOSED","COMPETE"))</x:f>
        <x:v>COMPETE</x:v>
      </x:c>
      <x:c r="AO35" s="86" t="n">
        <x:f>Geometries!AP10*S35/Geometries!AJ10</x:f>
        <x:v>1280</x:v>
      </x:c>
      <x:c r="AP35" s="86" t="n">
        <x:f>Lineages!AG13*Assumptions!$C$17+AO35+IF(AND(Lineages!AL13="YES",Geometries!B10&lt;&gt;"G4"),Lineages!AI13,0)</x:f>
        <x:v>3080</x:v>
      </x:c>
      <x:c r="AQ35" s="86" t="n">
        <x:f>Lineages!AH13+Geometries!AQ10*(0.4+0.6*S35/Geometries!AJ10)</x:f>
        <x:v>134.4</x:v>
      </x:c>
      <x:c r="AR35" s="86" t="n">
        <x:f>AP35+AQ35*Assumptions!$C$16</x:f>
        <x:v>6440</x:v>
      </x:c>
      <x:c r="AS35" s="30" t="str">
        <x:v>Declared compiler output; representative integrated article required</x:v>
      </x:c>
    </x:row>
    <x:row r="36">
      <x:c r="B36" s="28" t="str">
        <x:v>L6-G4</x:v>
      </x:c>
      <x:c r="C36" s="28" t="str">
        <x:v>Strategic firm microreactor</x:v>
      </x:c>
      <x:c r="D36" s="28" t="str">
        <x:v>Prepared metropolitan anchor</x:v>
      </x:c>
      <x:c r="E36" s="76" t="n">
        <x:f>Lineages!J13</x:f>
        <x:v>1310</x:v>
      </x:c>
      <x:c r="F36" s="76" t="n">
        <x:f>Lineages!K13</x:f>
        <x:v>0</x:v>
      </x:c>
      <x:c r="G36" s="76" t="n">
        <x:f>Lineages!M13</x:f>
        <x:v>4749.333333333333</x:v>
      </x:c>
      <x:c r="H36" s="76" t="n">
        <x:f>E36*Geometries!F11</x:f>
        <x:v>812.2</x:v>
      </x:c>
      <x:c r="I36" s="76" t="n">
        <x:f>E36*(1-Geometries!F11)+Geometries!G11*(1+Assumptions!$C$38*MAX(0,Lineages!V13/Lineages!V8-1))</x:f>
        <x:v>562.675</x:v>
      </x:c>
      <x:c r="J36" s="76" t="n">
        <x:f>F36*Geometries!I11</x:f>
        <x:v>0</x:v>
      </x:c>
      <x:c r="K36" s="76" t="n">
        <x:f>(G36-F36*Assumptions!$C$35)*(1-Geometries!F11)+F36*Assumptions!$C$35*Geometries!I11+Geometries!H11*(1+Assumptions!$C$39*MAX(0,Lineages!V13/Lineages!V8-1))</x:f>
        <x:v>2039.0466666666666</x:v>
      </x:c>
      <x:c r="L36" s="78" t="n">
        <x:f>ROUNDUP((Lineages!V13-Lineages!U13)*(1-Geometries!F11)+Lineages!U13*Geometries!I11,0)+ROUNDUP(Geometries!G11/Assumptions!$C$36,0)</x:f>
        <x:v>26</x:v>
      </x:c>
      <x:c r="M36" s="78" t="n">
        <x:f>IF(Geometries!J11=0,0,MAX(Geometries!AD11,ROUNDUP((I36+J36)*Geometries!J11/Assumptions!$C$19,0),ROUNDUP(K36*Geometries!J11/Assumptions!$C$20,0)))</x:f>
        <x:v>20</x:v>
      </x:c>
      <x:c r="N36" s="78" t="n">
        <x:f>IF(Geometries!K11=0,0,MAX(Geometries!AF11,ROUNDUP((I36+J36)*Geometries!K11/Assumptions!$C$21,0),ROUNDUP(K36*Geometries!K11/Assumptions!$C$22,0)))</x:f>
        <x:v>0</x:v>
      </x:c>
      <x:c r="O36" s="78" t="n">
        <x:f>IF(Geometries!L11=0,0,MAX(Geometries!AH11,ROUNDUP((I36+J36)*Geometries!L11/Assumptions!$C$23,0),ROUNDUP(K36*Geometries!L11/Assumptions!$C$24,0)))</x:f>
        <x:v>0</x:v>
      </x:c>
      <x:c r="P36" s="78" t="n">
        <x:f>IF(Geometries!AE11=0,0,ROUNDUP(Geometries!AE11*SQRT(MAX(1,M36/MAX(1,Geometries!AD11))),0))+IF(AND(Geometries!B11="G3",O36&gt;1),3*(O36-1),0)</x:f>
        <x:v>6</x:v>
      </x:c>
      <x:c r="Q36" s="78" t="n">
        <x:f>IF(Geometries!AG11=0,0,ROUNDUP(Geometries!AG11*SQRT(MAX(1,N36/Geometries!AF11)),0))</x:f>
        <x:v>0</x:v>
      </x:c>
      <x:c r="R36" s="78" t="n">
        <x:f>IF(O36=0,0,2*O36)</x:f>
        <x:v>0</x:v>
      </x:c>
      <x:c r="S36" s="76" t="n">
        <x:f>IF(Geometries!B11="G1",M36*12+P36*21,IF(Geometries!B11="G2",M36*12+P36*21+N36*24+Q36*48,IF(Geometries!B11="G3",O36*450+R36*55+P36*20,IF(Geometries!B11="G4",M36*12+P36*9,M36*8+P36*8+N36*14+Q36*25+O36*337+R36*35))))</x:f>
        <x:v>294</x:v>
      </x:c>
      <x:c r="T36" s="76" t="n">
        <x:f>I36+J36+S36</x:f>
        <x:v>856.675</x:v>
      </x:c>
      <x:c r="U36" s="76" t="n">
        <x:f>T36+H36</x:f>
        <x:v>1668.875</x:v>
      </x:c>
      <x:c r="V36" s="76" t="n">
        <x:f>(M36+P36)*28.6/1000</x:f>
        <x:v>0.7436</x:v>
      </x:c>
      <x:c r="W36" s="76" t="n">
        <x:f>IF(Geometries!B11="G2",(N36+Q36)*(324/14),IF(Geometries!B11="G5",(N36+Q36)*(204/8),0))</x:f>
        <x:v>0</x:v>
      </x:c>
      <x:c r="X36" s="76" t="n">
        <x:f>IF(O36=0,0,Geometries!AO11+((I36+J36)*Geometries!L11/O36)/760)</x:f>
        <x:v>0</x:v>
      </x:c>
      <x:c r="Y36" s="80" t="n">
        <x:f>Geometries!O11+MAX(0,(Lineages!E13-30)*(1-Geometries!E11)*Geometries!N11*0.25)+Geometries!O11*Assumptions!$C$40*MAX(0,L36/Geometries!AK11-1)</x:f>
        <x:v>6.793333333333333</x:v>
      </x:c>
      <x:c r="Z36" s="80" t="n">
        <x:f>MAX(Y36,Geometries!P11+(Lineages!E13-30)*(1-Geometries!E11)*Geometries!N11+Geometries!P11*Assumptions!$C$40*MAX(0,L36/Geometries!AK11-1))</x:f>
        <x:v>31.76</x:v>
      </x:c>
      <x:c r="AA36" s="80" t="n">
        <x:f>Z36/Assumptions!$C$41</x:f>
        <x:v>42.34666666666667</x:v>
      </x:c>
      <x:c r="AB36" s="80" t="n">
        <x:f>Lineages!AF13+(Geometries!Q11-Lineages!AF8)*SQRT(L36/Geometries!AK11)</x:f>
        <x:v>118.96434589859287</x:v>
      </x:c>
      <x:c r="AC36" s="82" t="n">
        <x:f>Lineages!Y13</x:f>
        <x:v>5.6885857575757575</x:v>
      </x:c>
      <x:c r="AD36" s="82" t="n">
        <x:f>Lineages!X13*Geometries!R11/Lineages!X8</x:f>
        <x:v>11.535714285714286</x:v>
      </x:c>
      <x:c r="AE36" s="82" t="n">
        <x:f>AD36*MIN(1,Geometries!S11*Lineages!Z13/Lineages!Z8)*MIN(1,Geometries!T11*Lineages!AA13/Lineages!AA8)*MIN(1,Geometries!U11*Lineages!AB13/Lineages!AB8)/AC36</x:f>
        <x:v>0.7786205978621957</x:v>
      </x:c>
      <x:c r="AF36" s="82" t="n">
        <x:f>AD36*Lineages!AC13/AC36</x:f>
        <x:v>1.2167221988718337</x:v>
      </x:c>
      <x:c r="AG36" s="80" t="n">
        <x:f>Geometries!V11*POWER((G36+Geometries!H11*(1+Assumptions!$C$39*MAX(0,Lineages!V13/Lineages!V8-1)))/(Lineages!M8+Geometries!H11),0.67)+(AD36*1000/(Assumptions!$C$43*Assumptions!$C$44*Assumptions!$C$45))/Assumptions!$C$46/Assumptions!$C$47</x:f>
        <x:v>3789.823931052748</x:v>
      </x:c>
      <x:c r="AH36" s="80" t="n">
        <x:f>Geometries!X11+Lineages!AD13</x:f>
        <x:v>46</x:v>
      </x:c>
      <x:c r="AI36" s="74" t="str">
        <x:f>IF(Lineages!AE13="NO","PASS",IF(Geometries!Y11&gt;=50,"PASS","FAIL"))</x:f>
        <x:v>PASS</x:v>
      </x:c>
      <x:c r="AJ36" s="74" t="str">
        <x:f>IF(AND(M36&lt;=Geometries!AL11,N36&lt;=Geometries!AM11,O36&lt;=Geometries!AN11,V36&lt;=Assumptions!$C$25,W36&lt;=Assumptions!$C$26,X36&lt;=Assumptions!$C$27),"FIT","HOST FAMILY BREAK")</x:f>
        <x:v>FIT</x:v>
      </x:c>
      <x:c r="AK36" s="74" t="str">
        <x:f>IF(AJ36="HOST FAMILY BREAK","NEW HOST FAMILY",IF(Lineages!B13="L6","T3 FIRM",IF(Lineages!B13="L3","DEPOT RESERVE",IF(OR(Lineages!AL13="YES",Geometries!B11="G4"),IF(Z36&lt;=Assumptions!$C$11,"T1 PREPARED","T2 PREPARED"),IF(Z36&lt;=Assumptions!$C$11,"T1 MOBILE",IF(Z36&lt;=96,"T2 TRANSITION","T3 ATTACHMENT"))))))</x:f>
        <x:v>T3 FIRM</x:v>
      </x:c>
      <x:c r="AL36" s="78" t="n">
        <x:f>COUNTIFS('Pair Worlds'!$C$46:$C$1005,B36,'Pair Worlds'!$U$46:$U$1005,"PASS")</x:f>
        <x:v>28</x:v>
      </x:c>
      <x:c r="AM36" s="84" t="n">
        <x:v>0</x:v>
      </x:c>
      <x:c r="AN36" s="74" t="str">
        <x:f>IF(AJ36="HOST FAMILY BREAK","RECOMPILE",IF(AL36=32,"DECLARED ENVELOPE CLOSED","COMPETE"))</x:f>
        <x:v>COMPETE</x:v>
      </x:c>
      <x:c r="AO36" s="86" t="n">
        <x:f>Geometries!AP11*S36/Geometries!AJ11</x:f>
        <x:v>1061.6666666666667</x:v>
      </x:c>
      <x:c r="AP36" s="86" t="n">
        <x:f>Lineages!AG13*Assumptions!$C$17+AO36+IF(AND(Lineages!AL13="YES",Geometries!B11&lt;&gt;"G4"),Lineages!AI13,0)</x:f>
        <x:v>2861.666666666667</x:v>
      </x:c>
      <x:c r="AQ36" s="86" t="n">
        <x:f>Lineages!AH13+Geometries!AQ11*(0.4+0.6*S36/Geometries!AJ11)</x:f>
        <x:v>102.08</x:v>
      </x:c>
      <x:c r="AR36" s="86" t="n">
        <x:f>AP36+AQ36*Assumptions!$C$16</x:f>
        <x:v>5413.666666666667</x:v>
      </x:c>
      <x:c r="AS36" s="30" t="str">
        <x:v>Declared compiler output; representative integrated article required</x:v>
      </x:c>
    </x:row>
    <x:row r="37">
      <x:c r="B37" s="31" t="str">
        <x:v>L6-G5</x:v>
      </x:c>
      <x:c r="C37" s="31" t="str">
        <x:v>Strategic firm microreactor</x:v>
      </x:c>
      <x:c r="D37" s="31" t="str">
        <x:v>Tri-modal split lattice</x:v>
      </x:c>
      <x:c r="E37" s="77" t="n">
        <x:f>Lineages!J13</x:f>
        <x:v>1310</x:v>
      </x:c>
      <x:c r="F37" s="77" t="n">
        <x:f>Lineages!K13</x:f>
        <x:v>0</x:v>
      </x:c>
      <x:c r="G37" s="77" t="n">
        <x:f>Lineages!M13</x:f>
        <x:v>4749.333333333333</x:v>
      </x:c>
      <x:c r="H37" s="77" t="n">
        <x:f>E37*Geometries!F12</x:f>
        <x:v>0</x:v>
      </x:c>
      <x:c r="I37" s="77" t="n">
        <x:f>E37*(1-Geometries!F12)+Geometries!G12*(1+Assumptions!$C$38*MAX(0,Lineages!V13/Lineages!V8-1))</x:f>
        <x:v>1472.1875</x:v>
      </x:c>
      <x:c r="J37" s="77" t="n">
        <x:f>F37*Geometries!I12</x:f>
        <x:v>0</x:v>
      </x:c>
      <x:c r="K37" s="77" t="n">
        <x:f>(G37-F37*Assumptions!$C$35)*(1-Geometries!F12)+F37*Assumptions!$C$35*Geometries!I12+Geometries!H12*(1+Assumptions!$C$39*MAX(0,Lineages!V13/Lineages!V8-1))</x:f>
        <x:v>5196.633333333333</x:v>
      </x:c>
      <x:c r="L37" s="79" t="n">
        <x:f>ROUNDUP((Lineages!V13-Lineages!U13)*(1-Geometries!F12)+Lineages!U13*Geometries!I12,0)+ROUNDUP(Geometries!G12/Assumptions!$C$36,0)</x:f>
        <x:v>64</x:v>
      </x:c>
      <x:c r="M37" s="79" t="n">
        <x:f>IF(Geometries!J12=0,0,MAX(Geometries!AD12,ROUNDUP((I37+J37)*Geometries!J12/Assumptions!$C$19,0),ROUNDUP(K37*Geometries!J12/Assumptions!$C$20,0)))</x:f>
        <x:v>20</x:v>
      </x:c>
      <x:c r="N37" s="79" t="n">
        <x:f>IF(Geometries!K12=0,0,MAX(Geometries!AF12,ROUNDUP((I37+J37)*Geometries!K12/Assumptions!$C$21,0),ROUNDUP(K37*Geometries!K12/Assumptions!$C$22,0)))</x:f>
        <x:v>7</x:v>
      </x:c>
      <x:c r="O37" s="79" t="n">
        <x:f>IF(Geometries!L12=0,0,MAX(Geometries!AH12,ROUNDUP((I37+J37)*Geometries!L12/Assumptions!$C$23,0),ROUNDUP(K37*Geometries!L12/Assumptions!$C$24,0)))</x:f>
        <x:v>1</x:v>
      </x:c>
      <x:c r="P37" s="79" t="n">
        <x:f>IF(Geometries!AE12=0,0,ROUNDUP(Geometries!AE12*SQRT(MAX(1,M37/MAX(1,Geometries!AD12))),0))+IF(AND(Geometries!B12="G3",O37&gt;1),3*(O37-1),0)</x:f>
        <x:v>10</x:v>
      </x:c>
      <x:c r="Q37" s="79" t="n">
        <x:f>IF(Geometries!AG12=0,0,ROUNDUP(Geometries!AG12*SQRT(MAX(1,N37/Geometries!AF12)),0))</x:f>
        <x:v>4</x:v>
      </x:c>
      <x:c r="R37" s="79" t="n">
        <x:f>IF(O37=0,0,2*O37)</x:f>
        <x:v>2</x:v>
      </x:c>
      <x:c r="S37" s="77" t="n">
        <x:f>IF(Geometries!B12="G1",M37*12+P37*21,IF(Geometries!B12="G2",M37*12+P37*21+N37*24+Q37*48,IF(Geometries!B12="G3",O37*450+R37*55+P37*20,IF(Geometries!B12="G4",M37*12+P37*9,M37*8+P37*8+N37*14+Q37*25+O37*337+R37*35))))</x:f>
        <x:v>845</x:v>
      </x:c>
      <x:c r="T37" s="77" t="n">
        <x:f>I37+J37+S37</x:f>
        <x:v>2317.1875</x:v>
      </x:c>
      <x:c r="U37" s="77" t="n">
        <x:f>T37+H37</x:f>
        <x:v>2317.1875</x:v>
      </x:c>
      <x:c r="V37" s="77" t="n">
        <x:f>(M37+P37)*28.6/1000</x:f>
        <x:v>0.858</x:v>
      </x:c>
      <x:c r="W37" s="77" t="n">
        <x:f>IF(Geometries!B12="G2",(N37+Q37)*(324/14),IF(Geometries!B12="G5",(N37+Q37)*(204/8),0))</x:f>
        <x:v>280.5</x:v>
      </x:c>
      <x:c r="X37" s="77" t="n">
        <x:f>IF(O37=0,0,Geometries!AO12+((I37+J37)*Geometries!L12/O37)/760)</x:f>
        <x:v>1.161126644736842</x:v>
      </x:c>
      <x:c r="Y37" s="81" t="n">
        <x:f>Geometries!O12+MAX(0,(Lineages!E13-30)*(1-Geometries!E12)*Geometries!N12*0.25)+Geometries!O12*Assumptions!$C$40*MAX(0,L37/Geometries!AK12-1)</x:f>
        <x:v>37.243421052631575</x:v>
      </x:c>
      <x:c r="Z37" s="81" t="n">
        <x:f>MAX(Y37,Geometries!P12+(Lineages!E13-30)*(1-Geometries!E12)*Geometries!N12+Geometries!P12*Assumptions!$C$40*MAX(0,L37/Geometries!AK12-1))</x:f>
        <x:v>155.79473684210527</x:v>
      </x:c>
      <x:c r="AA37" s="81" t="n">
        <x:f>Z37/Assumptions!$C$41</x:f>
        <x:v>207.7263157894737</x:v>
      </x:c>
      <x:c r="AB37" s="81" t="n">
        <x:f>Lineages!AF13+(Geometries!Q12-Lineages!AF8)*SQRT(L37/Geometries!AK12)</x:f>
        <x:v>222.37267964270222</x:v>
      </x:c>
      <x:c r="AC37" s="83" t="n">
        <x:f>Lineages!Y13</x:f>
        <x:v>5.6885857575757575</x:v>
      </x:c>
      <x:c r="AD37" s="83" t="n">
        <x:f>Lineages!X13*Geometries!R12/Lineages!X8</x:f>
        <x:v>13.571428571428571</x:v>
      </x:c>
      <x:c r="AE37" s="83" t="n">
        <x:f>AD37*MIN(1,Geometries!S12*Lineages!Z13/Lineages!Z8)*MIN(1,Geometries!T12*Lineages!AA13/Lineages!AA8)*MIN(1,Geometries!U12*Lineages!AB13/Lineages!AB8)/AC37</x:f>
        <x:v>0.9346102317050056</x:v>
      </x:c>
      <x:c r="AF37" s="83" t="n">
        <x:f>AD37*Lineages!AC13/AC37</x:f>
        <x:v>1.4314378810256867</x:v>
      </x:c>
      <x:c r="AG37" s="81" t="n">
        <x:f>Geometries!V12*POWER((G37+Geometries!H12*(1+Assumptions!$C$39*MAX(0,Lineages!V13/Lineages!V8-1)))/(Lineages!M8+Geometries!H12),0.67)+(AD37*1000/(Assumptions!$C$43*Assumptions!$C$44*Assumptions!$C$45))/Assumptions!$C$46/Assumptions!$C$47</x:f>
        <x:v>6468.569228189853</x:v>
      </x:c>
      <x:c r="AH37" s="81" t="n">
        <x:f>Geometries!X12+Lineages!AD13</x:f>
        <x:v>52</x:v>
      </x:c>
      <x:c r="AI37" s="75" t="str">
        <x:f>IF(Lineages!AE13="NO","PASS",IF(Geometries!Y12&gt;=50,"PASS","FAIL"))</x:f>
        <x:v>PASS</x:v>
      </x:c>
      <x:c r="AJ37" s="75" t="str">
        <x:f>IF(AND(M37&lt;=Geometries!AL12,N37&lt;=Geometries!AM12,O37&lt;=Geometries!AN12,V37&lt;=Assumptions!$C$25,W37&lt;=Assumptions!$C$26,X37&lt;=Assumptions!$C$27),"FIT","HOST FAMILY BREAK")</x:f>
        <x:v>FIT</x:v>
      </x:c>
      <x:c r="AK37" s="75" t="str">
        <x:f>IF(AJ37="HOST FAMILY BREAK","NEW HOST FAMILY",IF(Lineages!B13="L6","T3 FIRM",IF(Lineages!B13="L3","DEPOT RESERVE",IF(OR(Lineages!AL13="YES",Geometries!B12="G4"),IF(Z37&lt;=Assumptions!$C$11,"T1 PREPARED","T2 PREPARED"),IF(Z37&lt;=Assumptions!$C$11,"T1 MOBILE",IF(Z37&lt;=96,"T2 TRANSITION","T3 ATTACHMENT"))))))</x:f>
        <x:v>T3 FIRM</x:v>
      </x:c>
      <x:c r="AL37" s="79" t="n">
        <x:f>COUNTIFS('Pair Worlds'!$C$46:$C$1005,B37,'Pair Worlds'!$U$46:$U$1005,"PASS")</x:f>
        <x:v>15</x:v>
      </x:c>
      <x:c r="AM37" s="85" t="n">
        <x:v>0</x:v>
      </x:c>
      <x:c r="AN37" s="75" t="str">
        <x:f>IF(AJ37="HOST FAMILY BREAK","RECOMPILE",IF(AL37=32,"DECLARED ENVELOPE CLOSED","COMPETE"))</x:f>
        <x:v>COMPETE</x:v>
      </x:c>
      <x:c r="AO37" s="87" t="n">
        <x:f>Geometries!AP12*S37/Geometries!AJ12</x:f>
        <x:v>821.5277777777778</x:v>
      </x:c>
      <x:c r="AP37" s="87" t="n">
        <x:f>Lineages!AG13*Assumptions!$C$17+AO37+IF(AND(Lineages!AL13="YES",Geometries!B12&lt;&gt;"G4"),Lineages!AI13,0)</x:f>
        <x:v>2621.527777777778</x:v>
      </x:c>
      <x:c r="AQ37" s="87" t="n">
        <x:f>Lineages!AH13+Geometries!AQ12*(0.4+0.6*S37/Geometries!AJ12)</x:f>
        <x:v>115.33333333333334</x:v>
      </x:c>
      <x:c r="AR37" s="87" t="n">
        <x:f>AP37+AQ37*Assumptions!$C$16</x:f>
        <x:v>5504.861111111111</x:v>
      </x:c>
      <x:c r="AS37" s="33" t="str">
        <x:v>Declared compiler output; representative integrated article required</x:v>
      </x:c>
    </x:row>
    <x:row r="38">
      <x:c r="B38" s="2"/>
      <x:c r="C38" s="2"/>
      <x:c r="D38" s="2"/>
      <x:c r="E38" s="2"/>
      <x:c r="F38" s="2"/>
      <x:c r="G38" s="2"/>
      <x:c r="H38" s="2"/>
      <x:c r="I38" s="2"/>
      <x:c r="J38" s="2"/>
      <x:c r="K38" s="2"/>
      <x:c r="L38" s="2"/>
      <x:c r="M38" s="2"/>
      <x:c r="N38" s="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row>
    <x:row r="39">
      <x:c r="B39" s="2"/>
      <x:c r="C39" s="2"/>
      <x:c r="D39" s="2"/>
      <x:c r="E39" s="2"/>
      <x:c r="F39" s="2"/>
      <x:c r="G39" s="2"/>
      <x:c r="H39" s="2"/>
      <x:c r="I39" s="2"/>
      <x:c r="J39" s="2"/>
      <x:c r="K39" s="2"/>
      <x:c r="L39" s="2"/>
      <x:c r="M39" s="2"/>
      <x:c r="N39" s="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row>
    <x:row r="40">
      <x:c r="B40" s="2"/>
      <x:c r="C40" s="2"/>
      <x:c r="D40" s="2"/>
      <x:c r="E40" s="2"/>
      <x:c r="F40" s="2"/>
      <x:c r="G40" s="2"/>
      <x:c r="H40" s="2"/>
      <x:c r="I40" s="2"/>
      <x:c r="J40" s="2"/>
      <x:c r="K40" s="2"/>
      <x:c r="L40" s="2"/>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row>
    <x:row r="41">
      <x:c r="B41" s="2"/>
      <x:c r="C41" s="2"/>
      <x:c r="D41" s="2"/>
      <x:c r="E41" s="2"/>
      <x:c r="F41" s="2"/>
      <x:c r="G41" s="2"/>
      <x:c r="H41" s="2"/>
      <x:c r="I41" s="2"/>
      <x:c r="J41" s="2"/>
      <x:c r="K41" s="2"/>
      <x:c r="L41" s="2"/>
      <x:c r="M41" s="2"/>
      <x:c r="N41" s="2"/>
      <x:c r="O41" s="2"/>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row>
    <x:row r="42">
      <x:c r="B42" s="2"/>
      <x:c r="C42" s="2"/>
      <x:c r="D42" s="2"/>
      <x:c r="E42" s="2"/>
      <x:c r="F42" s="2"/>
      <x:c r="G42" s="2"/>
      <x:c r="H42" s="2"/>
      <x:c r="I42" s="2"/>
      <x:c r="J42" s="2"/>
      <x:c r="K42" s="2"/>
      <x:c r="L42" s="2"/>
      <x:c r="M42" s="2"/>
      <x:c r="N42" s="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row>
    <x:row r="43">
      <x:c r="B43" s="2"/>
      <x:c r="C43" s="2"/>
      <x:c r="D43" s="2"/>
      <x:c r="E43" s="2"/>
      <x:c r="F43" s="2"/>
      <x:c r="G43" s="2"/>
      <x:c r="H43" s="2"/>
      <x:c r="I43" s="2"/>
      <x:c r="J43" s="2"/>
      <x:c r="K43" s="2"/>
      <x:c r="L43" s="2"/>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row>
    <x:row r="44">
      <x:c r="B44" s="2"/>
      <x:c r="C44" s="2"/>
      <x:c r="D44" s="2"/>
      <x:c r="E44" s="2"/>
      <x:c r="F44" s="2"/>
      <x:c r="G44" s="2"/>
      <x:c r="H44" s="2"/>
      <x:c r="I44" s="2"/>
      <x:c r="J44" s="2"/>
      <x:c r="K44" s="2"/>
      <x:c r="L44" s="2"/>
      <x:c r="M44" s="2"/>
      <x:c r="N44" s="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row>
    <x:row r="45">
      <x:c r="B45" s="2"/>
      <x:c r="C45" s="2"/>
      <x:c r="D45" s="2"/>
      <x:c r="E45" s="2"/>
      <x:c r="F45" s="2"/>
      <x:c r="G45" s="2"/>
      <x:c r="H45" s="2"/>
      <x:c r="I45" s="2"/>
      <x:c r="J45" s="2"/>
      <x:c r="K45" s="2"/>
      <x:c r="L45" s="2"/>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row>
    <x:row r="46">
      <x:c r="B46" s="2"/>
      <x:c r="C46" s="2"/>
      <x:c r="D46" s="2"/>
      <x:c r="E46" s="2"/>
      <x:c r="F46" s="2"/>
      <x:c r="G46" s="2"/>
      <x:c r="H46" s="2"/>
      <x:c r="I46" s="2"/>
      <x:c r="J46" s="2"/>
      <x:c r="K46" s="2"/>
      <x:c r="L46" s="2"/>
      <x:c r="M46" s="2"/>
      <x:c r="N46" s="2"/>
      <x:c r="O46" s="2"/>
      <x:c r="P46" s="2"/>
      <x:c r="Q46" s="2"/>
      <x:c r="R46" s="2"/>
      <x:c r="S46" s="2"/>
      <x:c r="T46" s="2"/>
      <x:c r="U46" s="2"/>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row>
    <x:row r="47">
      <x:c r="B47" s="2"/>
      <x:c r="C47" s="2"/>
      <x:c r="D47" s="2"/>
      <x:c r="E47" s="2"/>
      <x:c r="F47" s="2"/>
      <x:c r="G47" s="2"/>
      <x:c r="H47" s="2"/>
      <x:c r="I47" s="2"/>
      <x:c r="J47" s="2"/>
      <x:c r="K47" s="2"/>
      <x:c r="L47" s="2"/>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row>
    <x:row r="48">
      <x:c r="B48" s="2"/>
      <x:c r="C48" s="2"/>
      <x:c r="D48" s="2"/>
      <x:c r="E48" s="2"/>
      <x:c r="F48" s="2"/>
      <x:c r="G48" s="2"/>
      <x:c r="H48" s="2"/>
      <x:c r="I48" s="2"/>
      <x:c r="J48" s="2"/>
      <x:c r="K48" s="2"/>
      <x:c r="L48" s="2"/>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row>
    <x:row r="49">
      <x:c r="B49" s="2"/>
      <x:c r="C49" s="2"/>
      <x:c r="D49" s="2"/>
      <x:c r="E49" s="2"/>
      <x:c r="F49" s="2"/>
      <x:c r="G49" s="2"/>
      <x:c r="H49" s="2"/>
      <x:c r="I49" s="2"/>
      <x:c r="J49" s="2"/>
      <x:c r="K49" s="2"/>
      <x:c r="L49" s="2"/>
      <x:c r="M49" s="2"/>
      <x:c r="N49" s="2"/>
      <x:c r="O49" s="2"/>
      <x:c r="P49" s="2"/>
      <x:c r="Q49" s="2"/>
      <x:c r="R49" s="2"/>
      <x:c r="S49" s="2"/>
      <x:c r="T49" s="2"/>
      <x:c r="U49" s="2"/>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row>
    <x:row r="50">
      <x:c r="B50" s="2"/>
      <x:c r="C50" s="2"/>
      <x:c r="D50" s="2"/>
      <x:c r="E50" s="2"/>
      <x:c r="F50" s="2"/>
      <x:c r="G50" s="2"/>
      <x:c r="H50" s="2"/>
      <x:c r="I50" s="2"/>
      <x:c r="J50" s="2"/>
      <x:c r="K50" s="2"/>
      <x:c r="L50" s="2"/>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row>
    <x:row r="51">
      <x:c r="B51" s="2"/>
      <x:c r="C51" s="2"/>
      <x:c r="D51" s="2"/>
      <x:c r="E51" s="2"/>
      <x:c r="F51" s="2"/>
      <x:c r="G51" s="2"/>
      <x:c r="H51" s="2"/>
      <x:c r="I51" s="2"/>
      <x:c r="J51" s="2"/>
      <x:c r="K51" s="2"/>
      <x:c r="L51" s="2"/>
      <x:c r="M51" s="2"/>
      <x:c r="N51" s="2"/>
      <x:c r="O51" s="2"/>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row>
    <x:row r="52">
      <x:c r="B52" s="2"/>
      <x:c r="C52" s="2"/>
      <x:c r="D52" s="2"/>
      <x:c r="E52" s="2"/>
      <x:c r="F52" s="2"/>
      <x:c r="G52" s="2"/>
      <x:c r="H52" s="2"/>
      <x:c r="I52" s="2"/>
      <x:c r="J52" s="2"/>
      <x:c r="K52" s="2"/>
      <x:c r="L52" s="2"/>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row>
    <x:row r="53">
      <x:c r="B53" s="2"/>
      <x:c r="C53" s="2"/>
      <x:c r="D53" s="2"/>
      <x:c r="E53" s="2"/>
      <x:c r="F53" s="2"/>
      <x:c r="G53" s="2"/>
      <x:c r="H53" s="2"/>
      <x:c r="I53" s="2"/>
      <x:c r="J53" s="2"/>
      <x:c r="K53" s="2"/>
      <x:c r="L53" s="2"/>
      <x:c r="M53" s="2"/>
      <x:c r="N53" s="2"/>
      <x:c r="O53" s="2"/>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row>
    <x:row r="54">
      <x:c r="B54" s="2"/>
      <x:c r="C54" s="2"/>
      <x:c r="D54" s="2"/>
      <x:c r="E54" s="2"/>
      <x:c r="F54" s="2"/>
      <x:c r="G54" s="2"/>
      <x:c r="H54" s="2"/>
      <x:c r="I54" s="2"/>
      <x:c r="J54" s="2"/>
      <x:c r="K54" s="2"/>
      <x:c r="L54" s="2"/>
      <x:c r="M54" s="2"/>
      <x:c r="N54" s="2"/>
      <x:c r="O54" s="2"/>
      <x:c r="P54" s="2"/>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row>
    <x:row r="55">
      <x:c r="B55" s="2"/>
      <x:c r="C55" s="2"/>
      <x:c r="D55" s="2"/>
      <x:c r="E55" s="2"/>
      <x:c r="F55" s="2"/>
      <x:c r="G55" s="2"/>
      <x:c r="H55" s="2"/>
      <x:c r="I55" s="2"/>
      <x:c r="J55" s="2"/>
      <x:c r="K55" s="2"/>
      <x:c r="L55" s="2"/>
      <x:c r="M55" s="2"/>
      <x:c r="N55" s="2"/>
      <x:c r="O55" s="2"/>
      <x:c r="P55" s="2"/>
      <x:c r="Q55" s="2"/>
      <x:c r="R55" s="2"/>
      <x:c r="S55" s="2"/>
      <x:c r="T55" s="2"/>
      <x:c r="U55" s="2"/>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row>
    <x:row r="56">
      <x:c r="B56" s="2"/>
      <x:c r="C56" s="2"/>
      <x:c r="D56" s="2"/>
      <x:c r="E56" s="2"/>
      <x:c r="F56" s="2"/>
      <x:c r="G56" s="2"/>
      <x:c r="H56" s="2"/>
      <x:c r="I56" s="2"/>
      <x:c r="J56" s="2"/>
      <x:c r="K56" s="2"/>
      <x:c r="L56" s="2"/>
      <x:c r="M56" s="2"/>
      <x:c r="N56" s="2"/>
      <x:c r="O56" s="2"/>
      <x:c r="P56" s="2"/>
      <x:c r="Q56" s="2"/>
      <x:c r="R56" s="2"/>
      <x:c r="S56" s="2"/>
      <x:c r="T56" s="2"/>
      <x:c r="U56" s="2"/>
      <x:c r="V56" s="2"/>
      <x:c r="W56" s="2"/>
      <x:c r="X56" s="2"/>
      <x:c r="Y56" s="2"/>
      <x:c r="Z56" s="2"/>
      <x:c r="AA56" s="2"/>
      <x:c r="AB56" s="2"/>
      <x:c r="AC56" s="2"/>
      <x:c r="AD56" s="2"/>
      <x:c r="AE56" s="2"/>
      <x:c r="AF56" s="2"/>
      <x:c r="AG56" s="2"/>
      <x:c r="AH56" s="2"/>
      <x:c r="AI56" s="2"/>
      <x:c r="AJ56" s="2"/>
      <x:c r="AK56" s="2"/>
      <x:c r="AL56" s="2"/>
      <x:c r="AM56" s="2"/>
      <x:c r="AN56" s="2"/>
      <x:c r="AO56" s="2"/>
      <x:c r="AP56" s="2"/>
      <x:c r="AQ56" s="2"/>
      <x:c r="AR56" s="2"/>
      <x:c r="AS56" s="2"/>
    </x:row>
    <x:row r="57">
      <x:c r="B57" s="2"/>
      <x:c r="C57" s="2"/>
      <x:c r="D57" s="2"/>
      <x:c r="E57" s="2"/>
      <x:c r="F57" s="2"/>
      <x:c r="G57" s="2"/>
      <x:c r="H57" s="2"/>
      <x:c r="I57" s="2"/>
      <x:c r="J57" s="2"/>
      <x:c r="K57" s="2"/>
      <x:c r="L57" s="2"/>
      <x:c r="M57" s="2"/>
      <x:c r="N57" s="2"/>
      <x:c r="O57" s="2"/>
      <x:c r="P57" s="2"/>
      <x:c r="Q57" s="2"/>
      <x:c r="R57" s="2"/>
      <x:c r="S57" s="2"/>
      <x:c r="T57" s="2"/>
      <x:c r="U57" s="2"/>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row>
    <x:row r="58">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row>
    <x:row r="59">
      <x:c r="B59" s="2"/>
      <x:c r="C59" s="2"/>
      <x:c r="D59" s="2"/>
      <x:c r="E59" s="2"/>
      <x:c r="F59" s="2"/>
      <x:c r="G59" s="2"/>
      <x:c r="H59" s="2"/>
      <x:c r="I59" s="2"/>
      <x:c r="J59" s="2"/>
      <x:c r="K59" s="2"/>
      <x:c r="L59" s="2"/>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row>
    <x:row r="60">
      <x:c r="B60" s="2"/>
      <x:c r="C60" s="2"/>
      <x:c r="D60" s="2"/>
      <x:c r="E60" s="2"/>
      <x:c r="F60" s="2"/>
      <x:c r="G60" s="2"/>
      <x:c r="H60" s="2"/>
      <x:c r="I60" s="2"/>
      <x:c r="J60" s="2"/>
      <x:c r="K60" s="2"/>
      <x:c r="L60" s="2"/>
      <x:c r="M60" s="2"/>
      <x:c r="N60" s="2"/>
      <x:c r="O60" s="2"/>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row>
    <x:row r="61">
      <x:c r="B61" s="2"/>
      <x:c r="C61" s="2"/>
      <x:c r="D61" s="2"/>
      <x:c r="E61" s="2"/>
      <x:c r="F61" s="2"/>
      <x:c r="G61" s="2"/>
      <x:c r="H61" s="2"/>
      <x:c r="I61" s="2"/>
      <x:c r="J61" s="2"/>
      <x:c r="K61" s="2"/>
      <x:c r="L61" s="2"/>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row>
    <x:row r="62">
      <x:c r="B62" s="2"/>
      <x:c r="C62" s="2"/>
      <x:c r="D62" s="2"/>
      <x:c r="E62" s="2"/>
      <x:c r="F62" s="2"/>
      <x:c r="G62" s="2"/>
      <x:c r="H62" s="2"/>
      <x:c r="I62" s="2"/>
      <x:c r="J62" s="2"/>
      <x:c r="K62" s="2"/>
      <x:c r="L62" s="2"/>
      <x:c r="M62" s="2"/>
      <x:c r="N62" s="2"/>
      <x:c r="O62" s="2"/>
      <x:c r="P62" s="2"/>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row>
    <x:row r="63">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row>
    <x:row r="64">
      <x:c r="B64" s="2"/>
      <x:c r="C64" s="2"/>
      <x:c r="D64" s="2"/>
      <x:c r="E64" s="2"/>
      <x:c r="F64" s="2"/>
      <x:c r="G64" s="2"/>
      <x:c r="H64" s="2"/>
      <x:c r="I64" s="2"/>
      <x:c r="J64" s="2"/>
      <x:c r="K64" s="2"/>
      <x:c r="L64" s="2"/>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row>
    <x:row r="65">
      <x:c r="B65" s="2"/>
      <x:c r="C65" s="2"/>
      <x:c r="D65" s="2"/>
      <x:c r="E65" s="2"/>
      <x:c r="F65" s="2"/>
      <x:c r="G65" s="2"/>
      <x:c r="H65" s="2"/>
      <x:c r="I65" s="2"/>
      <x:c r="J65" s="2"/>
      <x:c r="K65" s="2"/>
      <x:c r="L65" s="2"/>
      <x:c r="M65" s="2"/>
      <x:c r="N65" s="2"/>
      <x:c r="O65" s="2"/>
      <x:c r="P65" s="2"/>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row>
    <x:row r="66">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row>
    <x:row r="67">
      <x:c r="B67" s="2"/>
      <x:c r="C67" s="2"/>
      <x:c r="D67" s="2"/>
      <x:c r="E67" s="2"/>
      <x:c r="F67" s="2"/>
      <x:c r="G67" s="2"/>
      <x:c r="H67" s="2"/>
      <x:c r="I67" s="2"/>
      <x:c r="J67" s="2"/>
      <x:c r="K67" s="2"/>
      <x:c r="L67" s="2"/>
      <x:c r="M67" s="2"/>
      <x:c r="N67" s="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row>
    <x:row r="68">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row>
    <x:row r="69">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row>
    <x:row r="70">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row>
    <x:row r="71">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row>
    <x:row r="7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row>
    <x:row r="73">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row>
    <x:row r="74">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row>
    <x:row r="75">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row>
    <x:row r="76">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row>
    <x:row r="77">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row>
    <x:row r="78">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row>
    <x:row r="79">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row>
    <x:row r="80">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row>
    <x:row r="81">
      <x:c r="B81" s="2"/>
      <x:c r="C81" s="2"/>
      <x:c r="D81" s="2"/>
      <x:c r="E81" s="2"/>
      <x:c r="F81" s="2"/>
      <x:c r="G81" s="2"/>
      <x:c r="H81" s="2"/>
      <x:c r="I81" s="2"/>
      <x:c r="J81" s="2"/>
      <x:c r="K81" s="2"/>
      <x:c r="L81" s="2"/>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row>
    <x:row r="8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row>
    <x:row r="83">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row>
    <x:row r="84">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row>
    <x:row r="85">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row>
    <x:row r="86">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row>
    <x:row r="87">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row>
    <x:row r="88">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row>
    <x:row r="89">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row>
    <x:row r="90">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row>
    <x:row r="91">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row>
    <x:row r="9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row>
    <x:row r="93">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row>
    <x:row r="94">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row>
    <x:row r="95">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row>
    <x:row r="96">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row>
    <x:row r="97">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row>
    <x:row r="98">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row>
    <x:row r="99">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row>
    <x:row r="100">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row>
    <x:row r="101">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row>
    <x:row r="10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row>
    <x:row r="103">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row>
    <x:row r="104">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row>
    <x:row r="105">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row>
    <x:row r="106">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row>
    <x:row r="107">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row>
    <x:row r="108">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row>
    <x:row r="109">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row>
    <x:row r="110">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row>
    <x:row r="111">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row>
    <x:row r="11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row>
    <x:row r="113">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row>
    <x:row r="114">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row>
    <x:row r="115">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row>
    <x:row r="116">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row>
    <x:row r="117">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row>
    <x:row r="118">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row>
    <x:row r="119">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row>
    <x:row r="120">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row>
    <x:row r="121">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row>
    <x:row r="12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row>
    <x:row r="123">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row>
    <x:row r="124">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row>
    <x:row r="125">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row>
    <x:row r="126">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row>
    <x:row r="127">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row>
    <x:row r="128">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row>
    <x:row r="129">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row>
    <x:row r="130">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row>
    <x:row r="131">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row>
    <x:row r="13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row>
    <x:row r="133">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row>
    <x:row r="134">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row>
    <x:row r="135">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row>
    <x:row r="136">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row>
    <x:row r="137">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row>
    <x:row r="138">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row>
    <x:row r="139">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row>
    <x:row r="140">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row>
    <x:row r="141">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row>
    <x:row r="14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row>
    <x:row r="143">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row>
    <x:row r="144">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row>
    <x:row r="145">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row>
    <x:row r="146">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row>
    <x:row r="147">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row>
    <x:row r="148">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row>
    <x:row r="149">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row>
    <x:row r="150">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row>
    <x:row r="151">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row>
    <x:row r="15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row>
    <x:row r="153">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row>
    <x:row r="154">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row>
    <x:row r="155">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row>
    <x:row r="156">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row>
    <x:row r="157">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row>
    <x:row r="158">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row>
    <x:row r="159">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row>
    <x:row r="160">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row>
    <x:row r="161">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row>
    <x:row r="16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row>
    <x:row r="163">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row>
    <x:row r="164">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row>
    <x:row r="165">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row>
    <x:row r="166">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row>
    <x:row r="167">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row>
    <x:row r="168">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row>
    <x:row r="169">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row>
    <x:row r="170">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row>
    <x:row r="171">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row>
    <x:row r="17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row>
    <x:row r="173">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row>
    <x:row r="174">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row>
    <x:row r="175">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row>
    <x:row r="176">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row>
    <x:row r="177">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row>
    <x:row r="178">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row>
    <x:row r="179">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row>
    <x:row r="180">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row>
    <x:row r="181">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row>
    <x:row r="18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row>
    <x:row r="183">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row>
    <x:row r="184">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row>
    <x:row r="185">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row>
    <x:row r="186">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row>
    <x:row r="187">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row>
    <x:row r="188">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row>
    <x:row r="189">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row>
    <x:row r="190">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row>
    <x:row r="191">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row>
    <x:row r="19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row>
    <x:row r="193">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row>
    <x:row r="194">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row>
    <x:row r="195">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row>
    <x:row r="196">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row>
    <x:row r="197">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row>
    <x:row r="198">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row>
    <x:row r="199">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row>
    <x:row r="200">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row>
    <x:row r="201">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row>
    <x:row r="20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row>
    <x:row r="203">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row>
    <x:row r="204">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row>
    <x:row r="205">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row>
    <x:row r="206">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row>
    <x:row r="207">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row>
    <x:row r="208">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row>
    <x:row r="209">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row>
    <x:row r="210">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row>
    <x:row r="211">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row>
    <x:row r="21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row>
    <x:row r="213">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row>
    <x:row r="214">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row>
    <x:row r="215">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row>
    <x:row r="216">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row>
    <x:row r="217">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row>
    <x:row r="218">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row>
    <x:row r="219">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row>
    <x:row r="220">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row>
    <x:row r="221">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row>
    <x:row r="22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row>
    <x:row r="223">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row>
    <x:row r="224">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row>
    <x:row r="225">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row>
    <x:row r="226">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row>
    <x:row r="227">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row>
    <x:row r="228">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row>
    <x:row r="229">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row>
    <x:row r="230">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row>
    <x:row r="231">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row>
    <x:row r="23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row>
    <x:row r="233">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row>
    <x:row r="234">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row>
    <x:row r="235">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row>
    <x:row r="236">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row>
    <x:row r="237">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row>
    <x:row r="238">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row>
    <x:row r="239">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row>
    <x:row r="240">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row>
    <x:row r="241">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row>
    <x:row r="24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row>
    <x:row r="243">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row>
    <x:row r="244">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row>
    <x:row r="245">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row>
    <x:row r="246">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row>
    <x:row r="247">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row>
    <x:row r="248">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row>
    <x:row r="249">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row>
    <x:row r="250">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row>
    <x:row r="251">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row>
    <x:row r="25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row>
    <x:row r="253">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row>
    <x:row r="254">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row>
    <x:row r="255">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row>
    <x:row r="256">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row>
    <x:row r="257">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row>
    <x:row r="258">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row>
    <x:row r="259">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row>
    <x:row r="260">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row>
    <x:row r="261">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row>
    <x:row r="26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row>
    <x:row r="263">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row>
    <x:row r="264">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row>
    <x:row r="265">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row>
    <x:row r="266">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row>
    <x:row r="267">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row>
    <x:row r="268">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row>
    <x:row r="269">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row>
    <x:row r="270">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row>
    <x:row r="271">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row>
    <x:row r="27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row>
    <x:row r="273">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row>
    <x:row r="274">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row>
    <x:row r="275">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row>
    <x:row r="276">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row>
    <x:row r="277">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row>
    <x:row r="278">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row>
    <x:row r="279">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row>
    <x:row r="280">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row>
    <x:row r="281">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row>
    <x:row r="28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row>
    <x:row r="283">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row>
    <x:row r="284">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row>
    <x:row r="285">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row>
    <x:row r="286">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row>
    <x:row r="287">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row>
    <x:row r="288">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row>
    <x:row r="289">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row>
    <x:row r="290">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row>
    <x:row r="291">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row>
    <x:row r="29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row>
    <x:row r="293">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row>
    <x:row r="294">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row>
    <x:row r="295">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row>
    <x:row r="296">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row>
    <x:row r="297">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row>
    <x:row r="298">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row>
    <x:row r="299">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row>
    <x:row r="300">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row>
    <x:row r="301">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row>
    <x:row r="30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row>
    <x:row r="303">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row>
    <x:row r="304">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row>
    <x:row r="305">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row>
    <x:row r="306">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row>
    <x:row r="307">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row>
    <x:row r="308">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row>
    <x:row r="309">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row>
    <x:row r="310">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row>
    <x:row r="311">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row>
    <x:row r="31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row>
    <x:row r="313">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row>
    <x:row r="314">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row>
    <x:row r="315">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row>
    <x:row r="316">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row>
    <x:row r="317">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row>
    <x:row r="318">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row>
    <x:row r="319">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row>
    <x:row r="320">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row>
    <x:row r="321">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row>
    <x:row r="32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row>
    <x:row r="323">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row>
    <x:row r="324">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row>
    <x:row r="325">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row>
    <x:row r="326">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row>
    <x:row r="327">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row>
    <x:row r="328">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row>
    <x:row r="329">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row>
    <x:row r="330">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row>
    <x:row r="331">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row>
    <x:row r="33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row>
    <x:row r="333">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row>
    <x:row r="334">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row>
    <x:row r="335">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row>
    <x:row r="336">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row>
    <x:row r="337">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row>
    <x:row r="338">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row>
    <x:row r="339">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row>
    <x:row r="340">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row>
    <x:row r="341">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row>
    <x:row r="34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row>
    <x:row r="343">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row>
    <x:row r="344">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row>
    <x:row r="345">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row>
    <x:row r="346">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row>
    <x:row r="347">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row>
    <x:row r="348">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row>
    <x:row r="349">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row>
    <x:row r="350">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row>
    <x:row r="351">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row>
    <x:row r="35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row>
    <x:row r="353">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row>
    <x:row r="354">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row>
    <x:row r="355">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row>
    <x:row r="356">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row>
    <x:row r="357">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row>
    <x:row r="358">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row>
    <x:row r="359">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row>
    <x:row r="360">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row>
    <x:row r="361">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row>
    <x:row r="36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row>
    <x:row r="363">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row>
    <x:row r="364">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row>
    <x:row r="365">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row>
    <x:row r="366">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row>
    <x:row r="367">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row>
    <x:row r="368">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row>
    <x:row r="369">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row>
    <x:row r="370">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row>
    <x:row r="371">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row>
    <x:row r="37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row>
    <x:row r="373">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row>
    <x:row r="374">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row>
    <x:row r="375">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row>
    <x:row r="376">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row>
    <x:row r="377">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row>
    <x:row r="378">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row>
    <x:row r="379">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row>
    <x:row r="380">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row>
    <x:row r="381">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row>
    <x:row r="38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row>
    <x:row r="383">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row>
    <x:row r="384">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row>
    <x:row r="385">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row>
    <x:row r="386">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row>
    <x:row r="387">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row>
    <x:row r="388">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row>
    <x:row r="389">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row>
    <x:row r="390">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row>
    <x:row r="391">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row>
    <x:row r="39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row>
    <x:row r="393">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row>
    <x:row r="394">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row>
    <x:row r="395">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row>
    <x:row r="396">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row>
    <x:row r="397">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row>
    <x:row r="398">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row>
    <x:row r="399">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row>
    <x:row r="400">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row>
    <x:row r="401">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row>
    <x:row r="40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row>
    <x:row r="403">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row>
    <x:row r="404">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row>
    <x:row r="405">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row>
    <x:row r="406">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row>
    <x:row r="407">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row>
    <x:row r="408">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row>
    <x:row r="409">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row>
    <x:row r="410">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row>
    <x:row r="411">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row>
    <x:row r="41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row>
    <x:row r="413">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row>
    <x:row r="414">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row>
    <x:row r="415">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row>
    <x:row r="416">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row>
    <x:row r="417">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row>
    <x:row r="418">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row>
    <x:row r="419">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row>
    <x:row r="420">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row>
    <x:row r="421">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row>
    <x:row r="42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row>
    <x:row r="423">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row>
    <x:row r="424">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row>
    <x:row r="425">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row>
    <x:row r="426">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row>
    <x:row r="427">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row>
    <x:row r="428">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row>
    <x:row r="429">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row>
    <x:row r="430">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row>
    <x:row r="431">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row>
    <x:row r="43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row>
    <x:row r="433">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row>
    <x:row r="434">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row>
    <x:row r="435">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row>
    <x:row r="436">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row>
    <x:row r="437">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row>
    <x:row r="438">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row>
    <x:row r="439">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row>
    <x:row r="440">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row>
    <x:row r="441">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row>
    <x:row r="44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row>
    <x:row r="443">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row>
    <x:row r="444">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row>
    <x:row r="445">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row>
    <x:row r="446">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row>
    <x:row r="447">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row>
    <x:row r="448">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row>
    <x:row r="449">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row>
    <x:row r="450">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row>
    <x:row r="451">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row>
    <x:row r="45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row>
    <x:row r="453">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row>
    <x:row r="454">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row>
    <x:row r="455">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row>
    <x:row r="456">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row>
    <x:row r="457">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row>
    <x:row r="458">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row>
    <x:row r="459">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row>
    <x:row r="460">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row>
    <x:row r="461">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row>
    <x:row r="46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row>
    <x:row r="463">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row>
    <x:row r="464">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row>
    <x:row r="465">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row>
    <x:row r="466">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row>
    <x:row r="467">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row>
    <x:row r="468">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row>
    <x:row r="469">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row>
    <x:row r="470">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row>
    <x:row r="471">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row>
    <x:row r="47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row>
    <x:row r="473">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row>
    <x:row r="474">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row>
    <x:row r="475">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row>
    <x:row r="476">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row>
    <x:row r="477">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row>
    <x:row r="478">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row>
    <x:row r="479">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row>
    <x:row r="480">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row>
    <x:row r="481">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row>
    <x:row r="48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row>
    <x:row r="483">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row>
    <x:row r="484">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row>
    <x:row r="485">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row>
    <x:row r="486">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row>
    <x:row r="487">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row>
    <x:row r="488">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row>
    <x:row r="489">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row>
    <x:row r="490">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row>
    <x:row r="491">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row>
    <x:row r="49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row>
    <x:row r="493">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row>
    <x:row r="494">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row>
    <x:row r="495">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row>
    <x:row r="496">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row>
    <x:row r="497">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row>
    <x:row r="498">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row>
    <x:row r="499">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row>
    <x:row r="500">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row>
    <x:row r="501">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row>
    <x:row r="50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row>
    <x:row r="503">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row>
    <x:row r="504">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row>
    <x:row r="505">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row>
    <x:row r="506">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row>
    <x:row r="507">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row>
    <x:row r="508">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row>
    <x:row r="509">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row>
    <x:row r="510">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row>
    <x:row r="511">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row>
    <x:row r="51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row>
    <x:row r="513">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row>
    <x:row r="514">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row>
    <x:row r="515">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row>
    <x:row r="516">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row>
    <x:row r="517">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row>
    <x:row r="518">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row>
    <x:row r="519">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row>
    <x:row r="520">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row>
    <x:row r="521">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row>
    <x:row r="52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row>
    <x:row r="523">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row>
    <x:row r="524">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row>
    <x:row r="525">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row>
    <x:row r="526">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row>
    <x:row r="527">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row>
    <x:row r="528">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row>
    <x:row r="529">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row>
    <x:row r="530">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row>
    <x:row r="531">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row>
    <x:row r="53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row>
    <x:row r="533">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row>
    <x:row r="534">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row>
    <x:row r="535">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row>
    <x:row r="536">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row>
    <x:row r="537">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row>
    <x:row r="538">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row>
    <x:row r="539">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row>
    <x:row r="540">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row>
    <x:row r="541">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row>
    <x:row r="54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row>
    <x:row r="543">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row>
    <x:row r="544">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row>
    <x:row r="545">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row>
    <x:row r="546">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row>
    <x:row r="547">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row>
    <x:row r="548">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row>
    <x:row r="549">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row>
    <x:row r="550">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row>
    <x:row r="551">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row>
    <x:row r="55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row>
    <x:row r="553">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row>
    <x:row r="554">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row>
    <x:row r="555">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row>
    <x:row r="556">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row>
    <x:row r="557">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row>
    <x:row r="558">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row>
    <x:row r="559">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row>
    <x:row r="560">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row>
    <x:row r="561">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row>
    <x:row r="56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row>
    <x:row r="563">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row>
    <x:row r="564">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row>
    <x:row r="565">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row>
    <x:row r="566">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row>
    <x:row r="567">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row>
    <x:row r="568">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row>
    <x:row r="569">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row>
    <x:row r="570">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row>
    <x:row r="571">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row>
    <x:row r="57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row>
    <x:row r="573">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row>
    <x:row r="574">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row>
    <x:row r="575">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row>
    <x:row r="576">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row>
    <x:row r="577">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row>
    <x:row r="578">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row>
    <x:row r="579">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row>
    <x:row r="580">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row>
    <x:row r="581">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row>
    <x:row r="58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row>
    <x:row r="583">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row>
    <x:row r="584">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row>
    <x:row r="585">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row>
    <x:row r="586">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row>
    <x:row r="587">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row>
    <x:row r="588">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row>
    <x:row r="589">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row>
    <x:row r="590">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row>
    <x:row r="591">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row>
    <x:row r="59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row>
    <x:row r="593">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row>
    <x:row r="594">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row>
    <x:row r="595">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row>
    <x:row r="596">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row>
    <x:row r="597">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row>
    <x:row r="598">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row>
    <x:row r="599">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row>
    <x:row r="600">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row>
    <x:row r="601">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row>
    <x:row r="60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row>
    <x:row r="603">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row>
    <x:row r="604">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row>
    <x:row r="605">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row>
    <x:row r="606">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row>
    <x:row r="607">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row>
    <x:row r="608">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row>
    <x:row r="609">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row>
    <x:row r="610">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row>
    <x:row r="611">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row>
    <x:row r="61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row>
    <x:row r="613">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row>
    <x:row r="614">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row>
    <x:row r="615">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row>
    <x:row r="616">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row>
    <x:row r="617">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row>
    <x:row r="618">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row>
    <x:row r="619">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row>
    <x:row r="620">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row>
    <x:row r="621">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row>
    <x:row r="62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row>
    <x:row r="623">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row>
    <x:row r="624">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row>
    <x:row r="625">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row>
    <x:row r="626">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row>
    <x:row r="627">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row>
    <x:row r="628">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row>
    <x:row r="629">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row>
    <x:row r="630">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row>
    <x:row r="631">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row>
    <x:row r="63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row>
    <x:row r="633">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row>
    <x:row r="634">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row>
    <x:row r="635">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row>
    <x:row r="636">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row>
    <x:row r="637">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row>
    <x:row r="638">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row>
    <x:row r="639">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row>
    <x:row r="640">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row>
    <x:row r="641">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row>
    <x:row r="64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row>
    <x:row r="643">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row>
    <x:row r="644">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row>
    <x:row r="645">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row>
    <x:row r="646">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row>
    <x:row r="647">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row>
    <x:row r="648">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row>
    <x:row r="649">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row>
    <x:row r="650">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row>
    <x:row r="651">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row>
    <x:row r="65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row>
    <x:row r="653">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row>
    <x:row r="654">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row>
    <x:row r="655">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row>
    <x:row r="656">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row>
    <x:row r="657">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row>
    <x:row r="658">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row>
    <x:row r="659">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row>
    <x:row r="660">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row>
    <x:row r="661">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row>
    <x:row r="66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row>
    <x:row r="663">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row>
    <x:row r="664">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row>
    <x:row r="665">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row>
    <x:row r="666">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row>
    <x:row r="667">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row>
    <x:row r="668">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row>
    <x:row r="669">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row>
    <x:row r="670">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row>
    <x:row r="671">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row>
    <x:row r="67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row>
    <x:row r="673">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row>
    <x:row r="674">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row>
    <x:row r="675">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row>
    <x:row r="676">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row>
    <x:row r="677">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row>
    <x:row r="678">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row>
    <x:row r="679">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row>
    <x:row r="680">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row>
    <x:row r="681">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row>
    <x:row r="68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row>
    <x:row r="683">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row>
    <x:row r="684">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row>
    <x:row r="685">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row>
    <x:row r="686">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row>
    <x:row r="687">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row>
    <x:row r="688">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row>
    <x:row r="689">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row>
    <x:row r="690">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row>
    <x:row r="691">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row>
    <x:row r="69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row>
    <x:row r="693">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row>
    <x:row r="694">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row>
    <x:row r="695">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row>
    <x:row r="696">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row>
    <x:row r="697">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row>
    <x:row r="698">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row>
    <x:row r="699">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row>
    <x:row r="700">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row>
    <x:row r="701">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row>
    <x:row r="70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row>
    <x:row r="703">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row>
    <x:row r="704">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row>
    <x:row r="705">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row>
    <x:row r="706">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row>
    <x:row r="707">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row>
    <x:row r="708">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row>
    <x:row r="709">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row>
    <x:row r="710">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row>
    <x:row r="711">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row>
    <x:row r="71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row>
    <x:row r="713">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row>
    <x:row r="714">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row>
    <x:row r="715">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row>
    <x:row r="716">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row>
    <x:row r="717">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row>
    <x:row r="718">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row>
    <x:row r="719">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row>
    <x:row r="720">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row>
    <x:row r="721">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row>
    <x:row r="72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row>
    <x:row r="723">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row>
    <x:row r="724">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row>
    <x:row r="725">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row>
    <x:row r="726">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row>
    <x:row r="727">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row>
    <x:row r="728">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row>
    <x:row r="729">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row>
    <x:row r="730">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row>
    <x:row r="731">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row>
    <x:row r="73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row>
    <x:row r="733">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row>
    <x:row r="734">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row>
    <x:row r="735">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row>
    <x:row r="736">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row>
    <x:row r="737">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row>
    <x:row r="738">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row>
    <x:row r="739">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row>
    <x:row r="740">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row>
    <x:row r="741">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row>
    <x:row r="74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row>
    <x:row r="743">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row>
    <x:row r="744">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row>
    <x:row r="745">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row>
    <x:row r="746">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row>
    <x:row r="747">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row>
    <x:row r="748">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row>
    <x:row r="749">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row>
    <x:row r="750">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row>
    <x:row r="751">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row>
    <x:row r="75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row>
    <x:row r="753">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row>
    <x:row r="754">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row>
    <x:row r="755">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row>
    <x:row r="756">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row>
    <x:row r="757">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row>
    <x:row r="758">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row>
    <x:row r="759">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row>
    <x:row r="760">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row>
    <x:row r="761">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row>
    <x:row r="76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row>
    <x:row r="763">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row>
    <x:row r="764">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row>
    <x:row r="765">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row>
    <x:row r="766">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row>
    <x:row r="767">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row>
    <x:row r="768">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row>
    <x:row r="769">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row>
    <x:row r="770">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row>
    <x:row r="771">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row>
    <x:row r="77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row>
    <x:row r="773">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row>
    <x:row r="774">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row>
    <x:row r="775">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row>
    <x:row r="776">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row>
    <x:row r="777">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row>
    <x:row r="778">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row>
    <x:row r="779">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row>
    <x:row r="780">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row>
    <x:row r="781">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row>
    <x:row r="78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row>
    <x:row r="783">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row>
    <x:row r="784">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row>
    <x:row r="785">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row>
    <x:row r="786">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row>
    <x:row r="787">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row>
    <x:row r="788">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row>
    <x:row r="789">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row>
    <x:row r="790">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row>
    <x:row r="791">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row>
    <x:row r="79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row>
    <x:row r="793">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row>
    <x:row r="794">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row>
    <x:row r="795">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row>
    <x:row r="796">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row>
    <x:row r="797">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row>
    <x:row r="798">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row>
    <x:row r="799">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row>
    <x:row r="800">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row>
    <x:row r="801">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row>
    <x:row r="80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row>
    <x:row r="803">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row>
    <x:row r="804">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row>
    <x:row r="805">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row>
    <x:row r="806">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row>
    <x:row r="807">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row>
    <x:row r="808">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row>
    <x:row r="809">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row>
    <x:row r="810">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row>
    <x:row r="811">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row>
    <x:row r="81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row>
    <x:row r="813">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row>
    <x:row r="814">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row>
    <x:row r="815">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row>
    <x:row r="816">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row>
    <x:row r="817">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row>
    <x:row r="818">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row>
    <x:row r="819">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row>
    <x:row r="820">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row>
    <x:row r="821">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row>
    <x:row r="82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row>
    <x:row r="823">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row>
    <x:row r="824">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row>
    <x:row r="825">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row>
    <x:row r="826">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row>
    <x:row r="827">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row>
    <x:row r="828">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row>
    <x:row r="829">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row>
    <x:row r="830">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row>
    <x:row r="831">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row>
    <x:row r="83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row>
    <x:row r="833">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row>
    <x:row r="834">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row>
    <x:row r="835">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row>
    <x:row r="836">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row>
    <x:row r="837">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row>
    <x:row r="838">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row>
    <x:row r="839">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row>
    <x:row r="840">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row>
    <x:row r="841">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row>
    <x:row r="84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row>
    <x:row r="843">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row>
    <x:row r="844">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row>
    <x:row r="845">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row>
    <x:row r="846">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row>
    <x:row r="847">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row>
    <x:row r="848">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row>
    <x:row r="849">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row>
    <x:row r="850">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row>
    <x:row r="851">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row>
    <x:row r="85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row>
    <x:row r="853">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row>
    <x:row r="854">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row>
    <x:row r="855">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row>
    <x:row r="856">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row>
    <x:row r="857">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row>
    <x:row r="858">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row>
    <x:row r="859">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row>
    <x:row r="860">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row>
    <x:row r="861">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row>
    <x:row r="86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row>
    <x:row r="863">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row>
    <x:row r="864">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row>
    <x:row r="865">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row>
    <x:row r="866">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row>
    <x:row r="867">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row>
    <x:row r="868">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row>
    <x:row r="869">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row>
    <x:row r="870">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row>
    <x:row r="871">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row>
    <x:row r="87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row>
    <x:row r="873">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row>
    <x:row r="874">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row>
    <x:row r="875">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row>
    <x:row r="876">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row>
    <x:row r="877">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row>
    <x:row r="878">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row>
    <x:row r="879">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row>
    <x:row r="880">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row>
    <x:row r="881">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row>
    <x:row r="88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row>
    <x:row r="883">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row>
    <x:row r="884">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row>
    <x:row r="885">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row>
    <x:row r="886">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row>
    <x:row r="887">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row>
    <x:row r="888">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row>
    <x:row r="889">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row>
    <x:row r="890">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row>
    <x:row r="891">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row>
    <x:row r="89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row>
    <x:row r="893">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row>
    <x:row r="894">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row>
    <x:row r="895">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row>
    <x:row r="896">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row>
    <x:row r="897">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row>
    <x:row r="898">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row>
    <x:row r="899">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row>
    <x:row r="900">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row>
    <x:row r="901">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row>
    <x:row r="90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row>
    <x:row r="903">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row>
    <x:row r="904">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row>
    <x:row r="905">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row>
    <x:row r="906">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row>
    <x:row r="907">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row>
    <x:row r="908">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row>
    <x:row r="909">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row>
    <x:row r="910">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row>
    <x:row r="911">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row>
    <x:row r="91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row>
    <x:row r="913">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row>
    <x:row r="914">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row>
    <x:row r="915">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row>
    <x:row r="916">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row>
    <x:row r="917">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row>
    <x:row r="918">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row>
    <x:row r="919">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row>
    <x:row r="920">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row>
    <x:row r="921">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row>
    <x:row r="92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row>
    <x:row r="923">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row>
    <x:row r="924">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row>
    <x:row r="925">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row>
    <x:row r="926">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row>
    <x:row r="927">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row>
    <x:row r="928">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row>
    <x:row r="929">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row>
    <x:row r="930">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row>
    <x:row r="931">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row>
    <x:row r="93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row>
    <x:row r="933">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row>
    <x:row r="934">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row>
    <x:row r="935">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row>
    <x:row r="936">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row>
    <x:row r="937">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row>
    <x:row r="938">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row>
    <x:row r="939">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row>
    <x:row r="940">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row>
    <x:row r="941">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row>
    <x:row r="94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row>
    <x:row r="943">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row>
    <x:row r="944">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row>
    <x:row r="945">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row>
    <x:row r="946">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row>
    <x:row r="947">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row>
    <x:row r="948">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row>
    <x:row r="949">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row>
    <x:row r="950">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row>
    <x:row r="951">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row>
    <x:row r="95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row>
    <x:row r="953">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row>
    <x:row r="954">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row>
    <x:row r="955">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row>
    <x:row r="956">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row>
    <x:row r="957">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row>
    <x:row r="958">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row>
    <x:row r="959">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row>
    <x:row r="960">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row>
    <x:row r="961">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row>
    <x:row r="96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row>
    <x:row r="963">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row>
    <x:row r="964">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row>
    <x:row r="965">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row>
    <x:row r="966">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row>
    <x:row r="967">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row>
    <x:row r="968">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row>
    <x:row r="969">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row>
    <x:row r="970">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row>
    <x:row r="971">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row>
    <x:row r="97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row>
    <x:row r="973">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row>
    <x:row r="974">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row>
    <x:row r="975">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row>
    <x:row r="976">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row>
    <x:row r="977">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row>
    <x:row r="978">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row>
    <x:row r="979">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row>
    <x:row r="980">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row>
    <x:row r="981">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row>
    <x:row r="98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row>
    <x:row r="983">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row>
    <x:row r="984">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row>
    <x:row r="985">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row>
    <x:row r="986">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row>
    <x:row r="987">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row>
    <x:row r="988">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row>
    <x:row r="989">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row>
    <x:row r="990">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row>
    <x:row r="991">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row>
    <x:row r="99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row>
    <x:row r="993">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row>
    <x:row r="994">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row>
    <x:row r="995">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row>
    <x:row r="996">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row>
    <x:row r="997">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row>
    <x:row r="998">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row>
    <x:row r="999">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row>
    <x:row r="1000">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row>
    <x:row r="1001">
      <x:c r="B1001" s="2"/>
      <x:c r="C1001" s="2"/>
      <x:c r="D1001" s="2"/>
      <x:c r="E1001" s="2"/>
      <x:c r="F1001" s="2"/>
      <x:c r="G1001" s="2"/>
      <x:c r="H1001" s="2"/>
      <x:c r="I1001" s="2"/>
      <x:c r="J1001" s="2"/>
      <x:c r="K1001" s="2"/>
      <x:c r="L1001" s="2"/>
      <x:c r="M1001" s="2"/>
      <x:c r="N1001" s="2"/>
      <x:c r="O1001" s="2"/>
      <x:c r="P1001" s="2"/>
      <x:c r="Q1001" s="2"/>
      <x:c r="R1001" s="2"/>
      <x:c r="S1001" s="2"/>
      <x:c r="T1001" s="2"/>
      <x:c r="U1001" s="2"/>
      <x:c r="V1001" s="2"/>
      <x:c r="W1001" s="2"/>
      <x:c r="X1001" s="2"/>
      <x:c r="Y1001" s="2"/>
      <x:c r="Z1001" s="2"/>
      <x:c r="AA1001" s="2"/>
      <x:c r="AB1001" s="2"/>
      <x:c r="AC1001" s="2"/>
      <x:c r="AD1001" s="2"/>
      <x:c r="AE1001" s="2"/>
      <x:c r="AF1001" s="2"/>
      <x:c r="AG1001" s="2"/>
      <x:c r="AH1001" s="2"/>
      <x:c r="AI1001" s="2"/>
      <x:c r="AJ1001" s="2"/>
      <x:c r="AK1001" s="2"/>
      <x:c r="AL1001" s="2"/>
      <x:c r="AM1001" s="2"/>
      <x:c r="AN1001" s="2"/>
      <x:c r="AO1001" s="2"/>
      <x:c r="AP1001" s="2"/>
      <x:c r="AQ1001" s="2"/>
      <x:c r="AR1001" s="2"/>
      <x:c r="AS1001" s="2"/>
    </x:row>
    <x:row r="1002">
      <x:c r="B1002" s="2"/>
      <x:c r="C1002" s="2"/>
      <x:c r="D1002" s="2"/>
      <x:c r="E1002" s="2"/>
      <x:c r="F1002" s="2"/>
      <x:c r="G1002" s="2"/>
      <x:c r="H1002" s="2"/>
      <x:c r="I1002" s="2"/>
      <x:c r="J1002" s="2"/>
      <x:c r="K1002" s="2"/>
      <x:c r="L1002" s="2"/>
      <x:c r="M1002" s="2"/>
      <x:c r="N1002" s="2"/>
      <x:c r="O1002" s="2"/>
      <x:c r="P1002" s="2"/>
      <x:c r="Q1002" s="2"/>
      <x:c r="R1002" s="2"/>
      <x:c r="S1002" s="2"/>
      <x:c r="T1002" s="2"/>
      <x:c r="U1002" s="2"/>
      <x:c r="V1002" s="2"/>
      <x:c r="W1002" s="2"/>
      <x:c r="X1002" s="2"/>
      <x:c r="Y1002" s="2"/>
      <x:c r="Z1002" s="2"/>
      <x:c r="AA1002" s="2"/>
      <x:c r="AB1002" s="2"/>
      <x:c r="AC1002" s="2"/>
      <x:c r="AD1002" s="2"/>
      <x:c r="AE1002" s="2"/>
      <x:c r="AF1002" s="2"/>
      <x:c r="AG1002" s="2"/>
      <x:c r="AH1002" s="2"/>
      <x:c r="AI1002" s="2"/>
      <x:c r="AJ1002" s="2"/>
      <x:c r="AK1002" s="2"/>
      <x:c r="AL1002" s="2"/>
      <x:c r="AM1002" s="2"/>
      <x:c r="AN1002" s="2"/>
      <x:c r="AO1002" s="2"/>
      <x:c r="AP1002" s="2"/>
      <x:c r="AQ1002" s="2"/>
      <x:c r="AR1002" s="2"/>
      <x:c r="AS1002" s="2"/>
    </x:row>
    <x:row r="1003">
      <x:c r="B1003" s="2"/>
      <x:c r="C1003" s="2"/>
      <x:c r="D1003" s="2"/>
      <x:c r="E1003" s="2"/>
      <x:c r="F1003" s="2"/>
      <x:c r="G1003" s="2"/>
      <x:c r="H1003" s="2"/>
      <x:c r="I1003" s="2"/>
      <x:c r="J1003" s="2"/>
      <x:c r="K1003" s="2"/>
      <x:c r="L1003" s="2"/>
      <x:c r="M1003" s="2"/>
      <x:c r="N1003" s="2"/>
      <x:c r="O1003" s="2"/>
      <x:c r="P1003" s="2"/>
      <x:c r="Q1003" s="2"/>
      <x:c r="R1003" s="2"/>
      <x:c r="S1003" s="2"/>
      <x:c r="T1003" s="2"/>
      <x:c r="U1003" s="2"/>
      <x:c r="V1003" s="2"/>
      <x:c r="W1003" s="2"/>
      <x:c r="X1003" s="2"/>
      <x:c r="Y1003" s="2"/>
      <x:c r="Z1003" s="2"/>
      <x:c r="AA1003" s="2"/>
      <x:c r="AB1003" s="2"/>
      <x:c r="AC1003" s="2"/>
      <x:c r="AD1003" s="2"/>
      <x:c r="AE1003" s="2"/>
      <x:c r="AF1003" s="2"/>
      <x:c r="AG1003" s="2"/>
      <x:c r="AH1003" s="2"/>
      <x:c r="AI1003" s="2"/>
      <x:c r="AJ1003" s="2"/>
      <x:c r="AK1003" s="2"/>
      <x:c r="AL1003" s="2"/>
      <x:c r="AM1003" s="2"/>
      <x:c r="AN1003" s="2"/>
      <x:c r="AO1003" s="2"/>
      <x:c r="AP1003" s="2"/>
      <x:c r="AQ1003" s="2"/>
      <x:c r="AR1003" s="2"/>
      <x:c r="AS1003" s="2"/>
    </x:row>
    <x:row r="1004">
      <x:c r="B1004" s="2"/>
      <x:c r="C1004" s="2"/>
      <x:c r="D1004" s="2"/>
      <x:c r="E1004" s="2"/>
      <x:c r="F1004" s="2"/>
      <x:c r="G1004" s="2"/>
      <x:c r="H1004" s="2"/>
      <x:c r="I1004" s="2"/>
      <x:c r="J1004" s="2"/>
      <x:c r="K1004" s="2"/>
      <x:c r="L1004" s="2"/>
      <x:c r="M1004" s="2"/>
      <x:c r="N1004" s="2"/>
      <x:c r="O1004" s="2"/>
      <x:c r="P1004" s="2"/>
      <x:c r="Q1004" s="2"/>
      <x:c r="R1004" s="2"/>
      <x:c r="S1004" s="2"/>
      <x:c r="T1004" s="2"/>
      <x:c r="U1004" s="2"/>
      <x:c r="V1004" s="2"/>
      <x:c r="W1004" s="2"/>
      <x:c r="X1004" s="2"/>
      <x:c r="Y1004" s="2"/>
      <x:c r="Z1004" s="2"/>
      <x:c r="AA1004" s="2"/>
      <x:c r="AB1004" s="2"/>
      <x:c r="AC1004" s="2"/>
      <x:c r="AD1004" s="2"/>
      <x:c r="AE1004" s="2"/>
      <x:c r="AF1004" s="2"/>
      <x:c r="AG1004" s="2"/>
      <x:c r="AH1004" s="2"/>
      <x:c r="AI1004" s="2"/>
      <x:c r="AJ1004" s="2"/>
      <x:c r="AK1004" s="2"/>
      <x:c r="AL1004" s="2"/>
      <x:c r="AM1004" s="2"/>
      <x:c r="AN1004" s="2"/>
      <x:c r="AO1004" s="2"/>
      <x:c r="AP1004" s="2"/>
      <x:c r="AQ1004" s="2"/>
      <x:c r="AR1004" s="2"/>
      <x:c r="AS1004" s="2"/>
    </x:row>
    <x:row r="1005">
      <x:c r="B1005" s="2"/>
      <x:c r="C1005" s="2"/>
      <x:c r="D1005" s="2"/>
      <x:c r="E1005" s="2"/>
      <x:c r="F1005" s="2"/>
      <x:c r="G1005" s="2"/>
      <x:c r="H1005" s="2"/>
      <x:c r="I1005" s="2"/>
      <x:c r="J1005" s="2"/>
      <x:c r="K1005" s="2"/>
      <x:c r="L1005" s="2"/>
      <x:c r="M1005" s="2"/>
      <x:c r="N1005" s="2"/>
      <x:c r="O1005" s="2"/>
      <x:c r="P1005" s="2"/>
      <x:c r="Q1005" s="2"/>
      <x:c r="R1005" s="2"/>
      <x:c r="S1005" s="2"/>
      <x:c r="T1005" s="2"/>
      <x:c r="U1005" s="2"/>
      <x:c r="V1005" s="2"/>
      <x:c r="W1005" s="2"/>
      <x:c r="X1005" s="2"/>
      <x:c r="Y1005" s="2"/>
      <x:c r="Z1005" s="2"/>
      <x:c r="AA1005" s="2"/>
      <x:c r="AB1005" s="2"/>
      <x:c r="AC1005" s="2"/>
      <x:c r="AD1005" s="2"/>
      <x:c r="AE1005" s="2"/>
      <x:c r="AF1005" s="2"/>
      <x:c r="AG1005" s="2"/>
      <x:c r="AH1005" s="2"/>
      <x:c r="AI1005" s="2"/>
      <x:c r="AJ1005" s="2"/>
      <x:c r="AK1005" s="2"/>
      <x:c r="AL1005" s="2"/>
      <x:c r="AM1005" s="2"/>
      <x:c r="AN1005" s="2"/>
      <x:c r="AO1005" s="2"/>
      <x:c r="AP1005" s="2"/>
      <x:c r="AQ1005" s="2"/>
      <x:c r="AR1005" s="2"/>
      <x:c r="AS1005" s="2"/>
    </x:row>
    <x:row r="1006">
      <x:c r="B1006" s="2"/>
      <x:c r="C1006" s="2"/>
      <x:c r="D1006" s="2"/>
      <x:c r="E1006" s="2"/>
      <x:c r="F1006" s="2"/>
      <x:c r="G1006" s="2"/>
      <x:c r="H1006" s="2"/>
      <x:c r="I1006" s="2"/>
      <x:c r="J1006" s="2"/>
      <x:c r="K1006" s="2"/>
      <x:c r="L1006" s="2"/>
      <x:c r="M1006" s="2"/>
      <x:c r="N1006" s="2"/>
      <x:c r="O1006" s="2"/>
      <x:c r="P1006" s="2"/>
      <x:c r="Q1006" s="2"/>
      <x:c r="R1006" s="2"/>
      <x:c r="S1006" s="2"/>
      <x:c r="T1006" s="2"/>
      <x:c r="U1006" s="2"/>
      <x:c r="V1006" s="2"/>
      <x:c r="W1006" s="2"/>
      <x:c r="X1006" s="2"/>
      <x:c r="Y1006" s="2"/>
      <x:c r="Z1006" s="2"/>
      <x:c r="AA1006" s="2"/>
      <x:c r="AB1006" s="2"/>
      <x:c r="AC1006" s="2"/>
      <x:c r="AD1006" s="2"/>
      <x:c r="AE1006" s="2"/>
      <x:c r="AF1006" s="2"/>
      <x:c r="AG1006" s="2"/>
      <x:c r="AH1006" s="2"/>
      <x:c r="AI1006" s="2"/>
      <x:c r="AJ1006" s="2"/>
      <x:c r="AK1006" s="2"/>
      <x:c r="AL1006" s="2"/>
      <x:c r="AM1006" s="2"/>
      <x:c r="AN1006" s="2"/>
      <x:c r="AO1006" s="2"/>
      <x:c r="AP1006" s="2"/>
      <x:c r="AQ1006" s="2"/>
      <x:c r="AR1006" s="2"/>
      <x:c r="AS1006" s="2"/>
    </x:row>
    <x:row r="1007">
      <x:c r="B1007" s="2"/>
      <x:c r="C1007" s="2"/>
      <x:c r="D1007" s="2"/>
      <x:c r="E1007" s="2"/>
      <x:c r="F1007" s="2"/>
      <x:c r="G1007" s="2"/>
      <x:c r="H1007" s="2"/>
      <x:c r="I1007" s="2"/>
      <x:c r="J1007" s="2"/>
      <x:c r="K1007" s="2"/>
      <x:c r="L1007" s="2"/>
      <x:c r="M1007" s="2"/>
      <x:c r="N1007" s="2"/>
      <x:c r="O1007" s="2"/>
      <x:c r="P1007" s="2"/>
      <x:c r="Q1007" s="2"/>
      <x:c r="R1007" s="2"/>
      <x:c r="S1007" s="2"/>
      <x:c r="T1007" s="2"/>
      <x:c r="U1007" s="2"/>
      <x:c r="V1007" s="2"/>
      <x:c r="W1007" s="2"/>
      <x:c r="X1007" s="2"/>
      <x:c r="Y1007" s="2"/>
      <x:c r="Z1007" s="2"/>
      <x:c r="AA1007" s="2"/>
      <x:c r="AB1007" s="2"/>
      <x:c r="AC1007" s="2"/>
      <x:c r="AD1007" s="2"/>
      <x:c r="AE1007" s="2"/>
      <x:c r="AF1007" s="2"/>
      <x:c r="AG1007" s="2"/>
      <x:c r="AH1007" s="2"/>
      <x:c r="AI1007" s="2"/>
      <x:c r="AJ1007" s="2"/>
      <x:c r="AK1007" s="2"/>
      <x:c r="AL1007" s="2"/>
      <x:c r="AM1007" s="2"/>
      <x:c r="AN1007" s="2"/>
      <x:c r="AO1007" s="2"/>
      <x:c r="AP1007" s="2"/>
      <x:c r="AQ1007" s="2"/>
      <x:c r="AR1007" s="2"/>
      <x:c r="AS1007" s="2"/>
    </x:row>
    <x:row r="1008">
      <x:c r="B1008" s="2"/>
      <x:c r="C1008" s="2"/>
      <x:c r="D1008" s="2"/>
      <x:c r="E1008" s="2"/>
      <x:c r="F1008" s="2"/>
      <x:c r="G1008" s="2"/>
      <x:c r="H1008" s="2"/>
      <x:c r="I1008" s="2"/>
      <x:c r="J1008" s="2"/>
      <x:c r="K1008" s="2"/>
      <x:c r="L1008" s="2"/>
      <x:c r="M1008" s="2"/>
      <x:c r="N1008" s="2"/>
      <x:c r="O1008" s="2"/>
      <x:c r="P1008" s="2"/>
      <x:c r="Q1008" s="2"/>
      <x:c r="R1008" s="2"/>
      <x:c r="S1008" s="2"/>
      <x:c r="T1008" s="2"/>
      <x:c r="U1008" s="2"/>
      <x:c r="V1008" s="2"/>
      <x:c r="W1008" s="2"/>
      <x:c r="X1008" s="2"/>
      <x:c r="Y1008" s="2"/>
      <x:c r="Z1008" s="2"/>
      <x:c r="AA1008" s="2"/>
      <x:c r="AB1008" s="2"/>
      <x:c r="AC1008" s="2"/>
      <x:c r="AD1008" s="2"/>
      <x:c r="AE1008" s="2"/>
      <x:c r="AF1008" s="2"/>
      <x:c r="AG1008" s="2"/>
      <x:c r="AH1008" s="2"/>
      <x:c r="AI1008" s="2"/>
      <x:c r="AJ1008" s="2"/>
      <x:c r="AK1008" s="2"/>
      <x:c r="AL1008" s="2"/>
      <x:c r="AM1008" s="2"/>
      <x:c r="AN1008" s="2"/>
      <x:c r="AO1008" s="2"/>
      <x:c r="AP1008" s="2"/>
      <x:c r="AQ1008" s="2"/>
      <x:c r="AR1008" s="2"/>
      <x:c r="AS1008" s="2"/>
    </x:row>
    <x:row r="1009">
      <x:c r="B1009" s="2"/>
      <x:c r="C1009" s="2"/>
      <x:c r="D1009" s="2"/>
      <x:c r="E1009" s="2"/>
      <x:c r="F1009" s="2"/>
      <x:c r="G1009" s="2"/>
      <x:c r="H1009" s="2"/>
      <x:c r="I1009" s="2"/>
      <x:c r="J1009" s="2"/>
      <x:c r="K1009" s="2"/>
      <x:c r="L1009" s="2"/>
      <x:c r="M1009" s="2"/>
      <x:c r="N1009" s="2"/>
      <x:c r="O1009" s="2"/>
      <x:c r="P1009" s="2"/>
      <x:c r="Q1009" s="2"/>
      <x:c r="R1009" s="2"/>
      <x:c r="S1009" s="2"/>
      <x:c r="T1009" s="2"/>
      <x:c r="U1009" s="2"/>
      <x:c r="V1009" s="2"/>
      <x:c r="W1009" s="2"/>
      <x:c r="X1009" s="2"/>
      <x:c r="Y1009" s="2"/>
      <x:c r="Z1009" s="2"/>
      <x:c r="AA1009" s="2"/>
      <x:c r="AB1009" s="2"/>
      <x:c r="AC1009" s="2"/>
      <x:c r="AD1009" s="2"/>
      <x:c r="AE1009" s="2"/>
      <x:c r="AF1009" s="2"/>
      <x:c r="AG1009" s="2"/>
      <x:c r="AH1009" s="2"/>
      <x:c r="AI1009" s="2"/>
      <x:c r="AJ1009" s="2"/>
      <x:c r="AK1009" s="2"/>
      <x:c r="AL1009" s="2"/>
      <x:c r="AM1009" s="2"/>
      <x:c r="AN1009" s="2"/>
      <x:c r="AO1009" s="2"/>
      <x:c r="AP1009" s="2"/>
      <x:c r="AQ1009" s="2"/>
      <x:c r="AR1009" s="2"/>
      <x:c r="AS1009" s="2"/>
    </x:row>
    <x:row r="1010">
      <x:c r="B1010" s="2"/>
      <x:c r="C1010" s="2"/>
      <x:c r="D1010" s="2"/>
      <x:c r="E1010" s="2"/>
      <x:c r="F1010" s="2"/>
      <x:c r="G1010" s="2"/>
      <x:c r="H1010" s="2"/>
      <x:c r="I1010" s="2"/>
      <x:c r="J1010" s="2"/>
      <x:c r="K1010" s="2"/>
      <x:c r="L1010" s="2"/>
      <x:c r="M1010" s="2"/>
      <x:c r="N1010" s="2"/>
      <x:c r="O1010" s="2"/>
      <x:c r="P1010" s="2"/>
      <x:c r="Q1010" s="2"/>
      <x:c r="R1010" s="2"/>
      <x:c r="S1010" s="2"/>
      <x:c r="T1010" s="2"/>
      <x:c r="U1010" s="2"/>
      <x:c r="V1010" s="2"/>
      <x:c r="W1010" s="2"/>
      <x:c r="X1010" s="2"/>
      <x:c r="Y1010" s="2"/>
      <x:c r="Z1010" s="2"/>
      <x:c r="AA1010" s="2"/>
      <x:c r="AB1010" s="2"/>
      <x:c r="AC1010" s="2"/>
      <x:c r="AD1010" s="2"/>
      <x:c r="AE1010" s="2"/>
      <x:c r="AF1010" s="2"/>
      <x:c r="AG1010" s="2"/>
      <x:c r="AH1010" s="2"/>
      <x:c r="AI1010" s="2"/>
      <x:c r="AJ1010" s="2"/>
      <x:c r="AK1010" s="2"/>
      <x:c r="AL1010" s="2"/>
      <x:c r="AM1010" s="2"/>
      <x:c r="AN1010" s="2"/>
      <x:c r="AO1010" s="2"/>
      <x:c r="AP1010" s="2"/>
      <x:c r="AQ1010" s="2"/>
      <x:c r="AR1010" s="2"/>
      <x:c r="AS1010" s="2"/>
    </x:row>
    <x:row r="1011">
      <x:c r="B1011" s="2"/>
      <x:c r="C1011" s="2"/>
      <x:c r="D1011" s="2"/>
      <x:c r="E1011" s="2"/>
      <x:c r="F1011" s="2"/>
      <x:c r="G1011" s="2"/>
      <x:c r="H1011" s="2"/>
      <x:c r="I1011" s="2"/>
      <x:c r="J1011" s="2"/>
      <x:c r="K1011" s="2"/>
      <x:c r="L1011" s="2"/>
      <x:c r="M1011" s="2"/>
      <x:c r="N1011" s="2"/>
      <x:c r="O1011" s="2"/>
      <x:c r="P1011" s="2"/>
      <x:c r="Q1011" s="2"/>
      <x:c r="R1011" s="2"/>
      <x:c r="S1011" s="2"/>
      <x:c r="T1011" s="2"/>
      <x:c r="U1011" s="2"/>
      <x:c r="V1011" s="2"/>
      <x:c r="W1011" s="2"/>
      <x:c r="X1011" s="2"/>
      <x:c r="Y1011" s="2"/>
      <x:c r="Z1011" s="2"/>
      <x:c r="AA1011" s="2"/>
      <x:c r="AB1011" s="2"/>
      <x:c r="AC1011" s="2"/>
      <x:c r="AD1011" s="2"/>
      <x:c r="AE1011" s="2"/>
      <x:c r="AF1011" s="2"/>
      <x:c r="AG1011" s="2"/>
      <x:c r="AH1011" s="2"/>
      <x:c r="AI1011" s="2"/>
      <x:c r="AJ1011" s="2"/>
      <x:c r="AK1011" s="2"/>
      <x:c r="AL1011" s="2"/>
      <x:c r="AM1011" s="2"/>
      <x:c r="AN1011" s="2"/>
      <x:c r="AO1011" s="2"/>
      <x:c r="AP1011" s="2"/>
      <x:c r="AQ1011" s="2"/>
      <x:c r="AR1011" s="2"/>
      <x:c r="AS1011" s="2"/>
    </x:row>
    <x:row r="1012">
      <x:c r="B1012" s="2"/>
      <x:c r="C1012" s="2"/>
      <x:c r="D1012" s="2"/>
      <x:c r="E1012" s="2"/>
      <x:c r="F1012" s="2"/>
      <x:c r="G1012" s="2"/>
      <x:c r="H1012" s="2"/>
      <x:c r="I1012" s="2"/>
      <x:c r="J1012" s="2"/>
      <x:c r="K1012" s="2"/>
      <x:c r="L1012" s="2"/>
      <x:c r="M1012" s="2"/>
      <x:c r="N1012" s="2"/>
      <x:c r="O1012" s="2"/>
      <x:c r="P1012" s="2"/>
      <x:c r="Q1012" s="2"/>
      <x:c r="R1012" s="2"/>
      <x:c r="S1012" s="2"/>
      <x:c r="T1012" s="2"/>
      <x:c r="U1012" s="2"/>
      <x:c r="V1012" s="2"/>
      <x:c r="W1012" s="2"/>
      <x:c r="X1012" s="2"/>
      <x:c r="Y1012" s="2"/>
      <x:c r="Z1012" s="2"/>
      <x:c r="AA1012" s="2"/>
      <x:c r="AB1012" s="2"/>
      <x:c r="AC1012" s="2"/>
      <x:c r="AD1012" s="2"/>
      <x:c r="AE1012" s="2"/>
      <x:c r="AF1012" s="2"/>
      <x:c r="AG1012" s="2"/>
      <x:c r="AH1012" s="2"/>
      <x:c r="AI1012" s="2"/>
      <x:c r="AJ1012" s="2"/>
      <x:c r="AK1012" s="2"/>
      <x:c r="AL1012" s="2"/>
      <x:c r="AM1012" s="2"/>
      <x:c r="AN1012" s="2"/>
      <x:c r="AO1012" s="2"/>
      <x:c r="AP1012" s="2"/>
      <x:c r="AQ1012" s="2"/>
      <x:c r="AR1012" s="2"/>
      <x:c r="AS1012" s="2"/>
    </x:row>
    <x:row r="1013">
      <x:c r="B1013" s="2"/>
      <x:c r="C1013" s="2"/>
      <x:c r="D1013" s="2"/>
      <x:c r="E1013" s="2"/>
      <x:c r="F1013" s="2"/>
      <x:c r="G1013" s="2"/>
      <x:c r="H1013" s="2"/>
      <x:c r="I1013" s="2"/>
      <x:c r="J1013" s="2"/>
      <x:c r="K1013" s="2"/>
      <x:c r="L1013" s="2"/>
      <x:c r="M1013" s="2"/>
      <x:c r="N1013" s="2"/>
      <x:c r="O1013" s="2"/>
      <x:c r="P1013" s="2"/>
      <x:c r="Q1013" s="2"/>
      <x:c r="R1013" s="2"/>
      <x:c r="S1013" s="2"/>
      <x:c r="T1013" s="2"/>
      <x:c r="U1013" s="2"/>
      <x:c r="V1013" s="2"/>
      <x:c r="W1013" s="2"/>
      <x:c r="X1013" s="2"/>
      <x:c r="Y1013" s="2"/>
      <x:c r="Z1013" s="2"/>
      <x:c r="AA1013" s="2"/>
      <x:c r="AB1013" s="2"/>
      <x:c r="AC1013" s="2"/>
      <x:c r="AD1013" s="2"/>
      <x:c r="AE1013" s="2"/>
      <x:c r="AF1013" s="2"/>
      <x:c r="AG1013" s="2"/>
      <x:c r="AH1013" s="2"/>
      <x:c r="AI1013" s="2"/>
      <x:c r="AJ1013" s="2"/>
      <x:c r="AK1013" s="2"/>
      <x:c r="AL1013" s="2"/>
      <x:c r="AM1013" s="2"/>
      <x:c r="AN1013" s="2"/>
      <x:c r="AO1013" s="2"/>
      <x:c r="AP1013" s="2"/>
      <x:c r="AQ1013" s="2"/>
      <x:c r="AR1013" s="2"/>
      <x:c r="AS1013" s="2"/>
    </x:row>
    <x:row r="1014">
      <x:c r="B1014" s="2"/>
      <x:c r="C1014" s="2"/>
      <x:c r="D1014" s="2"/>
      <x:c r="E1014" s="2"/>
      <x:c r="F1014" s="2"/>
      <x:c r="G1014" s="2"/>
      <x:c r="H1014" s="2"/>
      <x:c r="I1014" s="2"/>
      <x:c r="J1014" s="2"/>
      <x:c r="K1014" s="2"/>
      <x:c r="L1014" s="2"/>
      <x:c r="M1014" s="2"/>
      <x:c r="N1014" s="2"/>
      <x:c r="O1014" s="2"/>
      <x:c r="P1014" s="2"/>
      <x:c r="Q1014" s="2"/>
      <x:c r="R1014" s="2"/>
      <x:c r="S1014" s="2"/>
      <x:c r="T1014" s="2"/>
      <x:c r="U1014" s="2"/>
      <x:c r="V1014" s="2"/>
      <x:c r="W1014" s="2"/>
      <x:c r="X1014" s="2"/>
      <x:c r="Y1014" s="2"/>
      <x:c r="Z1014" s="2"/>
      <x:c r="AA1014" s="2"/>
      <x:c r="AB1014" s="2"/>
      <x:c r="AC1014" s="2"/>
      <x:c r="AD1014" s="2"/>
      <x:c r="AE1014" s="2"/>
      <x:c r="AF1014" s="2"/>
      <x:c r="AG1014" s="2"/>
      <x:c r="AH1014" s="2"/>
      <x:c r="AI1014" s="2"/>
      <x:c r="AJ1014" s="2"/>
      <x:c r="AK1014" s="2"/>
      <x:c r="AL1014" s="2"/>
      <x:c r="AM1014" s="2"/>
      <x:c r="AN1014" s="2"/>
      <x:c r="AO1014" s="2"/>
      <x:c r="AP1014" s="2"/>
      <x:c r="AQ1014" s="2"/>
      <x:c r="AR1014" s="2"/>
      <x:c r="AS1014" s="2"/>
    </x:row>
    <x:row r="1015">
      <x:c r="B1015" s="2"/>
      <x:c r="C1015" s="2"/>
      <x:c r="D1015" s="2"/>
      <x:c r="E1015" s="2"/>
      <x:c r="F1015" s="2"/>
      <x:c r="G1015" s="2"/>
      <x:c r="H1015" s="2"/>
      <x:c r="I1015" s="2"/>
      <x:c r="J1015" s="2"/>
      <x:c r="K1015" s="2"/>
      <x:c r="L1015" s="2"/>
      <x:c r="M1015" s="2"/>
      <x:c r="N1015" s="2"/>
      <x:c r="O1015" s="2"/>
      <x:c r="P1015" s="2"/>
      <x:c r="Q1015" s="2"/>
      <x:c r="R1015" s="2"/>
      <x:c r="S1015" s="2"/>
      <x:c r="T1015" s="2"/>
      <x:c r="U1015" s="2"/>
      <x:c r="V1015" s="2"/>
      <x:c r="W1015" s="2"/>
      <x:c r="X1015" s="2"/>
      <x:c r="Y1015" s="2"/>
      <x:c r="Z1015" s="2"/>
      <x:c r="AA1015" s="2"/>
      <x:c r="AB1015" s="2"/>
      <x:c r="AC1015" s="2"/>
      <x:c r="AD1015" s="2"/>
      <x:c r="AE1015" s="2"/>
      <x:c r="AF1015" s="2"/>
      <x:c r="AG1015" s="2"/>
      <x:c r="AH1015" s="2"/>
      <x:c r="AI1015" s="2"/>
      <x:c r="AJ1015" s="2"/>
      <x:c r="AK1015" s="2"/>
      <x:c r="AL1015" s="2"/>
      <x:c r="AM1015" s="2"/>
      <x:c r="AN1015" s="2"/>
      <x:c r="AO1015" s="2"/>
      <x:c r="AP1015" s="2"/>
      <x:c r="AQ1015" s="2"/>
      <x:c r="AR1015" s="2"/>
      <x:c r="AS1015" s="2"/>
    </x:row>
    <x:row r="1016">
      <x:c r="B1016" s="2"/>
      <x:c r="C1016" s="2"/>
      <x:c r="D1016" s="2"/>
      <x:c r="E1016" s="2"/>
      <x:c r="F1016" s="2"/>
      <x:c r="G1016" s="2"/>
      <x:c r="H1016" s="2"/>
      <x:c r="I1016" s="2"/>
      <x:c r="J1016" s="2"/>
      <x:c r="K1016" s="2"/>
      <x:c r="L1016" s="2"/>
      <x:c r="M1016" s="2"/>
      <x:c r="N1016" s="2"/>
      <x:c r="O1016" s="2"/>
      <x:c r="P1016" s="2"/>
      <x:c r="Q1016" s="2"/>
      <x:c r="R1016" s="2"/>
      <x:c r="S1016" s="2"/>
      <x:c r="T1016" s="2"/>
      <x:c r="U1016" s="2"/>
      <x:c r="V1016" s="2"/>
      <x:c r="W1016" s="2"/>
      <x:c r="X1016" s="2"/>
      <x:c r="Y1016" s="2"/>
      <x:c r="Z1016" s="2"/>
      <x:c r="AA1016" s="2"/>
      <x:c r="AB1016" s="2"/>
      <x:c r="AC1016" s="2"/>
      <x:c r="AD1016" s="2"/>
      <x:c r="AE1016" s="2"/>
      <x:c r="AF1016" s="2"/>
      <x:c r="AG1016" s="2"/>
      <x:c r="AH1016" s="2"/>
      <x:c r="AI1016" s="2"/>
      <x:c r="AJ1016" s="2"/>
      <x:c r="AK1016" s="2"/>
      <x:c r="AL1016" s="2"/>
      <x:c r="AM1016" s="2"/>
      <x:c r="AN1016" s="2"/>
      <x:c r="AO1016" s="2"/>
      <x:c r="AP1016" s="2"/>
      <x:c r="AQ1016" s="2"/>
      <x:c r="AR1016" s="2"/>
      <x:c r="AS1016" s="2"/>
    </x:row>
    <x:row r="1017">
      <x:c r="B1017" s="2"/>
      <x:c r="C1017" s="2"/>
      <x:c r="D1017" s="2"/>
      <x:c r="E1017" s="2"/>
      <x:c r="F1017" s="2"/>
      <x:c r="G1017" s="2"/>
      <x:c r="H1017" s="2"/>
      <x:c r="I1017" s="2"/>
      <x:c r="J1017" s="2"/>
      <x:c r="K1017" s="2"/>
      <x:c r="L1017" s="2"/>
      <x:c r="M1017" s="2"/>
      <x:c r="N1017" s="2"/>
      <x:c r="O1017" s="2"/>
      <x:c r="P1017" s="2"/>
      <x:c r="Q1017" s="2"/>
      <x:c r="R1017" s="2"/>
      <x:c r="S1017" s="2"/>
      <x:c r="T1017" s="2"/>
      <x:c r="U1017" s="2"/>
      <x:c r="V1017" s="2"/>
      <x:c r="W1017" s="2"/>
      <x:c r="X1017" s="2"/>
      <x:c r="Y1017" s="2"/>
      <x:c r="Z1017" s="2"/>
      <x:c r="AA1017" s="2"/>
      <x:c r="AB1017" s="2"/>
      <x:c r="AC1017" s="2"/>
      <x:c r="AD1017" s="2"/>
      <x:c r="AE1017" s="2"/>
      <x:c r="AF1017" s="2"/>
      <x:c r="AG1017" s="2"/>
      <x:c r="AH1017" s="2"/>
      <x:c r="AI1017" s="2"/>
      <x:c r="AJ1017" s="2"/>
      <x:c r="AK1017" s="2"/>
      <x:c r="AL1017" s="2"/>
      <x:c r="AM1017" s="2"/>
      <x:c r="AN1017" s="2"/>
      <x:c r="AO1017" s="2"/>
      <x:c r="AP1017" s="2"/>
      <x:c r="AQ1017" s="2"/>
      <x:c r="AR1017" s="2"/>
      <x:c r="AS1017" s="2"/>
    </x:row>
    <x:row r="1018">
      <x:c r="B1018" s="2"/>
      <x:c r="C1018" s="2"/>
      <x:c r="D1018" s="2"/>
      <x:c r="E1018" s="2"/>
      <x:c r="F1018" s="2"/>
      <x:c r="G1018" s="2"/>
      <x:c r="H1018" s="2"/>
      <x:c r="I1018" s="2"/>
      <x:c r="J1018" s="2"/>
      <x:c r="K1018" s="2"/>
      <x:c r="L1018" s="2"/>
      <x:c r="M1018" s="2"/>
      <x:c r="N1018" s="2"/>
      <x:c r="O1018" s="2"/>
      <x:c r="P1018" s="2"/>
      <x:c r="Q1018" s="2"/>
      <x:c r="R1018" s="2"/>
      <x:c r="S1018" s="2"/>
      <x:c r="T1018" s="2"/>
      <x:c r="U1018" s="2"/>
      <x:c r="V1018" s="2"/>
      <x:c r="W1018" s="2"/>
      <x:c r="X1018" s="2"/>
      <x:c r="Y1018" s="2"/>
      <x:c r="Z1018" s="2"/>
      <x:c r="AA1018" s="2"/>
      <x:c r="AB1018" s="2"/>
      <x:c r="AC1018" s="2"/>
      <x:c r="AD1018" s="2"/>
      <x:c r="AE1018" s="2"/>
      <x:c r="AF1018" s="2"/>
      <x:c r="AG1018" s="2"/>
      <x:c r="AH1018" s="2"/>
      <x:c r="AI1018" s="2"/>
      <x:c r="AJ1018" s="2"/>
      <x:c r="AK1018" s="2"/>
      <x:c r="AL1018" s="2"/>
      <x:c r="AM1018" s="2"/>
      <x:c r="AN1018" s="2"/>
      <x:c r="AO1018" s="2"/>
      <x:c r="AP1018" s="2"/>
      <x:c r="AQ1018" s="2"/>
      <x:c r="AR1018" s="2"/>
      <x:c r="AS1018" s="2"/>
    </x:row>
    <x:row r="1019">
      <x:c r="B1019" s="2"/>
      <x:c r="C1019" s="2"/>
      <x:c r="D1019" s="2"/>
      <x:c r="E1019" s="2"/>
      <x:c r="F1019" s="2"/>
      <x:c r="G1019" s="2"/>
      <x:c r="H1019" s="2"/>
      <x:c r="I1019" s="2"/>
      <x:c r="J1019" s="2"/>
      <x:c r="K1019" s="2"/>
      <x:c r="L1019" s="2"/>
      <x:c r="M1019" s="2"/>
      <x:c r="N1019" s="2"/>
      <x:c r="O1019" s="2"/>
      <x:c r="P1019" s="2"/>
      <x:c r="Q1019" s="2"/>
      <x:c r="R1019" s="2"/>
      <x:c r="S1019" s="2"/>
      <x:c r="T1019" s="2"/>
      <x:c r="U1019" s="2"/>
      <x:c r="V1019" s="2"/>
      <x:c r="W1019" s="2"/>
      <x:c r="X1019" s="2"/>
      <x:c r="Y1019" s="2"/>
      <x:c r="Z1019" s="2"/>
      <x:c r="AA1019" s="2"/>
      <x:c r="AB1019" s="2"/>
      <x:c r="AC1019" s="2"/>
      <x:c r="AD1019" s="2"/>
      <x:c r="AE1019" s="2"/>
      <x:c r="AF1019" s="2"/>
      <x:c r="AG1019" s="2"/>
      <x:c r="AH1019" s="2"/>
      <x:c r="AI1019" s="2"/>
      <x:c r="AJ1019" s="2"/>
      <x:c r="AK1019" s="2"/>
      <x:c r="AL1019" s="2"/>
      <x:c r="AM1019" s="2"/>
      <x:c r="AN1019" s="2"/>
      <x:c r="AO1019" s="2"/>
      <x:c r="AP1019" s="2"/>
      <x:c r="AQ1019" s="2"/>
      <x:c r="AR1019" s="2"/>
      <x:c r="AS1019" s="2"/>
    </x:row>
    <x:row r="1020">
      <x:c r="B1020" s="2"/>
      <x:c r="C1020" s="2"/>
      <x:c r="D1020" s="2"/>
      <x:c r="E1020" s="2"/>
      <x:c r="F1020" s="2"/>
      <x:c r="G1020" s="2"/>
      <x:c r="H1020" s="2"/>
      <x:c r="I1020" s="2"/>
      <x:c r="J1020" s="2"/>
      <x:c r="K1020" s="2"/>
      <x:c r="L1020" s="2"/>
      <x:c r="M1020" s="2"/>
      <x:c r="N1020" s="2"/>
      <x:c r="O1020" s="2"/>
      <x:c r="P1020" s="2"/>
      <x:c r="Q1020" s="2"/>
      <x:c r="R1020" s="2"/>
      <x:c r="S1020" s="2"/>
      <x:c r="T1020" s="2"/>
      <x:c r="U1020" s="2"/>
      <x:c r="V1020" s="2"/>
      <x:c r="W1020" s="2"/>
      <x:c r="X1020" s="2"/>
      <x:c r="Y1020" s="2"/>
      <x:c r="Z1020" s="2"/>
      <x:c r="AA1020" s="2"/>
      <x:c r="AB1020" s="2"/>
      <x:c r="AC1020" s="2"/>
      <x:c r="AD1020" s="2"/>
      <x:c r="AE1020" s="2"/>
      <x:c r="AF1020" s="2"/>
      <x:c r="AG1020" s="2"/>
      <x:c r="AH1020" s="2"/>
      <x:c r="AI1020" s="2"/>
      <x:c r="AJ1020" s="2"/>
      <x:c r="AK1020" s="2"/>
      <x:c r="AL1020" s="2"/>
      <x:c r="AM1020" s="2"/>
      <x:c r="AN1020" s="2"/>
      <x:c r="AO1020" s="2"/>
      <x:c r="AP1020" s="2"/>
      <x:c r="AQ1020" s="2"/>
      <x:c r="AR1020" s="2"/>
      <x:c r="AS1020" s="2"/>
    </x:row>
    <x:row r="1021">
      <x:c r="B1021" s="2"/>
      <x:c r="C1021" s="2"/>
      <x:c r="D1021" s="2"/>
      <x:c r="E1021" s="2"/>
      <x:c r="F1021" s="2"/>
      <x:c r="G1021" s="2"/>
      <x:c r="H1021" s="2"/>
      <x:c r="I1021" s="2"/>
      <x:c r="J1021" s="2"/>
      <x:c r="K1021" s="2"/>
      <x:c r="L1021" s="2"/>
      <x:c r="M1021" s="2"/>
      <x:c r="N1021" s="2"/>
      <x:c r="O1021" s="2"/>
      <x:c r="P1021" s="2"/>
      <x:c r="Q1021" s="2"/>
      <x:c r="R1021" s="2"/>
      <x:c r="S1021" s="2"/>
      <x:c r="T1021" s="2"/>
      <x:c r="U1021" s="2"/>
      <x:c r="V1021" s="2"/>
      <x:c r="W1021" s="2"/>
      <x:c r="X1021" s="2"/>
      <x:c r="Y1021" s="2"/>
      <x:c r="Z1021" s="2"/>
      <x:c r="AA1021" s="2"/>
      <x:c r="AB1021" s="2"/>
      <x:c r="AC1021" s="2"/>
      <x:c r="AD1021" s="2"/>
      <x:c r="AE1021" s="2"/>
      <x:c r="AF1021" s="2"/>
      <x:c r="AG1021" s="2"/>
      <x:c r="AH1021" s="2"/>
      <x:c r="AI1021" s="2"/>
      <x:c r="AJ1021" s="2"/>
      <x:c r="AK1021" s="2"/>
      <x:c r="AL1021" s="2"/>
      <x:c r="AM1021" s="2"/>
      <x:c r="AN1021" s="2"/>
      <x:c r="AO1021" s="2"/>
      <x:c r="AP1021" s="2"/>
      <x:c r="AQ1021" s="2"/>
      <x:c r="AR1021" s="2"/>
      <x:c r="AS1021" s="2"/>
    </x:row>
    <x:row r="1022">
      <x:c r="B1022" s="2"/>
      <x:c r="C1022" s="2"/>
      <x:c r="D1022" s="2"/>
      <x:c r="E1022" s="2"/>
      <x:c r="F1022" s="2"/>
      <x:c r="G1022" s="2"/>
      <x:c r="H1022" s="2"/>
      <x:c r="I1022" s="2"/>
      <x:c r="J1022" s="2"/>
      <x:c r="K1022" s="2"/>
      <x:c r="L1022" s="2"/>
      <x:c r="M1022" s="2"/>
      <x:c r="N1022" s="2"/>
      <x:c r="O1022" s="2"/>
      <x:c r="P1022" s="2"/>
      <x:c r="Q1022" s="2"/>
      <x:c r="R1022" s="2"/>
      <x:c r="S1022" s="2"/>
      <x:c r="T1022" s="2"/>
      <x:c r="U1022" s="2"/>
      <x:c r="V1022" s="2"/>
      <x:c r="W1022" s="2"/>
      <x:c r="X1022" s="2"/>
      <x:c r="Y1022" s="2"/>
      <x:c r="Z1022" s="2"/>
      <x:c r="AA1022" s="2"/>
      <x:c r="AB1022" s="2"/>
      <x:c r="AC1022" s="2"/>
      <x:c r="AD1022" s="2"/>
      <x:c r="AE1022" s="2"/>
      <x:c r="AF1022" s="2"/>
      <x:c r="AG1022" s="2"/>
      <x:c r="AH1022" s="2"/>
      <x:c r="AI1022" s="2"/>
      <x:c r="AJ1022" s="2"/>
      <x:c r="AK1022" s="2"/>
      <x:c r="AL1022" s="2"/>
      <x:c r="AM1022" s="2"/>
      <x:c r="AN1022" s="2"/>
      <x:c r="AO1022" s="2"/>
      <x:c r="AP1022" s="2"/>
      <x:c r="AQ1022" s="2"/>
      <x:c r="AR1022" s="2"/>
      <x:c r="AS1022" s="2"/>
    </x:row>
    <x:row r="1023">
      <x:c r="B1023" s="2"/>
      <x:c r="C1023" s="2"/>
      <x:c r="D1023" s="2"/>
      <x:c r="E1023" s="2"/>
      <x:c r="F1023" s="2"/>
      <x:c r="G1023" s="2"/>
      <x:c r="H1023" s="2"/>
      <x:c r="I1023" s="2"/>
      <x:c r="J1023" s="2"/>
      <x:c r="K1023" s="2"/>
      <x:c r="L1023" s="2"/>
      <x:c r="M1023" s="2"/>
      <x:c r="N1023" s="2"/>
      <x:c r="O1023" s="2"/>
      <x:c r="P1023" s="2"/>
      <x:c r="Q1023" s="2"/>
      <x:c r="R1023" s="2"/>
      <x:c r="S1023" s="2"/>
      <x:c r="T1023" s="2"/>
      <x:c r="U1023" s="2"/>
      <x:c r="V1023" s="2"/>
      <x:c r="W1023" s="2"/>
      <x:c r="X1023" s="2"/>
      <x:c r="Y1023" s="2"/>
      <x:c r="Z1023" s="2"/>
      <x:c r="AA1023" s="2"/>
      <x:c r="AB1023" s="2"/>
      <x:c r="AC1023" s="2"/>
      <x:c r="AD1023" s="2"/>
      <x:c r="AE1023" s="2"/>
      <x:c r="AF1023" s="2"/>
      <x:c r="AG1023" s="2"/>
      <x:c r="AH1023" s="2"/>
      <x:c r="AI1023" s="2"/>
      <x:c r="AJ1023" s="2"/>
      <x:c r="AK1023" s="2"/>
      <x:c r="AL1023" s="2"/>
      <x:c r="AM1023" s="2"/>
      <x:c r="AN1023" s="2"/>
      <x:c r="AO1023" s="2"/>
      <x:c r="AP1023" s="2"/>
      <x:c r="AQ1023" s="2"/>
      <x:c r="AR1023" s="2"/>
      <x:c r="AS1023" s="2"/>
    </x:row>
    <x:row r="1024">
      <x:c r="B1024" s="2"/>
      <x:c r="C1024" s="2"/>
      <x:c r="D1024" s="2"/>
      <x:c r="E1024" s="2"/>
      <x:c r="F1024" s="2"/>
      <x:c r="G1024" s="2"/>
      <x:c r="H1024" s="2"/>
      <x:c r="I1024" s="2"/>
      <x:c r="J1024" s="2"/>
      <x:c r="K1024" s="2"/>
      <x:c r="L1024" s="2"/>
      <x:c r="M1024" s="2"/>
      <x:c r="N1024" s="2"/>
      <x:c r="O1024" s="2"/>
      <x:c r="P1024" s="2"/>
      <x:c r="Q1024" s="2"/>
      <x:c r="R1024" s="2"/>
      <x:c r="S1024" s="2"/>
      <x:c r="T1024" s="2"/>
      <x:c r="U1024" s="2"/>
      <x:c r="V1024" s="2"/>
      <x:c r="W1024" s="2"/>
      <x:c r="X1024" s="2"/>
      <x:c r="Y1024" s="2"/>
      <x:c r="Z1024" s="2"/>
      <x:c r="AA1024" s="2"/>
      <x:c r="AB1024" s="2"/>
      <x:c r="AC1024" s="2"/>
      <x:c r="AD1024" s="2"/>
      <x:c r="AE1024" s="2"/>
      <x:c r="AF1024" s="2"/>
      <x:c r="AG1024" s="2"/>
      <x:c r="AH1024" s="2"/>
      <x:c r="AI1024" s="2"/>
      <x:c r="AJ1024" s="2"/>
      <x:c r="AK1024" s="2"/>
      <x:c r="AL1024" s="2"/>
      <x:c r="AM1024" s="2"/>
      <x:c r="AN1024" s="2"/>
      <x:c r="AO1024" s="2"/>
      <x:c r="AP1024" s="2"/>
      <x:c r="AQ1024" s="2"/>
      <x:c r="AR1024" s="2"/>
      <x:c r="AS1024" s="2"/>
    </x:row>
    <x:row r="1025">
      <x:c r="B1025" s="2"/>
      <x:c r="C1025" s="2"/>
      <x:c r="D1025" s="2"/>
      <x:c r="E1025" s="2"/>
      <x:c r="F1025" s="2"/>
      <x:c r="G1025" s="2"/>
      <x:c r="H1025" s="2"/>
      <x:c r="I1025" s="2"/>
      <x:c r="J1025" s="2"/>
      <x:c r="K1025" s="2"/>
      <x:c r="L1025" s="2"/>
      <x:c r="M1025" s="2"/>
      <x:c r="N1025" s="2"/>
      <x:c r="O1025" s="2"/>
      <x:c r="P1025" s="2"/>
      <x:c r="Q1025" s="2"/>
      <x:c r="R1025" s="2"/>
      <x:c r="S1025" s="2"/>
      <x:c r="T1025" s="2"/>
      <x:c r="U1025" s="2"/>
      <x:c r="V1025" s="2"/>
      <x:c r="W1025" s="2"/>
      <x:c r="X1025" s="2"/>
      <x:c r="Y1025" s="2"/>
      <x:c r="Z1025" s="2"/>
      <x:c r="AA1025" s="2"/>
      <x:c r="AB1025" s="2"/>
      <x:c r="AC1025" s="2"/>
      <x:c r="AD1025" s="2"/>
      <x:c r="AE1025" s="2"/>
      <x:c r="AF1025" s="2"/>
      <x:c r="AG1025" s="2"/>
      <x:c r="AH1025" s="2"/>
      <x:c r="AI1025" s="2"/>
      <x:c r="AJ1025" s="2"/>
      <x:c r="AK1025" s="2"/>
      <x:c r="AL1025" s="2"/>
      <x:c r="AM1025" s="2"/>
      <x:c r="AN1025" s="2"/>
      <x:c r="AO1025" s="2"/>
      <x:c r="AP1025" s="2"/>
      <x:c r="AQ1025" s="2"/>
      <x:c r="AR1025" s="2"/>
      <x:c r="AS1025" s="2"/>
    </x:row>
    <x:row r="1026">
      <x:c r="B1026" s="2"/>
      <x:c r="C1026" s="2"/>
      <x:c r="D1026" s="2"/>
      <x:c r="E1026" s="2"/>
      <x:c r="F1026" s="2"/>
      <x:c r="G1026" s="2"/>
      <x:c r="H1026" s="2"/>
      <x:c r="I1026" s="2"/>
      <x:c r="J1026" s="2"/>
      <x:c r="K1026" s="2"/>
      <x:c r="L1026" s="2"/>
      <x:c r="M1026" s="2"/>
      <x:c r="N1026" s="2"/>
      <x:c r="O1026" s="2"/>
      <x:c r="P1026" s="2"/>
      <x:c r="Q1026" s="2"/>
      <x:c r="R1026" s="2"/>
      <x:c r="S1026" s="2"/>
      <x:c r="T1026" s="2"/>
      <x:c r="U1026" s="2"/>
      <x:c r="V1026" s="2"/>
      <x:c r="W1026" s="2"/>
      <x:c r="X1026" s="2"/>
      <x:c r="Y1026" s="2"/>
      <x:c r="Z1026" s="2"/>
      <x:c r="AA1026" s="2"/>
      <x:c r="AB1026" s="2"/>
      <x:c r="AC1026" s="2"/>
      <x:c r="AD1026" s="2"/>
      <x:c r="AE1026" s="2"/>
      <x:c r="AF1026" s="2"/>
      <x:c r="AG1026" s="2"/>
      <x:c r="AH1026" s="2"/>
      <x:c r="AI1026" s="2"/>
      <x:c r="AJ1026" s="2"/>
      <x:c r="AK1026" s="2"/>
      <x:c r="AL1026" s="2"/>
      <x:c r="AM1026" s="2"/>
      <x:c r="AN1026" s="2"/>
      <x:c r="AO1026" s="2"/>
      <x:c r="AP1026" s="2"/>
      <x:c r="AQ1026" s="2"/>
      <x:c r="AR1026" s="2"/>
      <x:c r="AS1026" s="2"/>
    </x:row>
    <x:row r="1027">
      <x:c r="B1027" s="2"/>
      <x:c r="C1027" s="2"/>
      <x:c r="D1027" s="2"/>
      <x:c r="E1027" s="2"/>
      <x:c r="F1027" s="2"/>
      <x:c r="G1027" s="2"/>
      <x:c r="H1027" s="2"/>
      <x:c r="I1027" s="2"/>
      <x:c r="J1027" s="2"/>
      <x:c r="K1027" s="2"/>
      <x:c r="L1027" s="2"/>
      <x:c r="M1027" s="2"/>
      <x:c r="N1027" s="2"/>
      <x:c r="O1027" s="2"/>
      <x:c r="P1027" s="2"/>
      <x:c r="Q1027" s="2"/>
      <x:c r="R1027" s="2"/>
      <x:c r="S1027" s="2"/>
      <x:c r="T1027" s="2"/>
      <x:c r="U1027" s="2"/>
      <x:c r="V1027" s="2"/>
      <x:c r="W1027" s="2"/>
      <x:c r="X1027" s="2"/>
      <x:c r="Y1027" s="2"/>
      <x:c r="Z1027" s="2"/>
      <x:c r="AA1027" s="2"/>
      <x:c r="AB1027" s="2"/>
      <x:c r="AC1027" s="2"/>
      <x:c r="AD1027" s="2"/>
      <x:c r="AE1027" s="2"/>
      <x:c r="AF1027" s="2"/>
      <x:c r="AG1027" s="2"/>
      <x:c r="AH1027" s="2"/>
      <x:c r="AI1027" s="2"/>
      <x:c r="AJ1027" s="2"/>
      <x:c r="AK1027" s="2"/>
      <x:c r="AL1027" s="2"/>
      <x:c r="AM1027" s="2"/>
      <x:c r="AN1027" s="2"/>
      <x:c r="AO1027" s="2"/>
      <x:c r="AP1027" s="2"/>
      <x:c r="AQ1027" s="2"/>
      <x:c r="AR1027" s="2"/>
      <x:c r="AS1027" s="2"/>
    </x:row>
    <x:row r="1028">
      <x:c r="B1028" s="2"/>
      <x:c r="C1028" s="2"/>
      <x:c r="D1028" s="2"/>
      <x:c r="E1028" s="2"/>
      <x:c r="F1028" s="2"/>
      <x:c r="G1028" s="2"/>
      <x:c r="H1028" s="2"/>
      <x:c r="I1028" s="2"/>
      <x:c r="J1028" s="2"/>
      <x:c r="K1028" s="2"/>
      <x:c r="L1028" s="2"/>
      <x:c r="M1028" s="2"/>
      <x:c r="N1028" s="2"/>
      <x:c r="O1028" s="2"/>
      <x:c r="P1028" s="2"/>
      <x:c r="Q1028" s="2"/>
      <x:c r="R1028" s="2"/>
      <x:c r="S1028" s="2"/>
      <x:c r="T1028" s="2"/>
      <x:c r="U1028" s="2"/>
      <x:c r="V1028" s="2"/>
      <x:c r="W1028" s="2"/>
      <x:c r="X1028" s="2"/>
      <x:c r="Y1028" s="2"/>
      <x:c r="Z1028" s="2"/>
      <x:c r="AA1028" s="2"/>
      <x:c r="AB1028" s="2"/>
      <x:c r="AC1028" s="2"/>
      <x:c r="AD1028" s="2"/>
      <x:c r="AE1028" s="2"/>
      <x:c r="AF1028" s="2"/>
      <x:c r="AG1028" s="2"/>
      <x:c r="AH1028" s="2"/>
      <x:c r="AI1028" s="2"/>
      <x:c r="AJ1028" s="2"/>
      <x:c r="AK1028" s="2"/>
      <x:c r="AL1028" s="2"/>
      <x:c r="AM1028" s="2"/>
      <x:c r="AN1028" s="2"/>
      <x:c r="AO1028" s="2"/>
      <x:c r="AP1028" s="2"/>
      <x:c r="AQ1028" s="2"/>
      <x:c r="AR1028" s="2"/>
      <x:c r="AS1028" s="2"/>
    </x:row>
    <x:row r="1029">
      <x:c r="B1029" s="2"/>
      <x:c r="C1029" s="2"/>
      <x:c r="D1029" s="2"/>
      <x:c r="E1029" s="2"/>
      <x:c r="F1029" s="2"/>
      <x:c r="G1029" s="2"/>
      <x:c r="H1029" s="2"/>
      <x:c r="I1029" s="2"/>
      <x:c r="J1029" s="2"/>
      <x:c r="K1029" s="2"/>
      <x:c r="L1029" s="2"/>
      <x:c r="M1029" s="2"/>
      <x:c r="N1029" s="2"/>
      <x:c r="O1029" s="2"/>
      <x:c r="P1029" s="2"/>
      <x:c r="Q1029" s="2"/>
      <x:c r="R1029" s="2"/>
      <x:c r="S1029" s="2"/>
      <x:c r="T1029" s="2"/>
      <x:c r="U1029" s="2"/>
      <x:c r="V1029" s="2"/>
      <x:c r="W1029" s="2"/>
      <x:c r="X1029" s="2"/>
      <x:c r="Y1029" s="2"/>
      <x:c r="Z1029" s="2"/>
      <x:c r="AA1029" s="2"/>
      <x:c r="AB1029" s="2"/>
      <x:c r="AC1029" s="2"/>
      <x:c r="AD1029" s="2"/>
      <x:c r="AE1029" s="2"/>
      <x:c r="AF1029" s="2"/>
      <x:c r="AG1029" s="2"/>
      <x:c r="AH1029" s="2"/>
      <x:c r="AI1029" s="2"/>
      <x:c r="AJ1029" s="2"/>
      <x:c r="AK1029" s="2"/>
      <x:c r="AL1029" s="2"/>
      <x:c r="AM1029" s="2"/>
      <x:c r="AN1029" s="2"/>
      <x:c r="AO1029" s="2"/>
      <x:c r="AP1029" s="2"/>
      <x:c r="AQ1029" s="2"/>
      <x:c r="AR1029" s="2"/>
      <x:c r="AS1029" s="2"/>
    </x:row>
    <x:row r="1030">
      <x:c r="B1030" s="2"/>
      <x:c r="C1030" s="2"/>
      <x:c r="D1030" s="2"/>
      <x:c r="E1030" s="2"/>
      <x:c r="F1030" s="2"/>
      <x:c r="G1030" s="2"/>
      <x:c r="H1030" s="2"/>
      <x:c r="I1030" s="2"/>
      <x:c r="J1030" s="2"/>
      <x:c r="K1030" s="2"/>
      <x:c r="L1030" s="2"/>
      <x:c r="M1030" s="2"/>
      <x:c r="N1030" s="2"/>
      <x:c r="O1030" s="2"/>
      <x:c r="P1030" s="2"/>
      <x:c r="Q1030" s="2"/>
      <x:c r="R1030" s="2"/>
      <x:c r="S1030" s="2"/>
      <x:c r="T1030" s="2"/>
      <x:c r="U1030" s="2"/>
      <x:c r="V1030" s="2"/>
      <x:c r="W1030" s="2"/>
      <x:c r="X1030" s="2"/>
      <x:c r="Y1030" s="2"/>
      <x:c r="Z1030" s="2"/>
      <x:c r="AA1030" s="2"/>
      <x:c r="AB1030" s="2"/>
      <x:c r="AC1030" s="2"/>
      <x:c r="AD1030" s="2"/>
      <x:c r="AE1030" s="2"/>
      <x:c r="AF1030" s="2"/>
      <x:c r="AG1030" s="2"/>
      <x:c r="AH1030" s="2"/>
      <x:c r="AI1030" s="2"/>
      <x:c r="AJ1030" s="2"/>
      <x:c r="AK1030" s="2"/>
      <x:c r="AL1030" s="2"/>
      <x:c r="AM1030" s="2"/>
      <x:c r="AN1030" s="2"/>
      <x:c r="AO1030" s="2"/>
      <x:c r="AP1030" s="2"/>
      <x:c r="AQ1030" s="2"/>
      <x:c r="AR1030" s="2"/>
      <x:c r="AS1030" s="2"/>
    </x:row>
    <x:row r="1031">
      <x:c r="B1031" s="2"/>
      <x:c r="C1031" s="2"/>
      <x:c r="D1031" s="2"/>
      <x:c r="E1031" s="2"/>
      <x:c r="F1031" s="2"/>
      <x:c r="G1031" s="2"/>
      <x:c r="H1031" s="2"/>
      <x:c r="I1031" s="2"/>
      <x:c r="J1031" s="2"/>
      <x:c r="K1031" s="2"/>
      <x:c r="L1031" s="2"/>
      <x:c r="M1031" s="2"/>
      <x:c r="N1031" s="2"/>
      <x:c r="O1031" s="2"/>
      <x:c r="P1031" s="2"/>
      <x:c r="Q1031" s="2"/>
      <x:c r="R1031" s="2"/>
      <x:c r="S1031" s="2"/>
      <x:c r="T1031" s="2"/>
      <x:c r="U1031" s="2"/>
      <x:c r="V1031" s="2"/>
      <x:c r="W1031" s="2"/>
      <x:c r="X1031" s="2"/>
      <x:c r="Y1031" s="2"/>
      <x:c r="Z1031" s="2"/>
      <x:c r="AA1031" s="2"/>
      <x:c r="AB1031" s="2"/>
      <x:c r="AC1031" s="2"/>
      <x:c r="AD1031" s="2"/>
      <x:c r="AE1031" s="2"/>
      <x:c r="AF1031" s="2"/>
      <x:c r="AG1031" s="2"/>
      <x:c r="AH1031" s="2"/>
      <x:c r="AI1031" s="2"/>
      <x:c r="AJ1031" s="2"/>
      <x:c r="AK1031" s="2"/>
      <x:c r="AL1031" s="2"/>
      <x:c r="AM1031" s="2"/>
      <x:c r="AN1031" s="2"/>
      <x:c r="AO1031" s="2"/>
      <x:c r="AP1031" s="2"/>
      <x:c r="AQ1031" s="2"/>
      <x:c r="AR1031" s="2"/>
      <x:c r="AS1031" s="2"/>
    </x:row>
    <x:row r="1032">
      <x:c r="B1032" s="2"/>
      <x:c r="C1032" s="2"/>
      <x:c r="D1032" s="2"/>
      <x:c r="E1032" s="2"/>
      <x:c r="F1032" s="2"/>
      <x:c r="G1032" s="2"/>
      <x:c r="H1032" s="2"/>
      <x:c r="I1032" s="2"/>
      <x:c r="J1032" s="2"/>
      <x:c r="K1032" s="2"/>
      <x:c r="L1032" s="2"/>
      <x:c r="M1032" s="2"/>
      <x:c r="N1032" s="2"/>
      <x:c r="O1032" s="2"/>
      <x:c r="P1032" s="2"/>
      <x:c r="Q1032" s="2"/>
      <x:c r="R1032" s="2"/>
      <x:c r="S1032" s="2"/>
      <x:c r="T1032" s="2"/>
      <x:c r="U1032" s="2"/>
      <x:c r="V1032" s="2"/>
      <x:c r="W1032" s="2"/>
      <x:c r="X1032" s="2"/>
      <x:c r="Y1032" s="2"/>
      <x:c r="Z1032" s="2"/>
      <x:c r="AA1032" s="2"/>
      <x:c r="AB1032" s="2"/>
      <x:c r="AC1032" s="2"/>
      <x:c r="AD1032" s="2"/>
      <x:c r="AE1032" s="2"/>
      <x:c r="AF1032" s="2"/>
      <x:c r="AG1032" s="2"/>
      <x:c r="AH1032" s="2"/>
      <x:c r="AI1032" s="2"/>
      <x:c r="AJ1032" s="2"/>
      <x:c r="AK1032" s="2"/>
      <x:c r="AL1032" s="2"/>
      <x:c r="AM1032" s="2"/>
      <x:c r="AN1032" s="2"/>
      <x:c r="AO1032" s="2"/>
      <x:c r="AP1032" s="2"/>
      <x:c r="AQ1032" s="2"/>
      <x:c r="AR1032" s="2"/>
      <x:c r="AS1032" s="2"/>
    </x:row>
    <x:row r="1033">
      <x:c r="B1033" s="2"/>
      <x:c r="C1033" s="2"/>
      <x:c r="D1033" s="2"/>
      <x:c r="E1033" s="2"/>
      <x:c r="F1033" s="2"/>
      <x:c r="G1033" s="2"/>
      <x:c r="H1033" s="2"/>
      <x:c r="I1033" s="2"/>
      <x:c r="J1033" s="2"/>
      <x:c r="K1033" s="2"/>
      <x:c r="L1033" s="2"/>
      <x:c r="M1033" s="2"/>
      <x:c r="N1033" s="2"/>
      <x:c r="O1033" s="2"/>
      <x:c r="P1033" s="2"/>
      <x:c r="Q1033" s="2"/>
      <x:c r="R1033" s="2"/>
      <x:c r="S1033" s="2"/>
      <x:c r="T1033" s="2"/>
      <x:c r="U1033" s="2"/>
      <x:c r="V1033" s="2"/>
      <x:c r="W1033" s="2"/>
      <x:c r="X1033" s="2"/>
      <x:c r="Y1033" s="2"/>
      <x:c r="Z1033" s="2"/>
      <x:c r="AA1033" s="2"/>
      <x:c r="AB1033" s="2"/>
      <x:c r="AC1033" s="2"/>
      <x:c r="AD1033" s="2"/>
      <x:c r="AE1033" s="2"/>
      <x:c r="AF1033" s="2"/>
      <x:c r="AG1033" s="2"/>
      <x:c r="AH1033" s="2"/>
      <x:c r="AI1033" s="2"/>
      <x:c r="AJ1033" s="2"/>
      <x:c r="AK1033" s="2"/>
      <x:c r="AL1033" s="2"/>
      <x:c r="AM1033" s="2"/>
      <x:c r="AN1033" s="2"/>
      <x:c r="AO1033" s="2"/>
      <x:c r="AP1033" s="2"/>
      <x:c r="AQ1033" s="2"/>
      <x:c r="AR1033" s="2"/>
      <x:c r="AS1033" s="2"/>
    </x:row>
    <x:row r="1034">
      <x:c r="B1034" s="2"/>
      <x:c r="C1034" s="2"/>
      <x:c r="D1034" s="2"/>
      <x:c r="E1034" s="2"/>
      <x:c r="F1034" s="2"/>
      <x:c r="G1034" s="2"/>
      <x:c r="H1034" s="2"/>
      <x:c r="I1034" s="2"/>
      <x:c r="J1034" s="2"/>
      <x:c r="K1034" s="2"/>
      <x:c r="L1034" s="2"/>
      <x:c r="M1034" s="2"/>
      <x:c r="N1034" s="2"/>
      <x:c r="O1034" s="2"/>
      <x:c r="P1034" s="2"/>
      <x:c r="Q1034" s="2"/>
      <x:c r="R1034" s="2"/>
      <x:c r="S1034" s="2"/>
      <x:c r="T1034" s="2"/>
      <x:c r="U1034" s="2"/>
      <x:c r="V1034" s="2"/>
      <x:c r="W1034" s="2"/>
      <x:c r="X1034" s="2"/>
      <x:c r="Y1034" s="2"/>
      <x:c r="Z1034" s="2"/>
      <x:c r="AA1034" s="2"/>
      <x:c r="AB1034" s="2"/>
      <x:c r="AC1034" s="2"/>
      <x:c r="AD1034" s="2"/>
      <x:c r="AE1034" s="2"/>
      <x:c r="AF1034" s="2"/>
      <x:c r="AG1034" s="2"/>
      <x:c r="AH1034" s="2"/>
      <x:c r="AI1034" s="2"/>
      <x:c r="AJ1034" s="2"/>
      <x:c r="AK1034" s="2"/>
      <x:c r="AL1034" s="2"/>
      <x:c r="AM1034" s="2"/>
      <x:c r="AN1034" s="2"/>
      <x:c r="AO1034" s="2"/>
      <x:c r="AP1034" s="2"/>
      <x:c r="AQ1034" s="2"/>
      <x:c r="AR1034" s="2"/>
      <x:c r="AS1034" s="2"/>
    </x:row>
    <x:row r="1035">
      <x:c r="B1035" s="2"/>
      <x:c r="C1035" s="2"/>
      <x:c r="D1035" s="2"/>
      <x:c r="E1035" s="2"/>
      <x:c r="F1035" s="2"/>
      <x:c r="G1035" s="2"/>
      <x:c r="H1035" s="2"/>
      <x:c r="I1035" s="2"/>
      <x:c r="J1035" s="2"/>
      <x:c r="K1035" s="2"/>
      <x:c r="L1035" s="2"/>
      <x:c r="M1035" s="2"/>
      <x:c r="N1035" s="2"/>
      <x:c r="O1035" s="2"/>
      <x:c r="P1035" s="2"/>
      <x:c r="Q1035" s="2"/>
      <x:c r="R1035" s="2"/>
      <x:c r="S1035" s="2"/>
      <x:c r="T1035" s="2"/>
      <x:c r="U1035" s="2"/>
      <x:c r="V1035" s="2"/>
      <x:c r="W1035" s="2"/>
      <x:c r="X1035" s="2"/>
      <x:c r="Y1035" s="2"/>
      <x:c r="Z1035" s="2"/>
      <x:c r="AA1035" s="2"/>
      <x:c r="AB1035" s="2"/>
      <x:c r="AC1035" s="2"/>
      <x:c r="AD1035" s="2"/>
      <x:c r="AE1035" s="2"/>
      <x:c r="AF1035" s="2"/>
      <x:c r="AG1035" s="2"/>
      <x:c r="AH1035" s="2"/>
      <x:c r="AI1035" s="2"/>
      <x:c r="AJ1035" s="2"/>
      <x:c r="AK1035" s="2"/>
      <x:c r="AL1035" s="2"/>
      <x:c r="AM1035" s="2"/>
      <x:c r="AN1035" s="2"/>
      <x:c r="AO1035" s="2"/>
      <x:c r="AP1035" s="2"/>
      <x:c r="AQ1035" s="2"/>
      <x:c r="AR1035" s="2"/>
      <x:c r="AS1035" s="2"/>
    </x:row>
    <x:row r="1036">
      <x:c r="B1036" s="2"/>
      <x:c r="C1036" s="2"/>
      <x:c r="D1036" s="2"/>
      <x:c r="E1036" s="2"/>
      <x:c r="F1036" s="2"/>
      <x:c r="G1036" s="2"/>
      <x:c r="H1036" s="2"/>
      <x:c r="I1036" s="2"/>
      <x:c r="J1036" s="2"/>
      <x:c r="K1036" s="2"/>
      <x:c r="L1036" s="2"/>
      <x:c r="M1036" s="2"/>
      <x:c r="N1036" s="2"/>
      <x:c r="O1036" s="2"/>
      <x:c r="P1036" s="2"/>
      <x:c r="Q1036" s="2"/>
      <x:c r="R1036" s="2"/>
      <x:c r="S1036" s="2"/>
      <x:c r="T1036" s="2"/>
      <x:c r="U1036" s="2"/>
      <x:c r="V1036" s="2"/>
      <x:c r="W1036" s="2"/>
      <x:c r="X1036" s="2"/>
      <x:c r="Y1036" s="2"/>
      <x:c r="Z1036" s="2"/>
      <x:c r="AA1036" s="2"/>
      <x:c r="AB1036" s="2"/>
      <x:c r="AC1036" s="2"/>
      <x:c r="AD1036" s="2"/>
      <x:c r="AE1036" s="2"/>
      <x:c r="AF1036" s="2"/>
      <x:c r="AG1036" s="2"/>
      <x:c r="AH1036" s="2"/>
      <x:c r="AI1036" s="2"/>
      <x:c r="AJ1036" s="2"/>
      <x:c r="AK1036" s="2"/>
      <x:c r="AL1036" s="2"/>
      <x:c r="AM1036" s="2"/>
      <x:c r="AN1036" s="2"/>
      <x:c r="AO1036" s="2"/>
      <x:c r="AP1036" s="2"/>
      <x:c r="AQ1036" s="2"/>
      <x:c r="AR1036" s="2"/>
      <x:c r="AS1036" s="2"/>
    </x:row>
    <x:row r="1037">
      <x:c r="B1037" s="2"/>
      <x:c r="C1037" s="2"/>
      <x:c r="D1037" s="2"/>
      <x:c r="E1037" s="2"/>
      <x:c r="F1037" s="2"/>
      <x:c r="G1037" s="2"/>
      <x:c r="H1037" s="2"/>
      <x:c r="I1037" s="2"/>
      <x:c r="J1037" s="2"/>
      <x:c r="K1037" s="2"/>
      <x:c r="L1037" s="2"/>
      <x:c r="M1037" s="2"/>
      <x:c r="N1037" s="2"/>
      <x:c r="O1037" s="2"/>
      <x:c r="P1037" s="2"/>
      <x:c r="Q1037" s="2"/>
      <x:c r="R1037" s="2"/>
      <x:c r="S1037" s="2"/>
      <x:c r="T1037" s="2"/>
      <x:c r="U1037" s="2"/>
      <x:c r="V1037" s="2"/>
      <x:c r="W1037" s="2"/>
      <x:c r="X1037" s="2"/>
      <x:c r="Y1037" s="2"/>
      <x:c r="Z1037" s="2"/>
      <x:c r="AA1037" s="2"/>
      <x:c r="AB1037" s="2"/>
      <x:c r="AC1037" s="2"/>
      <x:c r="AD1037" s="2"/>
      <x:c r="AE1037" s="2"/>
      <x:c r="AF1037" s="2"/>
      <x:c r="AG1037" s="2"/>
      <x:c r="AH1037" s="2"/>
      <x:c r="AI1037" s="2"/>
      <x:c r="AJ1037" s="2"/>
      <x:c r="AK1037" s="2"/>
      <x:c r="AL1037" s="2"/>
      <x:c r="AM1037" s="2"/>
      <x:c r="AN1037" s="2"/>
      <x:c r="AO1037" s="2"/>
      <x:c r="AP1037" s="2"/>
      <x:c r="AQ1037" s="2"/>
      <x:c r="AR1037" s="2"/>
      <x:c r="AS1037" s="2"/>
    </x:row>
    <x:row r="1038">
      <x:c r="B1038" s="2"/>
      <x:c r="C1038" s="2"/>
      <x:c r="D1038" s="2"/>
      <x:c r="E1038" s="2"/>
      <x:c r="F1038" s="2"/>
      <x:c r="G1038" s="2"/>
      <x:c r="H1038" s="2"/>
      <x:c r="I1038" s="2"/>
      <x:c r="J1038" s="2"/>
      <x:c r="K1038" s="2"/>
      <x:c r="L1038" s="2"/>
      <x:c r="M1038" s="2"/>
      <x:c r="N1038" s="2"/>
      <x:c r="O1038" s="2"/>
      <x:c r="P1038" s="2"/>
      <x:c r="Q1038" s="2"/>
      <x:c r="R1038" s="2"/>
      <x:c r="S1038" s="2"/>
      <x:c r="T1038" s="2"/>
      <x:c r="U1038" s="2"/>
      <x:c r="V1038" s="2"/>
      <x:c r="W1038" s="2"/>
      <x:c r="X1038" s="2"/>
      <x:c r="Y1038" s="2"/>
      <x:c r="Z1038" s="2"/>
      <x:c r="AA1038" s="2"/>
      <x:c r="AB1038" s="2"/>
      <x:c r="AC1038" s="2"/>
      <x:c r="AD1038" s="2"/>
      <x:c r="AE1038" s="2"/>
      <x:c r="AF1038" s="2"/>
      <x:c r="AG1038" s="2"/>
      <x:c r="AH1038" s="2"/>
      <x:c r="AI1038" s="2"/>
      <x:c r="AJ1038" s="2"/>
      <x:c r="AK1038" s="2"/>
      <x:c r="AL1038" s="2"/>
      <x:c r="AM1038" s="2"/>
      <x:c r="AN1038" s="2"/>
      <x:c r="AO1038" s="2"/>
      <x:c r="AP1038" s="2"/>
      <x:c r="AQ1038" s="2"/>
      <x:c r="AR1038" s="2"/>
      <x:c r="AS1038" s="2"/>
    </x:row>
    <x:row r="1039">
      <x:c r="B1039" s="2"/>
      <x:c r="C1039" s="2"/>
      <x:c r="D1039" s="2"/>
      <x:c r="E1039" s="2"/>
      <x:c r="F1039" s="2"/>
      <x:c r="G1039" s="2"/>
      <x:c r="H1039" s="2"/>
      <x:c r="I1039" s="2"/>
      <x:c r="J1039" s="2"/>
      <x:c r="K1039" s="2"/>
      <x:c r="L1039" s="2"/>
      <x:c r="M1039" s="2"/>
      <x:c r="N1039" s="2"/>
      <x:c r="O1039" s="2"/>
      <x:c r="P1039" s="2"/>
      <x:c r="Q1039" s="2"/>
      <x:c r="R1039" s="2"/>
      <x:c r="S1039" s="2"/>
      <x:c r="T1039" s="2"/>
      <x:c r="U1039" s="2"/>
      <x:c r="V1039" s="2"/>
      <x:c r="W1039" s="2"/>
      <x:c r="X1039" s="2"/>
      <x:c r="Y1039" s="2"/>
      <x:c r="Z1039" s="2"/>
      <x:c r="AA1039" s="2"/>
      <x:c r="AB1039" s="2"/>
      <x:c r="AC1039" s="2"/>
      <x:c r="AD1039" s="2"/>
      <x:c r="AE1039" s="2"/>
      <x:c r="AF1039" s="2"/>
      <x:c r="AG1039" s="2"/>
      <x:c r="AH1039" s="2"/>
      <x:c r="AI1039" s="2"/>
      <x:c r="AJ1039" s="2"/>
      <x:c r="AK1039" s="2"/>
      <x:c r="AL1039" s="2"/>
      <x:c r="AM1039" s="2"/>
      <x:c r="AN1039" s="2"/>
      <x:c r="AO1039" s="2"/>
      <x:c r="AP1039" s="2"/>
      <x:c r="AQ1039" s="2"/>
      <x:c r="AR1039" s="2"/>
      <x:c r="AS1039" s="2"/>
    </x:row>
    <x:row r="1040">
      <x:c r="B1040" s="2"/>
      <x:c r="C1040" s="2"/>
      <x:c r="D1040" s="2"/>
      <x:c r="E1040" s="2"/>
      <x:c r="F1040" s="2"/>
      <x:c r="G1040" s="2"/>
      <x:c r="H1040" s="2"/>
      <x:c r="I1040" s="2"/>
      <x:c r="J1040" s="2"/>
      <x:c r="K1040" s="2"/>
      <x:c r="L1040" s="2"/>
      <x:c r="M1040" s="2"/>
      <x:c r="N1040" s="2"/>
      <x:c r="O1040" s="2"/>
      <x:c r="P1040" s="2"/>
      <x:c r="Q1040" s="2"/>
      <x:c r="R1040" s="2"/>
      <x:c r="S1040" s="2"/>
      <x:c r="T1040" s="2"/>
      <x:c r="U1040" s="2"/>
      <x:c r="V1040" s="2"/>
      <x:c r="W1040" s="2"/>
      <x:c r="X1040" s="2"/>
      <x:c r="Y1040" s="2"/>
      <x:c r="Z1040" s="2"/>
      <x:c r="AA1040" s="2"/>
      <x:c r="AB1040" s="2"/>
      <x:c r="AC1040" s="2"/>
      <x:c r="AD1040" s="2"/>
      <x:c r="AE1040" s="2"/>
      <x:c r="AF1040" s="2"/>
      <x:c r="AG1040" s="2"/>
      <x:c r="AH1040" s="2"/>
      <x:c r="AI1040" s="2"/>
      <x:c r="AJ1040" s="2"/>
      <x:c r="AK1040" s="2"/>
      <x:c r="AL1040" s="2"/>
      <x:c r="AM1040" s="2"/>
      <x:c r="AN1040" s="2"/>
      <x:c r="AO1040" s="2"/>
      <x:c r="AP1040" s="2"/>
      <x:c r="AQ1040" s="2"/>
      <x:c r="AR1040" s="2"/>
      <x:c r="AS1040" s="2"/>
    </x:row>
    <x:row r="1041">
      <x:c r="B1041" s="2"/>
      <x:c r="C1041" s="2"/>
      <x:c r="D1041" s="2"/>
      <x:c r="E1041" s="2"/>
      <x:c r="F1041" s="2"/>
      <x:c r="G1041" s="2"/>
      <x:c r="H1041" s="2"/>
      <x:c r="I1041" s="2"/>
      <x:c r="J1041" s="2"/>
      <x:c r="K1041" s="2"/>
      <x:c r="L1041" s="2"/>
      <x:c r="M1041" s="2"/>
      <x:c r="N1041" s="2"/>
      <x:c r="O1041" s="2"/>
      <x:c r="P1041" s="2"/>
      <x:c r="Q1041" s="2"/>
      <x:c r="R1041" s="2"/>
      <x:c r="S1041" s="2"/>
      <x:c r="T1041" s="2"/>
      <x:c r="U1041" s="2"/>
      <x:c r="V1041" s="2"/>
      <x:c r="W1041" s="2"/>
      <x:c r="X1041" s="2"/>
      <x:c r="Y1041" s="2"/>
      <x:c r="Z1041" s="2"/>
      <x:c r="AA1041" s="2"/>
      <x:c r="AB1041" s="2"/>
      <x:c r="AC1041" s="2"/>
      <x:c r="AD1041" s="2"/>
      <x:c r="AE1041" s="2"/>
      <x:c r="AF1041" s="2"/>
      <x:c r="AG1041" s="2"/>
      <x:c r="AH1041" s="2"/>
      <x:c r="AI1041" s="2"/>
      <x:c r="AJ1041" s="2"/>
      <x:c r="AK1041" s="2"/>
      <x:c r="AL1041" s="2"/>
      <x:c r="AM1041" s="2"/>
      <x:c r="AN1041" s="2"/>
      <x:c r="AO1041" s="2"/>
      <x:c r="AP1041" s="2"/>
      <x:c r="AQ1041" s="2"/>
      <x:c r="AR1041" s="2"/>
      <x:c r="AS1041" s="2"/>
    </x:row>
    <x:row r="1042">
      <x:c r="B1042" s="2"/>
      <x:c r="C1042" s="2"/>
      <x:c r="D1042" s="2"/>
      <x:c r="E1042" s="2"/>
      <x:c r="F1042" s="2"/>
      <x:c r="G1042" s="2"/>
      <x:c r="H1042" s="2"/>
      <x:c r="I1042" s="2"/>
      <x:c r="J1042" s="2"/>
      <x:c r="K1042" s="2"/>
      <x:c r="L1042" s="2"/>
      <x:c r="M1042" s="2"/>
      <x:c r="N1042" s="2"/>
      <x:c r="O1042" s="2"/>
      <x:c r="P1042" s="2"/>
      <x:c r="Q1042" s="2"/>
      <x:c r="R1042" s="2"/>
      <x:c r="S1042" s="2"/>
      <x:c r="T1042" s="2"/>
      <x:c r="U1042" s="2"/>
      <x:c r="V1042" s="2"/>
      <x:c r="W1042" s="2"/>
      <x:c r="X1042" s="2"/>
      <x:c r="Y1042" s="2"/>
      <x:c r="Z1042" s="2"/>
      <x:c r="AA1042" s="2"/>
      <x:c r="AB1042" s="2"/>
      <x:c r="AC1042" s="2"/>
      <x:c r="AD1042" s="2"/>
      <x:c r="AE1042" s="2"/>
      <x:c r="AF1042" s="2"/>
      <x:c r="AG1042" s="2"/>
      <x:c r="AH1042" s="2"/>
      <x:c r="AI1042" s="2"/>
      <x:c r="AJ1042" s="2"/>
      <x:c r="AK1042" s="2"/>
      <x:c r="AL1042" s="2"/>
      <x:c r="AM1042" s="2"/>
      <x:c r="AN1042" s="2"/>
      <x:c r="AO1042" s="2"/>
      <x:c r="AP1042" s="2"/>
      <x:c r="AQ1042" s="2"/>
      <x:c r="AR1042" s="2"/>
      <x:c r="AS1042" s="2"/>
    </x:row>
    <x:row r="1043">
      <x:c r="B1043" s="2"/>
      <x:c r="C1043" s="2"/>
      <x:c r="D1043" s="2"/>
      <x:c r="E1043" s="2"/>
      <x:c r="F1043" s="2"/>
      <x:c r="G1043" s="2"/>
      <x:c r="H1043" s="2"/>
      <x:c r="I1043" s="2"/>
      <x:c r="J1043" s="2"/>
      <x:c r="K1043" s="2"/>
      <x:c r="L1043" s="2"/>
      <x:c r="M1043" s="2"/>
      <x:c r="N1043" s="2"/>
      <x:c r="O1043" s="2"/>
      <x:c r="P1043" s="2"/>
      <x:c r="Q1043" s="2"/>
      <x:c r="R1043" s="2"/>
      <x:c r="S1043" s="2"/>
      <x:c r="T1043" s="2"/>
      <x:c r="U1043" s="2"/>
      <x:c r="V1043" s="2"/>
      <x:c r="W1043" s="2"/>
      <x:c r="X1043" s="2"/>
      <x:c r="Y1043" s="2"/>
      <x:c r="Z1043" s="2"/>
      <x:c r="AA1043" s="2"/>
      <x:c r="AB1043" s="2"/>
      <x:c r="AC1043" s="2"/>
      <x:c r="AD1043" s="2"/>
      <x:c r="AE1043" s="2"/>
      <x:c r="AF1043" s="2"/>
      <x:c r="AG1043" s="2"/>
      <x:c r="AH1043" s="2"/>
      <x:c r="AI1043" s="2"/>
      <x:c r="AJ1043" s="2"/>
      <x:c r="AK1043" s="2"/>
      <x:c r="AL1043" s="2"/>
      <x:c r="AM1043" s="2"/>
      <x:c r="AN1043" s="2"/>
      <x:c r="AO1043" s="2"/>
      <x:c r="AP1043" s="2"/>
      <x:c r="AQ1043" s="2"/>
      <x:c r="AR1043" s="2"/>
      <x:c r="AS1043" s="2"/>
    </x:row>
    <x:row r="1044">
      <x:c r="B1044" s="2"/>
      <x:c r="C1044" s="2"/>
      <x:c r="D1044" s="2"/>
      <x:c r="E1044" s="2"/>
      <x:c r="F1044" s="2"/>
      <x:c r="G1044" s="2"/>
      <x:c r="H1044" s="2"/>
      <x:c r="I1044" s="2"/>
      <x:c r="J1044" s="2"/>
      <x:c r="K1044" s="2"/>
      <x:c r="L1044" s="2"/>
      <x:c r="M1044" s="2"/>
      <x:c r="N1044" s="2"/>
      <x:c r="O1044" s="2"/>
      <x:c r="P1044" s="2"/>
      <x:c r="Q1044" s="2"/>
      <x:c r="R1044" s="2"/>
      <x:c r="S1044" s="2"/>
      <x:c r="T1044" s="2"/>
      <x:c r="U1044" s="2"/>
      <x:c r="V1044" s="2"/>
      <x:c r="W1044" s="2"/>
      <x:c r="X1044" s="2"/>
      <x:c r="Y1044" s="2"/>
      <x:c r="Z1044" s="2"/>
      <x:c r="AA1044" s="2"/>
      <x:c r="AB1044" s="2"/>
      <x:c r="AC1044" s="2"/>
      <x:c r="AD1044" s="2"/>
      <x:c r="AE1044" s="2"/>
      <x:c r="AF1044" s="2"/>
      <x:c r="AG1044" s="2"/>
      <x:c r="AH1044" s="2"/>
      <x:c r="AI1044" s="2"/>
      <x:c r="AJ1044" s="2"/>
      <x:c r="AK1044" s="2"/>
      <x:c r="AL1044" s="2"/>
      <x:c r="AM1044" s="2"/>
      <x:c r="AN1044" s="2"/>
      <x:c r="AO1044" s="2"/>
      <x:c r="AP1044" s="2"/>
      <x:c r="AQ1044" s="2"/>
      <x:c r="AR1044" s="2"/>
      <x:c r="AS1044" s="2"/>
    </x:row>
    <x:row r="1045">
      <x:c r="B1045" s="2"/>
      <x:c r="C1045" s="2"/>
      <x:c r="D1045" s="2"/>
      <x:c r="E1045" s="2"/>
      <x:c r="F1045" s="2"/>
      <x:c r="G1045" s="2"/>
      <x:c r="H1045" s="2"/>
      <x:c r="I1045" s="2"/>
      <x:c r="J1045" s="2"/>
      <x:c r="K1045" s="2"/>
      <x:c r="L1045" s="2"/>
      <x:c r="M1045" s="2"/>
      <x:c r="N1045" s="2"/>
      <x:c r="O1045" s="2"/>
      <x:c r="P1045" s="2"/>
      <x:c r="Q1045" s="2"/>
      <x:c r="R1045" s="2"/>
      <x:c r="S1045" s="2"/>
      <x:c r="T1045" s="2"/>
      <x:c r="U1045" s="2"/>
      <x:c r="V1045" s="2"/>
      <x:c r="W1045" s="2"/>
      <x:c r="X1045" s="2"/>
      <x:c r="Y1045" s="2"/>
      <x:c r="Z1045" s="2"/>
      <x:c r="AA1045" s="2"/>
      <x:c r="AB1045" s="2"/>
      <x:c r="AC1045" s="2"/>
      <x:c r="AD1045" s="2"/>
      <x:c r="AE1045" s="2"/>
      <x:c r="AF1045" s="2"/>
      <x:c r="AG1045" s="2"/>
      <x:c r="AH1045" s="2"/>
      <x:c r="AI1045" s="2"/>
      <x:c r="AJ1045" s="2"/>
      <x:c r="AK1045" s="2"/>
      <x:c r="AL1045" s="2"/>
      <x:c r="AM1045" s="2"/>
      <x:c r="AN1045" s="2"/>
      <x:c r="AO1045" s="2"/>
      <x:c r="AP1045" s="2"/>
      <x:c r="AQ1045" s="2"/>
      <x:c r="AR1045" s="2"/>
      <x:c r="AS1045" s="2"/>
    </x:row>
    <x:row r="1046">
      <x:c r="B1046" s="2"/>
      <x:c r="C1046" s="2"/>
      <x:c r="D1046" s="2"/>
      <x:c r="E1046" s="2"/>
      <x:c r="F1046" s="2"/>
      <x:c r="G1046" s="2"/>
      <x:c r="H1046" s="2"/>
      <x:c r="I1046" s="2"/>
      <x:c r="J1046" s="2"/>
      <x:c r="K1046" s="2"/>
      <x:c r="L1046" s="2"/>
      <x:c r="M1046" s="2"/>
      <x:c r="N1046" s="2"/>
      <x:c r="O1046" s="2"/>
      <x:c r="P1046" s="2"/>
      <x:c r="Q1046" s="2"/>
      <x:c r="R1046" s="2"/>
      <x:c r="S1046" s="2"/>
      <x:c r="T1046" s="2"/>
      <x:c r="U1046" s="2"/>
      <x:c r="V1046" s="2"/>
      <x:c r="W1046" s="2"/>
      <x:c r="X1046" s="2"/>
      <x:c r="Y1046" s="2"/>
      <x:c r="Z1046" s="2"/>
      <x:c r="AA1046" s="2"/>
      <x:c r="AB1046" s="2"/>
      <x:c r="AC1046" s="2"/>
      <x:c r="AD1046" s="2"/>
      <x:c r="AE1046" s="2"/>
      <x:c r="AF1046" s="2"/>
      <x:c r="AG1046" s="2"/>
      <x:c r="AH1046" s="2"/>
      <x:c r="AI1046" s="2"/>
      <x:c r="AJ1046" s="2"/>
      <x:c r="AK1046" s="2"/>
      <x:c r="AL1046" s="2"/>
      <x:c r="AM1046" s="2"/>
      <x:c r="AN1046" s="2"/>
      <x:c r="AO1046" s="2"/>
      <x:c r="AP1046" s="2"/>
      <x:c r="AQ1046" s="2"/>
      <x:c r="AR1046" s="2"/>
      <x:c r="AS1046" s="2"/>
    </x:row>
    <x:row r="1047">
      <x:c r="B1047" s="2"/>
      <x:c r="C1047" s="2"/>
      <x:c r="D1047" s="2"/>
      <x:c r="E1047" s="2"/>
      <x:c r="F1047" s="2"/>
      <x:c r="G1047" s="2"/>
      <x:c r="H1047" s="2"/>
      <x:c r="I1047" s="2"/>
      <x:c r="J1047" s="2"/>
      <x:c r="K1047" s="2"/>
      <x:c r="L1047" s="2"/>
      <x:c r="M1047" s="2"/>
      <x:c r="N1047" s="2"/>
      <x:c r="O1047" s="2"/>
      <x:c r="P1047" s="2"/>
      <x:c r="Q1047" s="2"/>
      <x:c r="R1047" s="2"/>
      <x:c r="S1047" s="2"/>
      <x:c r="T1047" s="2"/>
      <x:c r="U1047" s="2"/>
      <x:c r="V1047" s="2"/>
      <x:c r="W1047" s="2"/>
      <x:c r="X1047" s="2"/>
      <x:c r="Y1047" s="2"/>
      <x:c r="Z1047" s="2"/>
      <x:c r="AA1047" s="2"/>
      <x:c r="AB1047" s="2"/>
      <x:c r="AC1047" s="2"/>
      <x:c r="AD1047" s="2"/>
      <x:c r="AE1047" s="2"/>
      <x:c r="AF1047" s="2"/>
      <x:c r="AG1047" s="2"/>
      <x:c r="AH1047" s="2"/>
      <x:c r="AI1047" s="2"/>
      <x:c r="AJ1047" s="2"/>
      <x:c r="AK1047" s="2"/>
      <x:c r="AL1047" s="2"/>
      <x:c r="AM1047" s="2"/>
      <x:c r="AN1047" s="2"/>
      <x:c r="AO1047" s="2"/>
      <x:c r="AP1047" s="2"/>
      <x:c r="AQ1047" s="2"/>
      <x:c r="AR1047" s="2"/>
      <x:c r="AS1047" s="2"/>
    </x:row>
    <x:row r="1048">
      <x:c r="B1048" s="2"/>
      <x:c r="C1048" s="2"/>
      <x:c r="D1048" s="2"/>
      <x:c r="E1048" s="2"/>
      <x:c r="F1048" s="2"/>
      <x:c r="G1048" s="2"/>
      <x:c r="H1048" s="2"/>
      <x:c r="I1048" s="2"/>
      <x:c r="J1048" s="2"/>
      <x:c r="K1048" s="2"/>
      <x:c r="L1048" s="2"/>
      <x:c r="M1048" s="2"/>
      <x:c r="N1048" s="2"/>
      <x:c r="O1048" s="2"/>
      <x:c r="P1048" s="2"/>
      <x:c r="Q1048" s="2"/>
      <x:c r="R1048" s="2"/>
      <x:c r="S1048" s="2"/>
      <x:c r="T1048" s="2"/>
      <x:c r="U1048" s="2"/>
      <x:c r="V1048" s="2"/>
      <x:c r="W1048" s="2"/>
      <x:c r="X1048" s="2"/>
      <x:c r="Y1048" s="2"/>
      <x:c r="Z1048" s="2"/>
      <x:c r="AA1048" s="2"/>
      <x:c r="AB1048" s="2"/>
      <x:c r="AC1048" s="2"/>
      <x:c r="AD1048" s="2"/>
      <x:c r="AE1048" s="2"/>
      <x:c r="AF1048" s="2"/>
      <x:c r="AG1048" s="2"/>
      <x:c r="AH1048" s="2"/>
      <x:c r="AI1048" s="2"/>
      <x:c r="AJ1048" s="2"/>
      <x:c r="AK1048" s="2"/>
      <x:c r="AL1048" s="2"/>
      <x:c r="AM1048" s="2"/>
      <x:c r="AN1048" s="2"/>
      <x:c r="AO1048" s="2"/>
      <x:c r="AP1048" s="2"/>
      <x:c r="AQ1048" s="2"/>
      <x:c r="AR1048" s="2"/>
      <x:c r="AS1048" s="2"/>
    </x:row>
    <x:row r="1049">
      <x:c r="B1049" s="2"/>
      <x:c r="C1049" s="2"/>
      <x:c r="D1049" s="2"/>
      <x:c r="E1049" s="2"/>
      <x:c r="F1049" s="2"/>
      <x:c r="G1049" s="2"/>
      <x:c r="H1049" s="2"/>
      <x:c r="I1049" s="2"/>
      <x:c r="J1049" s="2"/>
      <x:c r="K1049" s="2"/>
      <x:c r="L1049" s="2"/>
      <x:c r="M1049" s="2"/>
      <x:c r="N1049" s="2"/>
      <x:c r="O1049" s="2"/>
      <x:c r="P1049" s="2"/>
      <x:c r="Q1049" s="2"/>
      <x:c r="R1049" s="2"/>
      <x:c r="S1049" s="2"/>
      <x:c r="T1049" s="2"/>
      <x:c r="U1049" s="2"/>
      <x:c r="V1049" s="2"/>
      <x:c r="W1049" s="2"/>
      <x:c r="X1049" s="2"/>
      <x:c r="Y1049" s="2"/>
      <x:c r="Z1049" s="2"/>
      <x:c r="AA1049" s="2"/>
      <x:c r="AB1049" s="2"/>
      <x:c r="AC1049" s="2"/>
      <x:c r="AD1049" s="2"/>
      <x:c r="AE1049" s="2"/>
      <x:c r="AF1049" s="2"/>
      <x:c r="AG1049" s="2"/>
      <x:c r="AH1049" s="2"/>
      <x:c r="AI1049" s="2"/>
      <x:c r="AJ1049" s="2"/>
      <x:c r="AK1049" s="2"/>
      <x:c r="AL1049" s="2"/>
      <x:c r="AM1049" s="2"/>
      <x:c r="AN1049" s="2"/>
      <x:c r="AO1049" s="2"/>
      <x:c r="AP1049" s="2"/>
      <x:c r="AQ1049" s="2"/>
      <x:c r="AR1049" s="2"/>
      <x:c r="AS1049" s="2"/>
    </x:row>
    <x:row r="1050">
      <x:c r="B1050" s="2"/>
      <x:c r="C1050" s="2"/>
      <x:c r="D1050" s="2"/>
      <x:c r="E1050" s="2"/>
      <x:c r="F1050" s="2"/>
      <x:c r="G1050" s="2"/>
      <x:c r="H1050" s="2"/>
      <x:c r="I1050" s="2"/>
      <x:c r="J1050" s="2"/>
      <x:c r="K1050" s="2"/>
      <x:c r="L1050" s="2"/>
      <x:c r="M1050" s="2"/>
      <x:c r="N1050" s="2"/>
      <x:c r="O1050" s="2"/>
      <x:c r="P1050" s="2"/>
      <x:c r="Q1050" s="2"/>
      <x:c r="R1050" s="2"/>
      <x:c r="S1050" s="2"/>
      <x:c r="T1050" s="2"/>
      <x:c r="U1050" s="2"/>
      <x:c r="V1050" s="2"/>
      <x:c r="W1050" s="2"/>
      <x:c r="X1050" s="2"/>
      <x:c r="Y1050" s="2"/>
      <x:c r="Z1050" s="2"/>
      <x:c r="AA1050" s="2"/>
      <x:c r="AB1050" s="2"/>
      <x:c r="AC1050" s="2"/>
      <x:c r="AD1050" s="2"/>
      <x:c r="AE1050" s="2"/>
      <x:c r="AF1050" s="2"/>
      <x:c r="AG1050" s="2"/>
      <x:c r="AH1050" s="2"/>
      <x:c r="AI1050" s="2"/>
      <x:c r="AJ1050" s="2"/>
      <x:c r="AK1050" s="2"/>
      <x:c r="AL1050" s="2"/>
      <x:c r="AM1050" s="2"/>
      <x:c r="AN1050" s="2"/>
      <x:c r="AO1050" s="2"/>
      <x:c r="AP1050" s="2"/>
      <x:c r="AQ1050" s="2"/>
      <x:c r="AR1050" s="2"/>
      <x:c r="AS1050" s="2"/>
    </x:row>
    <x:row r="1051">
      <x:c r="B1051" s="2"/>
      <x:c r="C1051" s="2"/>
      <x:c r="D1051" s="2"/>
      <x:c r="E1051" s="2"/>
      <x:c r="F1051" s="2"/>
      <x:c r="G1051" s="2"/>
      <x:c r="H1051" s="2"/>
      <x:c r="I1051" s="2"/>
      <x:c r="J1051" s="2"/>
      <x:c r="K1051" s="2"/>
      <x:c r="L1051" s="2"/>
      <x:c r="M1051" s="2"/>
      <x:c r="N1051" s="2"/>
      <x:c r="O1051" s="2"/>
      <x:c r="P1051" s="2"/>
      <x:c r="Q1051" s="2"/>
      <x:c r="R1051" s="2"/>
      <x:c r="S1051" s="2"/>
      <x:c r="T1051" s="2"/>
      <x:c r="U1051" s="2"/>
      <x:c r="V1051" s="2"/>
      <x:c r="W1051" s="2"/>
      <x:c r="X1051" s="2"/>
      <x:c r="Y1051" s="2"/>
      <x:c r="Z1051" s="2"/>
      <x:c r="AA1051" s="2"/>
      <x:c r="AB1051" s="2"/>
      <x:c r="AC1051" s="2"/>
      <x:c r="AD1051" s="2"/>
      <x:c r="AE1051" s="2"/>
      <x:c r="AF1051" s="2"/>
      <x:c r="AG1051" s="2"/>
      <x:c r="AH1051" s="2"/>
      <x:c r="AI1051" s="2"/>
      <x:c r="AJ1051" s="2"/>
      <x:c r="AK1051" s="2"/>
      <x:c r="AL1051" s="2"/>
      <x:c r="AM1051" s="2"/>
      <x:c r="AN1051" s="2"/>
      <x:c r="AO1051" s="2"/>
      <x:c r="AP1051" s="2"/>
      <x:c r="AQ1051" s="2"/>
      <x:c r="AR1051" s="2"/>
      <x:c r="AS1051" s="2"/>
    </x:row>
    <x:row r="1052">
      <x:c r="B1052" s="2"/>
      <x:c r="C1052" s="2"/>
      <x:c r="D1052" s="2"/>
      <x:c r="E1052" s="2"/>
      <x:c r="F1052" s="2"/>
      <x:c r="G1052" s="2"/>
      <x:c r="H1052" s="2"/>
      <x:c r="I1052" s="2"/>
      <x:c r="J1052" s="2"/>
      <x:c r="K1052" s="2"/>
      <x:c r="L1052" s="2"/>
      <x:c r="M1052" s="2"/>
      <x:c r="N1052" s="2"/>
      <x:c r="O1052" s="2"/>
      <x:c r="P1052" s="2"/>
      <x:c r="Q1052" s="2"/>
      <x:c r="R1052" s="2"/>
      <x:c r="S1052" s="2"/>
      <x:c r="T1052" s="2"/>
      <x:c r="U1052" s="2"/>
      <x:c r="V1052" s="2"/>
      <x:c r="W1052" s="2"/>
      <x:c r="X1052" s="2"/>
      <x:c r="Y1052" s="2"/>
      <x:c r="Z1052" s="2"/>
      <x:c r="AA1052" s="2"/>
      <x:c r="AB1052" s="2"/>
      <x:c r="AC1052" s="2"/>
      <x:c r="AD1052" s="2"/>
      <x:c r="AE1052" s="2"/>
      <x:c r="AF1052" s="2"/>
      <x:c r="AG1052" s="2"/>
      <x:c r="AH1052" s="2"/>
      <x:c r="AI1052" s="2"/>
      <x:c r="AJ1052" s="2"/>
      <x:c r="AK1052" s="2"/>
      <x:c r="AL1052" s="2"/>
      <x:c r="AM1052" s="2"/>
      <x:c r="AN1052" s="2"/>
      <x:c r="AO1052" s="2"/>
      <x:c r="AP1052" s="2"/>
      <x:c r="AQ1052" s="2"/>
      <x:c r="AR1052" s="2"/>
      <x:c r="AS1052" s="2"/>
    </x:row>
    <x:row r="1053">
      <x:c r="B1053" s="2"/>
      <x:c r="C1053" s="2"/>
      <x:c r="D1053" s="2"/>
      <x:c r="E1053" s="2"/>
      <x:c r="F1053" s="2"/>
      <x:c r="G1053" s="2"/>
      <x:c r="H1053" s="2"/>
      <x:c r="I1053" s="2"/>
      <x:c r="J1053" s="2"/>
      <x:c r="K1053" s="2"/>
      <x:c r="L1053" s="2"/>
      <x:c r="M1053" s="2"/>
      <x:c r="N1053" s="2"/>
      <x:c r="O1053" s="2"/>
      <x:c r="P1053" s="2"/>
      <x:c r="Q1053" s="2"/>
      <x:c r="R1053" s="2"/>
      <x:c r="S1053" s="2"/>
      <x:c r="T1053" s="2"/>
      <x:c r="U1053" s="2"/>
      <x:c r="V1053" s="2"/>
      <x:c r="W1053" s="2"/>
      <x:c r="X1053" s="2"/>
      <x:c r="Y1053" s="2"/>
      <x:c r="Z1053" s="2"/>
      <x:c r="AA1053" s="2"/>
      <x:c r="AB1053" s="2"/>
      <x:c r="AC1053" s="2"/>
      <x:c r="AD1053" s="2"/>
      <x:c r="AE1053" s="2"/>
      <x:c r="AF1053" s="2"/>
      <x:c r="AG1053" s="2"/>
      <x:c r="AH1053" s="2"/>
      <x:c r="AI1053" s="2"/>
      <x:c r="AJ1053" s="2"/>
      <x:c r="AK1053" s="2"/>
      <x:c r="AL1053" s="2"/>
      <x:c r="AM1053" s="2"/>
      <x:c r="AN1053" s="2"/>
      <x:c r="AO1053" s="2"/>
      <x:c r="AP1053" s="2"/>
      <x:c r="AQ1053" s="2"/>
      <x:c r="AR1053" s="2"/>
      <x:c r="AS1053" s="2"/>
    </x:row>
    <x:row r="1054">
      <x:c r="B1054" s="2"/>
      <x:c r="C1054" s="2"/>
      <x:c r="D1054" s="2"/>
      <x:c r="E1054" s="2"/>
      <x:c r="F1054" s="2"/>
      <x:c r="G1054" s="2"/>
      <x:c r="H1054" s="2"/>
      <x:c r="I1054" s="2"/>
      <x:c r="J1054" s="2"/>
      <x:c r="K1054" s="2"/>
      <x:c r="L1054" s="2"/>
      <x:c r="M1054" s="2"/>
      <x:c r="N1054" s="2"/>
      <x:c r="O1054" s="2"/>
      <x:c r="P1054" s="2"/>
      <x:c r="Q1054" s="2"/>
      <x:c r="R1054" s="2"/>
      <x:c r="S1054" s="2"/>
      <x:c r="T1054" s="2"/>
      <x:c r="U1054" s="2"/>
      <x:c r="V1054" s="2"/>
      <x:c r="W1054" s="2"/>
      <x:c r="X1054" s="2"/>
      <x:c r="Y1054" s="2"/>
      <x:c r="Z1054" s="2"/>
      <x:c r="AA1054" s="2"/>
      <x:c r="AB1054" s="2"/>
      <x:c r="AC1054" s="2"/>
      <x:c r="AD1054" s="2"/>
      <x:c r="AE1054" s="2"/>
      <x:c r="AF1054" s="2"/>
      <x:c r="AG1054" s="2"/>
      <x:c r="AH1054" s="2"/>
      <x:c r="AI1054" s="2"/>
      <x:c r="AJ1054" s="2"/>
      <x:c r="AK1054" s="2"/>
      <x:c r="AL1054" s="2"/>
      <x:c r="AM1054" s="2"/>
      <x:c r="AN1054" s="2"/>
      <x:c r="AO1054" s="2"/>
      <x:c r="AP1054" s="2"/>
      <x:c r="AQ1054" s="2"/>
      <x:c r="AR1054" s="2"/>
      <x:c r="AS1054" s="2"/>
    </x:row>
    <x:row r="1055">
      <x:c r="B1055" s="2"/>
      <x:c r="C1055" s="2"/>
      <x:c r="D1055" s="2"/>
      <x:c r="E1055" s="2"/>
      <x:c r="F1055" s="2"/>
      <x:c r="G1055" s="2"/>
      <x:c r="H1055" s="2"/>
      <x:c r="I1055" s="2"/>
      <x:c r="J1055" s="2"/>
      <x:c r="K1055" s="2"/>
      <x:c r="L1055" s="2"/>
      <x:c r="M1055" s="2"/>
      <x:c r="N1055" s="2"/>
      <x:c r="O1055" s="2"/>
      <x:c r="P1055" s="2"/>
      <x:c r="Q1055" s="2"/>
      <x:c r="R1055" s="2"/>
      <x:c r="S1055" s="2"/>
      <x:c r="T1055" s="2"/>
      <x:c r="U1055" s="2"/>
      <x:c r="V1055" s="2"/>
      <x:c r="W1055" s="2"/>
      <x:c r="X1055" s="2"/>
      <x:c r="Y1055" s="2"/>
      <x:c r="Z1055" s="2"/>
      <x:c r="AA1055" s="2"/>
      <x:c r="AB1055" s="2"/>
      <x:c r="AC1055" s="2"/>
      <x:c r="AD1055" s="2"/>
      <x:c r="AE1055" s="2"/>
      <x:c r="AF1055" s="2"/>
      <x:c r="AG1055" s="2"/>
      <x:c r="AH1055" s="2"/>
      <x:c r="AI1055" s="2"/>
      <x:c r="AJ1055" s="2"/>
      <x:c r="AK1055" s="2"/>
      <x:c r="AL1055" s="2"/>
      <x:c r="AM1055" s="2"/>
      <x:c r="AN1055" s="2"/>
      <x:c r="AO1055" s="2"/>
      <x:c r="AP1055" s="2"/>
      <x:c r="AQ1055" s="2"/>
      <x:c r="AR1055" s="2"/>
      <x:c r="AS1055" s="2"/>
    </x:row>
    <x:row r="1056">
      <x:c r="B1056" s="2"/>
      <x:c r="C1056" s="2"/>
      <x:c r="D1056" s="2"/>
      <x:c r="E1056" s="2"/>
      <x:c r="F1056" s="2"/>
      <x:c r="G1056" s="2"/>
      <x:c r="H1056" s="2"/>
      <x:c r="I1056" s="2"/>
      <x:c r="J1056" s="2"/>
      <x:c r="K1056" s="2"/>
      <x:c r="L1056" s="2"/>
      <x:c r="M1056" s="2"/>
      <x:c r="N1056" s="2"/>
      <x:c r="O1056" s="2"/>
      <x:c r="P1056" s="2"/>
      <x:c r="Q1056" s="2"/>
      <x:c r="R1056" s="2"/>
      <x:c r="S1056" s="2"/>
      <x:c r="T1056" s="2"/>
      <x:c r="U1056" s="2"/>
      <x:c r="V1056" s="2"/>
      <x:c r="W1056" s="2"/>
      <x:c r="X1056" s="2"/>
      <x:c r="Y1056" s="2"/>
      <x:c r="Z1056" s="2"/>
      <x:c r="AA1056" s="2"/>
      <x:c r="AB1056" s="2"/>
      <x:c r="AC1056" s="2"/>
      <x:c r="AD1056" s="2"/>
      <x:c r="AE1056" s="2"/>
      <x:c r="AF1056" s="2"/>
      <x:c r="AG1056" s="2"/>
      <x:c r="AH1056" s="2"/>
      <x:c r="AI1056" s="2"/>
      <x:c r="AJ1056" s="2"/>
      <x:c r="AK1056" s="2"/>
      <x:c r="AL1056" s="2"/>
      <x:c r="AM1056" s="2"/>
      <x:c r="AN1056" s="2"/>
      <x:c r="AO1056" s="2"/>
      <x:c r="AP1056" s="2"/>
      <x:c r="AQ1056" s="2"/>
      <x:c r="AR1056" s="2"/>
      <x:c r="AS1056" s="2"/>
    </x:row>
    <x:row r="1057">
      <x:c r="B1057" s="2"/>
      <x:c r="C1057" s="2"/>
      <x:c r="D1057" s="2"/>
      <x:c r="E1057" s="2"/>
      <x:c r="F1057" s="2"/>
      <x:c r="G1057" s="2"/>
      <x:c r="H1057" s="2"/>
      <x:c r="I1057" s="2"/>
      <x:c r="J1057" s="2"/>
      <x:c r="K1057" s="2"/>
      <x:c r="L1057" s="2"/>
      <x:c r="M1057" s="2"/>
      <x:c r="N1057" s="2"/>
      <x:c r="O1057" s="2"/>
      <x:c r="P1057" s="2"/>
      <x:c r="Q1057" s="2"/>
      <x:c r="R1057" s="2"/>
      <x:c r="S1057" s="2"/>
      <x:c r="T1057" s="2"/>
      <x:c r="U1057" s="2"/>
      <x:c r="V1057" s="2"/>
      <x:c r="W1057" s="2"/>
      <x:c r="X1057" s="2"/>
      <x:c r="Y1057" s="2"/>
      <x:c r="Z1057" s="2"/>
      <x:c r="AA1057" s="2"/>
      <x:c r="AB1057" s="2"/>
      <x:c r="AC1057" s="2"/>
      <x:c r="AD1057" s="2"/>
      <x:c r="AE1057" s="2"/>
      <x:c r="AF1057" s="2"/>
      <x:c r="AG1057" s="2"/>
      <x:c r="AH1057" s="2"/>
      <x:c r="AI1057" s="2"/>
      <x:c r="AJ1057" s="2"/>
      <x:c r="AK1057" s="2"/>
      <x:c r="AL1057" s="2"/>
      <x:c r="AM1057" s="2"/>
      <x:c r="AN1057" s="2"/>
      <x:c r="AO1057" s="2"/>
      <x:c r="AP1057" s="2"/>
      <x:c r="AQ1057" s="2"/>
      <x:c r="AR1057" s="2"/>
      <x:c r="AS1057" s="2"/>
    </x:row>
    <x:row r="1058">
      <x:c r="B1058" s="2"/>
      <x:c r="C1058" s="2"/>
      <x:c r="D1058" s="2"/>
      <x:c r="E1058" s="2"/>
      <x:c r="F1058" s="2"/>
      <x:c r="G1058" s="2"/>
      <x:c r="H1058" s="2"/>
      <x:c r="I1058" s="2"/>
      <x:c r="J1058" s="2"/>
      <x:c r="K1058" s="2"/>
      <x:c r="L1058" s="2"/>
      <x:c r="M1058" s="2"/>
      <x:c r="N1058" s="2"/>
      <x:c r="O1058" s="2"/>
      <x:c r="P1058" s="2"/>
      <x:c r="Q1058" s="2"/>
      <x:c r="R1058" s="2"/>
      <x:c r="S1058" s="2"/>
      <x:c r="T1058" s="2"/>
      <x:c r="U1058" s="2"/>
      <x:c r="V1058" s="2"/>
      <x:c r="W1058" s="2"/>
      <x:c r="X1058" s="2"/>
      <x:c r="Y1058" s="2"/>
      <x:c r="Z1058" s="2"/>
      <x:c r="AA1058" s="2"/>
      <x:c r="AB1058" s="2"/>
      <x:c r="AC1058" s="2"/>
      <x:c r="AD1058" s="2"/>
      <x:c r="AE1058" s="2"/>
      <x:c r="AF1058" s="2"/>
      <x:c r="AG1058" s="2"/>
      <x:c r="AH1058" s="2"/>
      <x:c r="AI1058" s="2"/>
      <x:c r="AJ1058" s="2"/>
      <x:c r="AK1058" s="2"/>
      <x:c r="AL1058" s="2"/>
      <x:c r="AM1058" s="2"/>
      <x:c r="AN1058" s="2"/>
      <x:c r="AO1058" s="2"/>
      <x:c r="AP1058" s="2"/>
      <x:c r="AQ1058" s="2"/>
      <x:c r="AR1058" s="2"/>
      <x:c r="AS1058" s="2"/>
    </x:row>
    <x:row r="1059">
      <x:c r="B1059" s="2"/>
      <x:c r="C1059" s="2"/>
      <x:c r="D1059" s="2"/>
      <x:c r="E1059" s="2"/>
      <x:c r="F1059" s="2"/>
      <x:c r="G1059" s="2"/>
      <x:c r="H1059" s="2"/>
      <x:c r="I1059" s="2"/>
      <x:c r="J1059" s="2"/>
      <x:c r="K1059" s="2"/>
      <x:c r="L1059" s="2"/>
      <x:c r="M1059" s="2"/>
      <x:c r="N1059" s="2"/>
      <x:c r="O1059" s="2"/>
      <x:c r="P1059" s="2"/>
      <x:c r="Q1059" s="2"/>
      <x:c r="R1059" s="2"/>
      <x:c r="S1059" s="2"/>
      <x:c r="T1059" s="2"/>
      <x:c r="U1059" s="2"/>
      <x:c r="V1059" s="2"/>
      <x:c r="W1059" s="2"/>
      <x:c r="X1059" s="2"/>
      <x:c r="Y1059" s="2"/>
      <x:c r="Z1059" s="2"/>
      <x:c r="AA1059" s="2"/>
      <x:c r="AB1059" s="2"/>
      <x:c r="AC1059" s="2"/>
      <x:c r="AD1059" s="2"/>
      <x:c r="AE1059" s="2"/>
      <x:c r="AF1059" s="2"/>
      <x:c r="AG1059" s="2"/>
      <x:c r="AH1059" s="2"/>
      <x:c r="AI1059" s="2"/>
      <x:c r="AJ1059" s="2"/>
      <x:c r="AK1059" s="2"/>
      <x:c r="AL1059" s="2"/>
      <x:c r="AM1059" s="2"/>
      <x:c r="AN1059" s="2"/>
      <x:c r="AO1059" s="2"/>
      <x:c r="AP1059" s="2"/>
      <x:c r="AQ1059" s="2"/>
      <x:c r="AR1059" s="2"/>
      <x:c r="AS1059" s="2"/>
    </x:row>
    <x:row r="1060">
      <x:c r="B1060" s="2"/>
      <x:c r="C1060" s="2"/>
      <x:c r="D1060" s="2"/>
      <x:c r="E1060" s="2"/>
      <x:c r="F1060" s="2"/>
      <x:c r="G1060" s="2"/>
      <x:c r="H1060" s="2"/>
      <x:c r="I1060" s="2"/>
      <x:c r="J1060" s="2"/>
      <x:c r="K1060" s="2"/>
      <x:c r="L1060" s="2"/>
      <x:c r="M1060" s="2"/>
      <x:c r="N1060" s="2"/>
      <x:c r="O1060" s="2"/>
      <x:c r="P1060" s="2"/>
      <x:c r="Q1060" s="2"/>
      <x:c r="R1060" s="2"/>
      <x:c r="S1060" s="2"/>
      <x:c r="T1060" s="2"/>
      <x:c r="U1060" s="2"/>
      <x:c r="V1060" s="2"/>
      <x:c r="W1060" s="2"/>
      <x:c r="X1060" s="2"/>
      <x:c r="Y1060" s="2"/>
      <x:c r="Z1060" s="2"/>
      <x:c r="AA1060" s="2"/>
      <x:c r="AB1060" s="2"/>
      <x:c r="AC1060" s="2"/>
      <x:c r="AD1060" s="2"/>
      <x:c r="AE1060" s="2"/>
      <x:c r="AF1060" s="2"/>
      <x:c r="AG1060" s="2"/>
      <x:c r="AH1060" s="2"/>
      <x:c r="AI1060" s="2"/>
      <x:c r="AJ1060" s="2"/>
      <x:c r="AK1060" s="2"/>
      <x:c r="AL1060" s="2"/>
      <x:c r="AM1060" s="2"/>
      <x:c r="AN1060" s="2"/>
      <x:c r="AO1060" s="2"/>
      <x:c r="AP1060" s="2"/>
      <x:c r="AQ1060" s="2"/>
      <x:c r="AR1060" s="2"/>
      <x:c r="AS1060" s="2"/>
    </x:row>
    <x:row r="1061">
      <x:c r="B1061" s="2"/>
      <x:c r="C1061" s="2"/>
      <x:c r="D1061" s="2"/>
      <x:c r="E1061" s="2"/>
      <x:c r="F1061" s="2"/>
      <x:c r="G1061" s="2"/>
      <x:c r="H1061" s="2"/>
      <x:c r="I1061" s="2"/>
      <x:c r="J1061" s="2"/>
      <x:c r="K1061" s="2"/>
      <x:c r="L1061" s="2"/>
      <x:c r="M1061" s="2"/>
      <x:c r="N1061" s="2"/>
      <x:c r="O1061" s="2"/>
      <x:c r="P1061" s="2"/>
      <x:c r="Q1061" s="2"/>
      <x:c r="R1061" s="2"/>
      <x:c r="S1061" s="2"/>
      <x:c r="T1061" s="2"/>
      <x:c r="U1061" s="2"/>
      <x:c r="V1061" s="2"/>
      <x:c r="W1061" s="2"/>
      <x:c r="X1061" s="2"/>
      <x:c r="Y1061" s="2"/>
      <x:c r="Z1061" s="2"/>
      <x:c r="AA1061" s="2"/>
      <x:c r="AB1061" s="2"/>
      <x:c r="AC1061" s="2"/>
      <x:c r="AD1061" s="2"/>
      <x:c r="AE1061" s="2"/>
      <x:c r="AF1061" s="2"/>
      <x:c r="AG1061" s="2"/>
      <x:c r="AH1061" s="2"/>
      <x:c r="AI1061" s="2"/>
      <x:c r="AJ1061" s="2"/>
      <x:c r="AK1061" s="2"/>
      <x:c r="AL1061" s="2"/>
      <x:c r="AM1061" s="2"/>
      <x:c r="AN1061" s="2"/>
      <x:c r="AO1061" s="2"/>
      <x:c r="AP1061" s="2"/>
      <x:c r="AQ1061" s="2"/>
      <x:c r="AR1061" s="2"/>
      <x:c r="AS1061" s="2"/>
    </x:row>
    <x:row r="1062">
      <x:c r="B1062" s="2"/>
      <x:c r="C1062" s="2"/>
      <x:c r="D1062" s="2"/>
      <x:c r="E1062" s="2"/>
      <x:c r="F1062" s="2"/>
      <x:c r="G1062" s="2"/>
      <x:c r="H1062" s="2"/>
      <x:c r="I1062" s="2"/>
      <x:c r="J1062" s="2"/>
      <x:c r="K1062" s="2"/>
      <x:c r="L1062" s="2"/>
      <x:c r="M1062" s="2"/>
      <x:c r="N1062" s="2"/>
      <x:c r="O1062" s="2"/>
      <x:c r="P1062" s="2"/>
      <x:c r="Q1062" s="2"/>
      <x:c r="R1062" s="2"/>
      <x:c r="S1062" s="2"/>
      <x:c r="T1062" s="2"/>
      <x:c r="U1062" s="2"/>
      <x:c r="V1062" s="2"/>
      <x:c r="W1062" s="2"/>
      <x:c r="X1062" s="2"/>
      <x:c r="Y1062" s="2"/>
      <x:c r="Z1062" s="2"/>
      <x:c r="AA1062" s="2"/>
      <x:c r="AB1062" s="2"/>
      <x:c r="AC1062" s="2"/>
      <x:c r="AD1062" s="2"/>
      <x:c r="AE1062" s="2"/>
      <x:c r="AF1062" s="2"/>
      <x:c r="AG1062" s="2"/>
      <x:c r="AH1062" s="2"/>
      <x:c r="AI1062" s="2"/>
      <x:c r="AJ1062" s="2"/>
      <x:c r="AK1062" s="2"/>
      <x:c r="AL1062" s="2"/>
      <x:c r="AM1062" s="2"/>
      <x:c r="AN1062" s="2"/>
      <x:c r="AO1062" s="2"/>
      <x:c r="AP1062" s="2"/>
      <x:c r="AQ1062" s="2"/>
      <x:c r="AR1062" s="2"/>
      <x:c r="AS1062" s="2"/>
    </x:row>
    <x:row r="1063">
      <x:c r="B1063" s="2"/>
      <x:c r="C1063" s="2"/>
      <x:c r="D1063" s="2"/>
      <x:c r="E1063" s="2"/>
      <x:c r="F1063" s="2"/>
      <x:c r="G1063" s="2"/>
      <x:c r="H1063" s="2"/>
      <x:c r="I1063" s="2"/>
      <x:c r="J1063" s="2"/>
      <x:c r="K1063" s="2"/>
      <x:c r="L1063" s="2"/>
      <x:c r="M1063" s="2"/>
      <x:c r="N1063" s="2"/>
      <x:c r="O1063" s="2"/>
      <x:c r="P1063" s="2"/>
      <x:c r="Q1063" s="2"/>
      <x:c r="R1063" s="2"/>
      <x:c r="S1063" s="2"/>
      <x:c r="T1063" s="2"/>
      <x:c r="U1063" s="2"/>
      <x:c r="V1063" s="2"/>
      <x:c r="W1063" s="2"/>
      <x:c r="X1063" s="2"/>
      <x:c r="Y1063" s="2"/>
      <x:c r="Z1063" s="2"/>
      <x:c r="AA1063" s="2"/>
      <x:c r="AB1063" s="2"/>
      <x:c r="AC1063" s="2"/>
      <x:c r="AD1063" s="2"/>
      <x:c r="AE1063" s="2"/>
      <x:c r="AF1063" s="2"/>
      <x:c r="AG1063" s="2"/>
      <x:c r="AH1063" s="2"/>
      <x:c r="AI1063" s="2"/>
      <x:c r="AJ1063" s="2"/>
      <x:c r="AK1063" s="2"/>
      <x:c r="AL1063" s="2"/>
      <x:c r="AM1063" s="2"/>
      <x:c r="AN1063" s="2"/>
      <x:c r="AO1063" s="2"/>
      <x:c r="AP1063" s="2"/>
      <x:c r="AQ1063" s="2"/>
      <x:c r="AR1063" s="2"/>
      <x:c r="AS1063" s="2"/>
    </x:row>
    <x:row r="1064">
      <x:c r="B1064" s="2"/>
      <x:c r="C1064" s="2"/>
      <x:c r="D1064" s="2"/>
      <x:c r="E1064" s="2"/>
      <x:c r="F1064" s="2"/>
      <x:c r="G1064" s="2"/>
      <x:c r="H1064" s="2"/>
      <x:c r="I1064" s="2"/>
      <x:c r="J1064" s="2"/>
      <x:c r="K1064" s="2"/>
      <x:c r="L1064" s="2"/>
      <x:c r="M1064" s="2"/>
      <x:c r="N1064" s="2"/>
      <x:c r="O1064" s="2"/>
      <x:c r="P1064" s="2"/>
      <x:c r="Q1064" s="2"/>
      <x:c r="R1064" s="2"/>
      <x:c r="S1064" s="2"/>
      <x:c r="T1064" s="2"/>
      <x:c r="U1064" s="2"/>
      <x:c r="V1064" s="2"/>
      <x:c r="W1064" s="2"/>
      <x:c r="X1064" s="2"/>
      <x:c r="Y1064" s="2"/>
      <x:c r="Z1064" s="2"/>
      <x:c r="AA1064" s="2"/>
      <x:c r="AB1064" s="2"/>
      <x:c r="AC1064" s="2"/>
      <x:c r="AD1064" s="2"/>
      <x:c r="AE1064" s="2"/>
      <x:c r="AF1064" s="2"/>
      <x:c r="AG1064" s="2"/>
      <x:c r="AH1064" s="2"/>
      <x:c r="AI1064" s="2"/>
      <x:c r="AJ1064" s="2"/>
      <x:c r="AK1064" s="2"/>
      <x:c r="AL1064" s="2"/>
      <x:c r="AM1064" s="2"/>
      <x:c r="AN1064" s="2"/>
      <x:c r="AO1064" s="2"/>
      <x:c r="AP1064" s="2"/>
      <x:c r="AQ1064" s="2"/>
      <x:c r="AR1064" s="2"/>
      <x:c r="AS1064" s="2"/>
    </x:row>
    <x:row r="1065">
      <x:c r="B1065" s="2"/>
      <x:c r="C1065" s="2"/>
      <x:c r="D1065" s="2"/>
      <x:c r="E1065" s="2"/>
      <x:c r="F1065" s="2"/>
      <x:c r="G1065" s="2"/>
      <x:c r="H1065" s="2"/>
      <x:c r="I1065" s="2"/>
      <x:c r="J1065" s="2"/>
      <x:c r="K1065" s="2"/>
      <x:c r="L1065" s="2"/>
      <x:c r="M1065" s="2"/>
      <x:c r="N1065" s="2"/>
      <x:c r="O1065" s="2"/>
      <x:c r="P1065" s="2"/>
      <x:c r="Q1065" s="2"/>
      <x:c r="R1065" s="2"/>
      <x:c r="S1065" s="2"/>
      <x:c r="T1065" s="2"/>
      <x:c r="U1065" s="2"/>
      <x:c r="V1065" s="2"/>
      <x:c r="W1065" s="2"/>
      <x:c r="X1065" s="2"/>
      <x:c r="Y1065" s="2"/>
      <x:c r="Z1065" s="2"/>
      <x:c r="AA1065" s="2"/>
      <x:c r="AB1065" s="2"/>
      <x:c r="AC1065" s="2"/>
      <x:c r="AD1065" s="2"/>
      <x:c r="AE1065" s="2"/>
      <x:c r="AF1065" s="2"/>
      <x:c r="AG1065" s="2"/>
      <x:c r="AH1065" s="2"/>
      <x:c r="AI1065" s="2"/>
      <x:c r="AJ1065" s="2"/>
      <x:c r="AK1065" s="2"/>
      <x:c r="AL1065" s="2"/>
      <x:c r="AM1065" s="2"/>
      <x:c r="AN1065" s="2"/>
      <x:c r="AO1065" s="2"/>
      <x:c r="AP1065" s="2"/>
      <x:c r="AQ1065" s="2"/>
      <x:c r="AR1065" s="2"/>
      <x:c r="AS1065" s="2"/>
    </x:row>
    <x:row r="1066">
      <x:c r="B1066" s="2"/>
      <x:c r="C1066" s="2"/>
      <x:c r="D1066" s="2"/>
      <x:c r="E1066" s="2"/>
      <x:c r="F1066" s="2"/>
      <x:c r="G1066" s="2"/>
      <x:c r="H1066" s="2"/>
      <x:c r="I1066" s="2"/>
      <x:c r="J1066" s="2"/>
      <x:c r="K1066" s="2"/>
      <x:c r="L1066" s="2"/>
      <x:c r="M1066" s="2"/>
      <x:c r="N1066" s="2"/>
      <x:c r="O1066" s="2"/>
      <x:c r="P1066" s="2"/>
      <x:c r="Q1066" s="2"/>
      <x:c r="R1066" s="2"/>
      <x:c r="S1066" s="2"/>
      <x:c r="T1066" s="2"/>
      <x:c r="U1066" s="2"/>
      <x:c r="V1066" s="2"/>
      <x:c r="W1066" s="2"/>
      <x:c r="X1066" s="2"/>
      <x:c r="Y1066" s="2"/>
      <x:c r="Z1066" s="2"/>
      <x:c r="AA1066" s="2"/>
      <x:c r="AB1066" s="2"/>
      <x:c r="AC1066" s="2"/>
      <x:c r="AD1066" s="2"/>
      <x:c r="AE1066" s="2"/>
      <x:c r="AF1066" s="2"/>
      <x:c r="AG1066" s="2"/>
      <x:c r="AH1066" s="2"/>
      <x:c r="AI1066" s="2"/>
      <x:c r="AJ1066" s="2"/>
      <x:c r="AK1066" s="2"/>
      <x:c r="AL1066" s="2"/>
      <x:c r="AM1066" s="2"/>
      <x:c r="AN1066" s="2"/>
      <x:c r="AO1066" s="2"/>
      <x:c r="AP1066" s="2"/>
      <x:c r="AQ1066" s="2"/>
      <x:c r="AR1066" s="2"/>
      <x:c r="AS1066" s="2"/>
    </x:row>
    <x:row r="1067">
      <x:c r="B1067" s="2"/>
      <x:c r="C1067" s="2"/>
      <x:c r="D1067" s="2"/>
      <x:c r="E1067" s="2"/>
      <x:c r="F1067" s="2"/>
      <x:c r="G1067" s="2"/>
      <x:c r="H1067" s="2"/>
      <x:c r="I1067" s="2"/>
      <x:c r="J1067" s="2"/>
      <x:c r="K1067" s="2"/>
      <x:c r="L1067" s="2"/>
      <x:c r="M1067" s="2"/>
      <x:c r="N1067" s="2"/>
      <x:c r="O1067" s="2"/>
      <x:c r="P1067" s="2"/>
      <x:c r="Q1067" s="2"/>
      <x:c r="R1067" s="2"/>
      <x:c r="S1067" s="2"/>
      <x:c r="T1067" s="2"/>
      <x:c r="U1067" s="2"/>
      <x:c r="V1067" s="2"/>
      <x:c r="W1067" s="2"/>
      <x:c r="X1067" s="2"/>
      <x:c r="Y1067" s="2"/>
      <x:c r="Z1067" s="2"/>
      <x:c r="AA1067" s="2"/>
      <x:c r="AB1067" s="2"/>
      <x:c r="AC1067" s="2"/>
      <x:c r="AD1067" s="2"/>
      <x:c r="AE1067" s="2"/>
      <x:c r="AF1067" s="2"/>
      <x:c r="AG1067" s="2"/>
      <x:c r="AH1067" s="2"/>
      <x:c r="AI1067" s="2"/>
      <x:c r="AJ1067" s="2"/>
      <x:c r="AK1067" s="2"/>
      <x:c r="AL1067" s="2"/>
      <x:c r="AM1067" s="2"/>
      <x:c r="AN1067" s="2"/>
      <x:c r="AO1067" s="2"/>
      <x:c r="AP1067" s="2"/>
      <x:c r="AQ1067" s="2"/>
      <x:c r="AR1067" s="2"/>
      <x:c r="AS1067" s="2"/>
    </x:row>
    <x:row r="1068">
      <x:c r="B1068" s="2"/>
      <x:c r="C1068" s="2"/>
      <x:c r="D1068" s="2"/>
      <x:c r="E1068" s="2"/>
      <x:c r="F1068" s="2"/>
      <x:c r="G1068" s="2"/>
      <x:c r="H1068" s="2"/>
      <x:c r="I1068" s="2"/>
      <x:c r="J1068" s="2"/>
      <x:c r="K1068" s="2"/>
      <x:c r="L1068" s="2"/>
      <x:c r="M1068" s="2"/>
      <x:c r="N1068" s="2"/>
      <x:c r="O1068" s="2"/>
      <x:c r="P1068" s="2"/>
      <x:c r="Q1068" s="2"/>
      <x:c r="R1068" s="2"/>
      <x:c r="S1068" s="2"/>
      <x:c r="T1068" s="2"/>
      <x:c r="U1068" s="2"/>
      <x:c r="V1068" s="2"/>
      <x:c r="W1068" s="2"/>
      <x:c r="X1068" s="2"/>
      <x:c r="Y1068" s="2"/>
      <x:c r="Z1068" s="2"/>
      <x:c r="AA1068" s="2"/>
      <x:c r="AB1068" s="2"/>
      <x:c r="AC1068" s="2"/>
      <x:c r="AD1068" s="2"/>
      <x:c r="AE1068" s="2"/>
      <x:c r="AF1068" s="2"/>
      <x:c r="AG1068" s="2"/>
      <x:c r="AH1068" s="2"/>
      <x:c r="AI1068" s="2"/>
      <x:c r="AJ1068" s="2"/>
      <x:c r="AK1068" s="2"/>
      <x:c r="AL1068" s="2"/>
      <x:c r="AM1068" s="2"/>
      <x:c r="AN1068" s="2"/>
      <x:c r="AO1068" s="2"/>
      <x:c r="AP1068" s="2"/>
      <x:c r="AQ1068" s="2"/>
      <x:c r="AR1068" s="2"/>
      <x:c r="AS1068" s="2"/>
    </x:row>
    <x:row r="1069">
      <x:c r="B1069" s="2"/>
      <x:c r="C1069" s="2"/>
      <x:c r="D1069" s="2"/>
      <x:c r="E1069" s="2"/>
      <x:c r="F1069" s="2"/>
      <x:c r="G1069" s="2"/>
      <x:c r="H1069" s="2"/>
      <x:c r="I1069" s="2"/>
      <x:c r="J1069" s="2"/>
      <x:c r="K1069" s="2"/>
      <x:c r="L1069" s="2"/>
      <x:c r="M1069" s="2"/>
      <x:c r="N1069" s="2"/>
      <x:c r="O1069" s="2"/>
      <x:c r="P1069" s="2"/>
      <x:c r="Q1069" s="2"/>
      <x:c r="R1069" s="2"/>
      <x:c r="S1069" s="2"/>
      <x:c r="T1069" s="2"/>
      <x:c r="U1069" s="2"/>
      <x:c r="V1069" s="2"/>
      <x:c r="W1069" s="2"/>
      <x:c r="X1069" s="2"/>
      <x:c r="Y1069" s="2"/>
      <x:c r="Z1069" s="2"/>
      <x:c r="AA1069" s="2"/>
      <x:c r="AB1069" s="2"/>
      <x:c r="AC1069" s="2"/>
      <x:c r="AD1069" s="2"/>
      <x:c r="AE1069" s="2"/>
      <x:c r="AF1069" s="2"/>
      <x:c r="AG1069" s="2"/>
      <x:c r="AH1069" s="2"/>
      <x:c r="AI1069" s="2"/>
      <x:c r="AJ1069" s="2"/>
      <x:c r="AK1069" s="2"/>
      <x:c r="AL1069" s="2"/>
      <x:c r="AM1069" s="2"/>
      <x:c r="AN1069" s="2"/>
      <x:c r="AO1069" s="2"/>
      <x:c r="AP1069" s="2"/>
      <x:c r="AQ1069" s="2"/>
      <x:c r="AR1069" s="2"/>
      <x:c r="AS1069" s="2"/>
    </x:row>
    <x:row r="1070">
      <x:c r="B1070" s="2"/>
      <x:c r="C1070" s="2"/>
      <x:c r="D1070" s="2"/>
      <x:c r="E1070" s="2"/>
      <x:c r="F1070" s="2"/>
      <x:c r="G1070" s="2"/>
      <x:c r="H1070" s="2"/>
      <x:c r="I1070" s="2"/>
      <x:c r="J1070" s="2"/>
      <x:c r="K1070" s="2"/>
      <x:c r="L1070" s="2"/>
      <x:c r="M1070" s="2"/>
      <x:c r="N1070" s="2"/>
      <x:c r="O1070" s="2"/>
      <x:c r="P1070" s="2"/>
      <x:c r="Q1070" s="2"/>
      <x:c r="R1070" s="2"/>
      <x:c r="S1070" s="2"/>
      <x:c r="T1070" s="2"/>
      <x:c r="U1070" s="2"/>
      <x:c r="V1070" s="2"/>
      <x:c r="W1070" s="2"/>
      <x:c r="X1070" s="2"/>
      <x:c r="Y1070" s="2"/>
      <x:c r="Z1070" s="2"/>
      <x:c r="AA1070" s="2"/>
      <x:c r="AB1070" s="2"/>
      <x:c r="AC1070" s="2"/>
      <x:c r="AD1070" s="2"/>
      <x:c r="AE1070" s="2"/>
      <x:c r="AF1070" s="2"/>
      <x:c r="AG1070" s="2"/>
      <x:c r="AH1070" s="2"/>
      <x:c r="AI1070" s="2"/>
      <x:c r="AJ1070" s="2"/>
      <x:c r="AK1070" s="2"/>
      <x:c r="AL1070" s="2"/>
      <x:c r="AM1070" s="2"/>
      <x:c r="AN1070" s="2"/>
      <x:c r="AO1070" s="2"/>
      <x:c r="AP1070" s="2"/>
      <x:c r="AQ1070" s="2"/>
      <x:c r="AR1070" s="2"/>
      <x:c r="AS1070" s="2"/>
    </x:row>
    <x:row r="1071">
      <x:c r="B1071" s="2"/>
      <x:c r="C1071" s="2"/>
      <x:c r="D1071" s="2"/>
      <x:c r="E1071" s="2"/>
      <x:c r="F1071" s="2"/>
      <x:c r="G1071" s="2"/>
      <x:c r="H1071" s="2"/>
      <x:c r="I1071" s="2"/>
      <x:c r="J1071" s="2"/>
      <x:c r="K1071" s="2"/>
      <x:c r="L1071" s="2"/>
      <x:c r="M1071" s="2"/>
      <x:c r="N1071" s="2"/>
      <x:c r="O1071" s="2"/>
      <x:c r="P1071" s="2"/>
      <x:c r="Q1071" s="2"/>
      <x:c r="R1071" s="2"/>
      <x:c r="S1071" s="2"/>
      <x:c r="T1071" s="2"/>
      <x:c r="U1071" s="2"/>
      <x:c r="V1071" s="2"/>
      <x:c r="W1071" s="2"/>
      <x:c r="X1071" s="2"/>
      <x:c r="Y1071" s="2"/>
      <x:c r="Z1071" s="2"/>
      <x:c r="AA1071" s="2"/>
      <x:c r="AB1071" s="2"/>
      <x:c r="AC1071" s="2"/>
      <x:c r="AD1071" s="2"/>
      <x:c r="AE1071" s="2"/>
      <x:c r="AF1071" s="2"/>
      <x:c r="AG1071" s="2"/>
      <x:c r="AH1071" s="2"/>
      <x:c r="AI1071" s="2"/>
      <x:c r="AJ1071" s="2"/>
      <x:c r="AK1071" s="2"/>
      <x:c r="AL1071" s="2"/>
      <x:c r="AM1071" s="2"/>
      <x:c r="AN1071" s="2"/>
      <x:c r="AO1071" s="2"/>
      <x:c r="AP1071" s="2"/>
      <x:c r="AQ1071" s="2"/>
      <x:c r="AR1071" s="2"/>
      <x:c r="AS1071" s="2"/>
    </x:row>
    <x:row r="1072">
      <x:c r="B1072" s="2"/>
      <x:c r="C1072" s="2"/>
      <x:c r="D1072" s="2"/>
      <x:c r="E1072" s="2"/>
      <x:c r="F1072" s="2"/>
      <x:c r="G1072" s="2"/>
      <x:c r="H1072" s="2"/>
      <x:c r="I1072" s="2"/>
      <x:c r="J1072" s="2"/>
      <x:c r="K1072" s="2"/>
      <x:c r="L1072" s="2"/>
      <x:c r="M1072" s="2"/>
      <x:c r="N1072" s="2"/>
      <x:c r="O1072" s="2"/>
      <x:c r="P1072" s="2"/>
      <x:c r="Q1072" s="2"/>
      <x:c r="R1072" s="2"/>
      <x:c r="S1072" s="2"/>
      <x:c r="T1072" s="2"/>
      <x:c r="U1072" s="2"/>
      <x:c r="V1072" s="2"/>
      <x:c r="W1072" s="2"/>
      <x:c r="X1072" s="2"/>
      <x:c r="Y1072" s="2"/>
      <x:c r="Z1072" s="2"/>
      <x:c r="AA1072" s="2"/>
      <x:c r="AB1072" s="2"/>
      <x:c r="AC1072" s="2"/>
      <x:c r="AD1072" s="2"/>
      <x:c r="AE1072" s="2"/>
      <x:c r="AF1072" s="2"/>
      <x:c r="AG1072" s="2"/>
      <x:c r="AH1072" s="2"/>
      <x:c r="AI1072" s="2"/>
      <x:c r="AJ1072" s="2"/>
      <x:c r="AK1072" s="2"/>
      <x:c r="AL1072" s="2"/>
      <x:c r="AM1072" s="2"/>
      <x:c r="AN1072" s="2"/>
      <x:c r="AO1072" s="2"/>
      <x:c r="AP1072" s="2"/>
      <x:c r="AQ1072" s="2"/>
      <x:c r="AR1072" s="2"/>
      <x:c r="AS1072" s="2"/>
    </x:row>
    <x:row r="1073">
      <x:c r="B1073" s="2"/>
      <x:c r="C1073" s="2"/>
      <x:c r="D1073" s="2"/>
      <x:c r="E1073" s="2"/>
      <x:c r="F1073" s="2"/>
      <x:c r="G1073" s="2"/>
      <x:c r="H1073" s="2"/>
      <x:c r="I1073" s="2"/>
      <x:c r="J1073" s="2"/>
      <x:c r="K1073" s="2"/>
      <x:c r="L1073" s="2"/>
      <x:c r="M1073" s="2"/>
      <x:c r="N1073" s="2"/>
      <x:c r="O1073" s="2"/>
      <x:c r="P1073" s="2"/>
      <x:c r="Q1073" s="2"/>
      <x:c r="R1073" s="2"/>
      <x:c r="S1073" s="2"/>
      <x:c r="T1073" s="2"/>
      <x:c r="U1073" s="2"/>
      <x:c r="V1073" s="2"/>
      <x:c r="W1073" s="2"/>
      <x:c r="X1073" s="2"/>
      <x:c r="Y1073" s="2"/>
      <x:c r="Z1073" s="2"/>
      <x:c r="AA1073" s="2"/>
      <x:c r="AB1073" s="2"/>
      <x:c r="AC1073" s="2"/>
      <x:c r="AD1073" s="2"/>
      <x:c r="AE1073" s="2"/>
      <x:c r="AF1073" s="2"/>
      <x:c r="AG1073" s="2"/>
      <x:c r="AH1073" s="2"/>
      <x:c r="AI1073" s="2"/>
      <x:c r="AJ1073" s="2"/>
      <x:c r="AK1073" s="2"/>
      <x:c r="AL1073" s="2"/>
      <x:c r="AM1073" s="2"/>
      <x:c r="AN1073" s="2"/>
      <x:c r="AO1073" s="2"/>
      <x:c r="AP1073" s="2"/>
      <x:c r="AQ1073" s="2"/>
      <x:c r="AR1073" s="2"/>
      <x:c r="AS1073" s="2"/>
    </x:row>
    <x:row r="1074">
      <x:c r="B1074" s="2"/>
      <x:c r="C1074" s="2"/>
      <x:c r="D1074" s="2"/>
      <x:c r="E1074" s="2"/>
      <x:c r="F1074" s="2"/>
      <x:c r="G1074" s="2"/>
      <x:c r="H1074" s="2"/>
      <x:c r="I1074" s="2"/>
      <x:c r="J1074" s="2"/>
      <x:c r="K1074" s="2"/>
      <x:c r="L1074" s="2"/>
      <x:c r="M1074" s="2"/>
      <x:c r="N1074" s="2"/>
      <x:c r="O1074" s="2"/>
      <x:c r="P1074" s="2"/>
      <x:c r="Q1074" s="2"/>
      <x:c r="R1074" s="2"/>
      <x:c r="S1074" s="2"/>
      <x:c r="T1074" s="2"/>
      <x:c r="U1074" s="2"/>
      <x:c r="V1074" s="2"/>
      <x:c r="W1074" s="2"/>
      <x:c r="X1074" s="2"/>
      <x:c r="Y1074" s="2"/>
      <x:c r="Z1074" s="2"/>
      <x:c r="AA1074" s="2"/>
      <x:c r="AB1074" s="2"/>
      <x:c r="AC1074" s="2"/>
      <x:c r="AD1074" s="2"/>
      <x:c r="AE1074" s="2"/>
      <x:c r="AF1074" s="2"/>
      <x:c r="AG1074" s="2"/>
      <x:c r="AH1074" s="2"/>
      <x:c r="AI1074" s="2"/>
      <x:c r="AJ1074" s="2"/>
      <x:c r="AK1074" s="2"/>
      <x:c r="AL1074" s="2"/>
      <x:c r="AM1074" s="2"/>
      <x:c r="AN1074" s="2"/>
      <x:c r="AO1074" s="2"/>
      <x:c r="AP1074" s="2"/>
      <x:c r="AQ1074" s="2"/>
      <x:c r="AR1074" s="2"/>
      <x:c r="AS1074" s="2"/>
    </x:row>
    <x:row r="1075">
      <x:c r="B1075" s="2"/>
      <x:c r="C1075" s="2"/>
      <x:c r="D1075" s="2"/>
      <x:c r="E1075" s="2"/>
      <x:c r="F1075" s="2"/>
      <x:c r="G1075" s="2"/>
      <x:c r="H1075" s="2"/>
      <x:c r="I1075" s="2"/>
      <x:c r="J1075" s="2"/>
      <x:c r="K1075" s="2"/>
      <x:c r="L1075" s="2"/>
      <x:c r="M1075" s="2"/>
      <x:c r="N1075" s="2"/>
      <x:c r="O1075" s="2"/>
      <x:c r="P1075" s="2"/>
      <x:c r="Q1075" s="2"/>
      <x:c r="R1075" s="2"/>
      <x:c r="S1075" s="2"/>
      <x:c r="T1075" s="2"/>
      <x:c r="U1075" s="2"/>
      <x:c r="V1075" s="2"/>
      <x:c r="W1075" s="2"/>
      <x:c r="X1075" s="2"/>
      <x:c r="Y1075" s="2"/>
      <x:c r="Z1075" s="2"/>
      <x:c r="AA1075" s="2"/>
      <x:c r="AB1075" s="2"/>
      <x:c r="AC1075" s="2"/>
      <x:c r="AD1075" s="2"/>
      <x:c r="AE1075" s="2"/>
      <x:c r="AF1075" s="2"/>
      <x:c r="AG1075" s="2"/>
      <x:c r="AH1075" s="2"/>
      <x:c r="AI1075" s="2"/>
      <x:c r="AJ1075" s="2"/>
      <x:c r="AK1075" s="2"/>
      <x:c r="AL1075" s="2"/>
      <x:c r="AM1075" s="2"/>
      <x:c r="AN1075" s="2"/>
      <x:c r="AO1075" s="2"/>
      <x:c r="AP1075" s="2"/>
      <x:c r="AQ1075" s="2"/>
      <x:c r="AR1075" s="2"/>
      <x:c r="AS1075" s="2"/>
    </x:row>
    <x:row r="1076">
      <x:c r="B1076" s="2"/>
      <x:c r="C1076" s="2"/>
      <x:c r="D1076" s="2"/>
      <x:c r="E1076" s="2"/>
      <x:c r="F1076" s="2"/>
      <x:c r="G1076" s="2"/>
      <x:c r="H1076" s="2"/>
      <x:c r="I1076" s="2"/>
      <x:c r="J1076" s="2"/>
      <x:c r="K1076" s="2"/>
      <x:c r="L1076" s="2"/>
      <x:c r="M1076" s="2"/>
      <x:c r="N1076" s="2"/>
      <x:c r="O1076" s="2"/>
      <x:c r="P1076" s="2"/>
      <x:c r="Q1076" s="2"/>
      <x:c r="R1076" s="2"/>
      <x:c r="S1076" s="2"/>
      <x:c r="T1076" s="2"/>
      <x:c r="U1076" s="2"/>
      <x:c r="V1076" s="2"/>
      <x:c r="W1076" s="2"/>
      <x:c r="X1076" s="2"/>
      <x:c r="Y1076" s="2"/>
      <x:c r="Z1076" s="2"/>
      <x:c r="AA1076" s="2"/>
      <x:c r="AB1076" s="2"/>
      <x:c r="AC1076" s="2"/>
      <x:c r="AD1076" s="2"/>
      <x:c r="AE1076" s="2"/>
      <x:c r="AF1076" s="2"/>
      <x:c r="AG1076" s="2"/>
      <x:c r="AH1076" s="2"/>
      <x:c r="AI1076" s="2"/>
      <x:c r="AJ1076" s="2"/>
      <x:c r="AK1076" s="2"/>
      <x:c r="AL1076" s="2"/>
      <x:c r="AM1076" s="2"/>
      <x:c r="AN1076" s="2"/>
      <x:c r="AO1076" s="2"/>
      <x:c r="AP1076" s="2"/>
      <x:c r="AQ1076" s="2"/>
      <x:c r="AR1076" s="2"/>
      <x:c r="AS1076" s="2"/>
    </x:row>
    <x:row r="1077">
      <x:c r="B1077" s="2"/>
      <x:c r="C1077" s="2"/>
      <x:c r="D1077" s="2"/>
      <x:c r="E1077" s="2"/>
      <x:c r="F1077" s="2"/>
      <x:c r="G1077" s="2"/>
      <x:c r="H1077" s="2"/>
      <x:c r="I1077" s="2"/>
      <x:c r="J1077" s="2"/>
      <x:c r="K1077" s="2"/>
      <x:c r="L1077" s="2"/>
      <x:c r="M1077" s="2"/>
      <x:c r="N1077" s="2"/>
      <x:c r="O1077" s="2"/>
      <x:c r="P1077" s="2"/>
      <x:c r="Q1077" s="2"/>
      <x:c r="R1077" s="2"/>
      <x:c r="S1077" s="2"/>
      <x:c r="T1077" s="2"/>
      <x:c r="U1077" s="2"/>
      <x:c r="V1077" s="2"/>
      <x:c r="W1077" s="2"/>
      <x:c r="X1077" s="2"/>
      <x:c r="Y1077" s="2"/>
      <x:c r="Z1077" s="2"/>
      <x:c r="AA1077" s="2"/>
      <x:c r="AB1077" s="2"/>
      <x:c r="AC1077" s="2"/>
      <x:c r="AD1077" s="2"/>
      <x:c r="AE1077" s="2"/>
      <x:c r="AF1077" s="2"/>
      <x:c r="AG1077" s="2"/>
      <x:c r="AH1077" s="2"/>
      <x:c r="AI1077" s="2"/>
      <x:c r="AJ1077" s="2"/>
      <x:c r="AK1077" s="2"/>
      <x:c r="AL1077" s="2"/>
      <x:c r="AM1077" s="2"/>
      <x:c r="AN1077" s="2"/>
      <x:c r="AO1077" s="2"/>
      <x:c r="AP1077" s="2"/>
      <x:c r="AQ1077" s="2"/>
      <x:c r="AR1077" s="2"/>
      <x:c r="AS1077" s="2"/>
    </x:row>
    <x:row r="1078">
      <x:c r="B1078" s="2"/>
      <x:c r="C1078" s="2"/>
      <x:c r="D1078" s="2"/>
      <x:c r="E1078" s="2"/>
      <x:c r="F1078" s="2"/>
      <x:c r="G1078" s="2"/>
      <x:c r="H1078" s="2"/>
      <x:c r="I1078" s="2"/>
      <x:c r="J1078" s="2"/>
      <x:c r="K1078" s="2"/>
      <x:c r="L1078" s="2"/>
      <x:c r="M1078" s="2"/>
      <x:c r="N1078" s="2"/>
      <x:c r="O1078" s="2"/>
      <x:c r="P1078" s="2"/>
      <x:c r="Q1078" s="2"/>
      <x:c r="R1078" s="2"/>
      <x:c r="S1078" s="2"/>
      <x:c r="T1078" s="2"/>
      <x:c r="U1078" s="2"/>
      <x:c r="V1078" s="2"/>
      <x:c r="W1078" s="2"/>
      <x:c r="X1078" s="2"/>
      <x:c r="Y1078" s="2"/>
      <x:c r="Z1078" s="2"/>
      <x:c r="AA1078" s="2"/>
      <x:c r="AB1078" s="2"/>
      <x:c r="AC1078" s="2"/>
      <x:c r="AD1078" s="2"/>
      <x:c r="AE1078" s="2"/>
      <x:c r="AF1078" s="2"/>
      <x:c r="AG1078" s="2"/>
      <x:c r="AH1078" s="2"/>
      <x:c r="AI1078" s="2"/>
      <x:c r="AJ1078" s="2"/>
      <x:c r="AK1078" s="2"/>
      <x:c r="AL1078" s="2"/>
      <x:c r="AM1078" s="2"/>
      <x:c r="AN1078" s="2"/>
      <x:c r="AO1078" s="2"/>
      <x:c r="AP1078" s="2"/>
      <x:c r="AQ1078" s="2"/>
      <x:c r="AR1078" s="2"/>
      <x:c r="AS1078" s="2"/>
    </x:row>
    <x:row r="1079">
      <x:c r="B1079" s="2"/>
      <x:c r="C1079" s="2"/>
      <x:c r="D1079" s="2"/>
      <x:c r="E1079" s="2"/>
      <x:c r="F1079" s="2"/>
      <x:c r="G1079" s="2"/>
      <x:c r="H1079" s="2"/>
      <x:c r="I1079" s="2"/>
      <x:c r="J1079" s="2"/>
      <x:c r="K1079" s="2"/>
      <x:c r="L1079" s="2"/>
      <x:c r="M1079" s="2"/>
      <x:c r="N1079" s="2"/>
      <x:c r="O1079" s="2"/>
      <x:c r="P1079" s="2"/>
      <x:c r="Q1079" s="2"/>
      <x:c r="R1079" s="2"/>
      <x:c r="S1079" s="2"/>
      <x:c r="T1079" s="2"/>
      <x:c r="U1079" s="2"/>
      <x:c r="V1079" s="2"/>
      <x:c r="W1079" s="2"/>
      <x:c r="X1079" s="2"/>
      <x:c r="Y1079" s="2"/>
      <x:c r="Z1079" s="2"/>
      <x:c r="AA1079" s="2"/>
      <x:c r="AB1079" s="2"/>
      <x:c r="AC1079" s="2"/>
      <x:c r="AD1079" s="2"/>
      <x:c r="AE1079" s="2"/>
      <x:c r="AF1079" s="2"/>
      <x:c r="AG1079" s="2"/>
      <x:c r="AH1079" s="2"/>
      <x:c r="AI1079" s="2"/>
      <x:c r="AJ1079" s="2"/>
      <x:c r="AK1079" s="2"/>
      <x:c r="AL1079" s="2"/>
      <x:c r="AM1079" s="2"/>
      <x:c r="AN1079" s="2"/>
      <x:c r="AO1079" s="2"/>
      <x:c r="AP1079" s="2"/>
      <x:c r="AQ1079" s="2"/>
      <x:c r="AR1079" s="2"/>
      <x:c r="AS1079" s="2"/>
    </x:row>
    <x:row r="1080">
      <x:c r="B1080" s="2"/>
      <x:c r="C1080" s="2"/>
      <x:c r="D1080" s="2"/>
      <x:c r="E1080" s="2"/>
      <x:c r="F1080" s="2"/>
      <x:c r="G1080" s="2"/>
      <x:c r="H1080" s="2"/>
      <x:c r="I1080" s="2"/>
      <x:c r="J1080" s="2"/>
      <x:c r="K1080" s="2"/>
      <x:c r="L1080" s="2"/>
      <x:c r="M1080" s="2"/>
      <x:c r="N1080" s="2"/>
      <x:c r="O1080" s="2"/>
      <x:c r="P1080" s="2"/>
      <x:c r="Q1080" s="2"/>
      <x:c r="R1080" s="2"/>
      <x:c r="S1080" s="2"/>
      <x:c r="T1080" s="2"/>
      <x:c r="U1080" s="2"/>
      <x:c r="V1080" s="2"/>
      <x:c r="W1080" s="2"/>
      <x:c r="X1080" s="2"/>
      <x:c r="Y1080" s="2"/>
      <x:c r="Z1080" s="2"/>
      <x:c r="AA1080" s="2"/>
      <x:c r="AB1080" s="2"/>
      <x:c r="AC1080" s="2"/>
      <x:c r="AD1080" s="2"/>
      <x:c r="AE1080" s="2"/>
      <x:c r="AF1080" s="2"/>
      <x:c r="AG1080" s="2"/>
      <x:c r="AH1080" s="2"/>
      <x:c r="AI1080" s="2"/>
      <x:c r="AJ1080" s="2"/>
      <x:c r="AK1080" s="2"/>
      <x:c r="AL1080" s="2"/>
      <x:c r="AM1080" s="2"/>
      <x:c r="AN1080" s="2"/>
      <x:c r="AO1080" s="2"/>
      <x:c r="AP1080" s="2"/>
      <x:c r="AQ1080" s="2"/>
      <x:c r="AR1080" s="2"/>
      <x:c r="AS1080" s="2"/>
    </x:row>
    <x:row r="1081">
      <x:c r="B1081" s="2"/>
      <x:c r="C1081" s="2"/>
      <x:c r="D1081" s="2"/>
      <x:c r="E1081" s="2"/>
      <x:c r="F1081" s="2"/>
      <x:c r="G1081" s="2"/>
      <x:c r="H1081" s="2"/>
      <x:c r="I1081" s="2"/>
      <x:c r="J1081" s="2"/>
      <x:c r="K1081" s="2"/>
      <x:c r="L1081" s="2"/>
      <x:c r="M1081" s="2"/>
      <x:c r="N1081" s="2"/>
      <x:c r="O1081" s="2"/>
      <x:c r="P1081" s="2"/>
      <x:c r="Q1081" s="2"/>
      <x:c r="R1081" s="2"/>
      <x:c r="S1081" s="2"/>
      <x:c r="T1081" s="2"/>
      <x:c r="U1081" s="2"/>
      <x:c r="V1081" s="2"/>
      <x:c r="W1081" s="2"/>
      <x:c r="X1081" s="2"/>
      <x:c r="Y1081" s="2"/>
      <x:c r="Z1081" s="2"/>
      <x:c r="AA1081" s="2"/>
      <x:c r="AB1081" s="2"/>
      <x:c r="AC1081" s="2"/>
      <x:c r="AD1081" s="2"/>
      <x:c r="AE1081" s="2"/>
      <x:c r="AF1081" s="2"/>
      <x:c r="AG1081" s="2"/>
      <x:c r="AH1081" s="2"/>
      <x:c r="AI1081" s="2"/>
      <x:c r="AJ1081" s="2"/>
      <x:c r="AK1081" s="2"/>
      <x:c r="AL1081" s="2"/>
      <x:c r="AM1081" s="2"/>
      <x:c r="AN1081" s="2"/>
      <x:c r="AO1081" s="2"/>
      <x:c r="AP1081" s="2"/>
      <x:c r="AQ1081" s="2"/>
      <x:c r="AR1081" s="2"/>
      <x:c r="AS1081" s="2"/>
    </x:row>
    <x:row r="1082">
      <x:c r="B1082" s="2"/>
      <x:c r="C1082" s="2"/>
      <x:c r="D1082" s="2"/>
      <x:c r="E1082" s="2"/>
      <x:c r="F1082" s="2"/>
      <x:c r="G1082" s="2"/>
      <x:c r="H1082" s="2"/>
      <x:c r="I1082" s="2"/>
      <x:c r="J1082" s="2"/>
      <x:c r="K1082" s="2"/>
      <x:c r="L1082" s="2"/>
      <x:c r="M1082" s="2"/>
      <x:c r="N1082" s="2"/>
      <x:c r="O1082" s="2"/>
      <x:c r="P1082" s="2"/>
      <x:c r="Q1082" s="2"/>
      <x:c r="R1082" s="2"/>
      <x:c r="S1082" s="2"/>
      <x:c r="T1082" s="2"/>
      <x:c r="U1082" s="2"/>
      <x:c r="V1082" s="2"/>
      <x:c r="W1082" s="2"/>
      <x:c r="X1082" s="2"/>
      <x:c r="Y1082" s="2"/>
      <x:c r="Z1082" s="2"/>
      <x:c r="AA1082" s="2"/>
      <x:c r="AB1082" s="2"/>
      <x:c r="AC1082" s="2"/>
      <x:c r="AD1082" s="2"/>
      <x:c r="AE1082" s="2"/>
      <x:c r="AF1082" s="2"/>
      <x:c r="AG1082" s="2"/>
      <x:c r="AH1082" s="2"/>
      <x:c r="AI1082" s="2"/>
      <x:c r="AJ1082" s="2"/>
      <x:c r="AK1082" s="2"/>
      <x:c r="AL1082" s="2"/>
      <x:c r="AM1082" s="2"/>
      <x:c r="AN1082" s="2"/>
      <x:c r="AO1082" s="2"/>
      <x:c r="AP1082" s="2"/>
      <x:c r="AQ1082" s="2"/>
      <x:c r="AR1082" s="2"/>
      <x:c r="AS1082" s="2"/>
    </x:row>
    <x:row r="1083">
      <x:c r="B1083" s="2"/>
      <x:c r="C1083" s="2"/>
      <x:c r="D1083" s="2"/>
      <x:c r="E1083" s="2"/>
      <x:c r="F1083" s="2"/>
      <x:c r="G1083" s="2"/>
      <x:c r="H1083" s="2"/>
      <x:c r="I1083" s="2"/>
      <x:c r="J1083" s="2"/>
      <x:c r="K1083" s="2"/>
      <x:c r="L1083" s="2"/>
      <x:c r="M1083" s="2"/>
      <x:c r="N1083" s="2"/>
      <x:c r="O1083" s="2"/>
      <x:c r="P1083" s="2"/>
      <x:c r="Q1083" s="2"/>
      <x:c r="R1083" s="2"/>
      <x:c r="S1083" s="2"/>
      <x:c r="T1083" s="2"/>
      <x:c r="U1083" s="2"/>
      <x:c r="V1083" s="2"/>
      <x:c r="W1083" s="2"/>
      <x:c r="X1083" s="2"/>
      <x:c r="Y1083" s="2"/>
      <x:c r="Z1083" s="2"/>
      <x:c r="AA1083" s="2"/>
      <x:c r="AB1083" s="2"/>
      <x:c r="AC1083" s="2"/>
      <x:c r="AD1083" s="2"/>
      <x:c r="AE1083" s="2"/>
      <x:c r="AF1083" s="2"/>
      <x:c r="AG1083" s="2"/>
      <x:c r="AH1083" s="2"/>
      <x:c r="AI1083" s="2"/>
      <x:c r="AJ1083" s="2"/>
      <x:c r="AK1083" s="2"/>
      <x:c r="AL1083" s="2"/>
      <x:c r="AM1083" s="2"/>
      <x:c r="AN1083" s="2"/>
      <x:c r="AO1083" s="2"/>
      <x:c r="AP1083" s="2"/>
      <x:c r="AQ1083" s="2"/>
      <x:c r="AR1083" s="2"/>
      <x:c r="AS1083" s="2"/>
    </x:row>
    <x:row r="1084">
      <x:c r="B1084" s="2"/>
      <x:c r="C1084" s="2"/>
      <x:c r="D1084" s="2"/>
      <x:c r="E1084" s="2"/>
      <x:c r="F1084" s="2"/>
      <x:c r="G1084" s="2"/>
      <x:c r="H1084" s="2"/>
      <x:c r="I1084" s="2"/>
      <x:c r="J1084" s="2"/>
      <x:c r="K1084" s="2"/>
      <x:c r="L1084" s="2"/>
      <x:c r="M1084" s="2"/>
      <x:c r="N1084" s="2"/>
      <x:c r="O1084" s="2"/>
      <x:c r="P1084" s="2"/>
      <x:c r="Q1084" s="2"/>
      <x:c r="R1084" s="2"/>
      <x:c r="S1084" s="2"/>
      <x:c r="T1084" s="2"/>
      <x:c r="U1084" s="2"/>
      <x:c r="V1084" s="2"/>
      <x:c r="W1084" s="2"/>
      <x:c r="X1084" s="2"/>
      <x:c r="Y1084" s="2"/>
      <x:c r="Z1084" s="2"/>
      <x:c r="AA1084" s="2"/>
      <x:c r="AB1084" s="2"/>
      <x:c r="AC1084" s="2"/>
      <x:c r="AD1084" s="2"/>
      <x:c r="AE1084" s="2"/>
      <x:c r="AF1084" s="2"/>
      <x:c r="AG1084" s="2"/>
      <x:c r="AH1084" s="2"/>
      <x:c r="AI1084" s="2"/>
      <x:c r="AJ1084" s="2"/>
      <x:c r="AK1084" s="2"/>
      <x:c r="AL1084" s="2"/>
      <x:c r="AM1084" s="2"/>
      <x:c r="AN1084" s="2"/>
      <x:c r="AO1084" s="2"/>
      <x:c r="AP1084" s="2"/>
      <x:c r="AQ1084" s="2"/>
      <x:c r="AR1084" s="2"/>
      <x:c r="AS1084" s="2"/>
    </x:row>
    <x:row r="1085">
      <x:c r="B1085" s="2"/>
      <x:c r="C1085" s="2"/>
      <x:c r="D1085" s="2"/>
      <x:c r="E1085" s="2"/>
      <x:c r="F1085" s="2"/>
      <x:c r="G1085" s="2"/>
      <x:c r="H1085" s="2"/>
      <x:c r="I1085" s="2"/>
      <x:c r="J1085" s="2"/>
      <x:c r="K1085" s="2"/>
      <x:c r="L1085" s="2"/>
      <x:c r="M1085" s="2"/>
      <x:c r="N1085" s="2"/>
      <x:c r="O1085" s="2"/>
      <x:c r="P1085" s="2"/>
      <x:c r="Q1085" s="2"/>
      <x:c r="R1085" s="2"/>
      <x:c r="S1085" s="2"/>
      <x:c r="T1085" s="2"/>
      <x:c r="U1085" s="2"/>
      <x:c r="V1085" s="2"/>
      <x:c r="W1085" s="2"/>
      <x:c r="X1085" s="2"/>
      <x:c r="Y1085" s="2"/>
      <x:c r="Z1085" s="2"/>
      <x:c r="AA1085" s="2"/>
      <x:c r="AB1085" s="2"/>
      <x:c r="AC1085" s="2"/>
      <x:c r="AD1085" s="2"/>
      <x:c r="AE1085" s="2"/>
      <x:c r="AF1085" s="2"/>
      <x:c r="AG1085" s="2"/>
      <x:c r="AH1085" s="2"/>
      <x:c r="AI1085" s="2"/>
      <x:c r="AJ1085" s="2"/>
      <x:c r="AK1085" s="2"/>
      <x:c r="AL1085" s="2"/>
      <x:c r="AM1085" s="2"/>
      <x:c r="AN1085" s="2"/>
      <x:c r="AO1085" s="2"/>
      <x:c r="AP1085" s="2"/>
      <x:c r="AQ1085" s="2"/>
      <x:c r="AR1085" s="2"/>
      <x:c r="AS1085" s="2"/>
    </x:row>
    <x:row r="1086">
      <x:c r="B1086" s="2"/>
      <x:c r="C1086" s="2"/>
      <x:c r="D1086" s="2"/>
      <x:c r="E1086" s="2"/>
      <x:c r="F1086" s="2"/>
      <x:c r="G1086" s="2"/>
      <x:c r="H1086" s="2"/>
      <x:c r="I1086" s="2"/>
      <x:c r="J1086" s="2"/>
      <x:c r="K1086" s="2"/>
      <x:c r="L1086" s="2"/>
      <x:c r="M1086" s="2"/>
      <x:c r="N1086" s="2"/>
      <x:c r="O1086" s="2"/>
      <x:c r="P1086" s="2"/>
      <x:c r="Q1086" s="2"/>
      <x:c r="R1086" s="2"/>
      <x:c r="S1086" s="2"/>
      <x:c r="T1086" s="2"/>
      <x:c r="U1086" s="2"/>
      <x:c r="V1086" s="2"/>
      <x:c r="W1086" s="2"/>
      <x:c r="X1086" s="2"/>
      <x:c r="Y1086" s="2"/>
      <x:c r="Z1086" s="2"/>
      <x:c r="AA1086" s="2"/>
      <x:c r="AB1086" s="2"/>
      <x:c r="AC1086" s="2"/>
      <x:c r="AD1086" s="2"/>
      <x:c r="AE1086" s="2"/>
      <x:c r="AF1086" s="2"/>
      <x:c r="AG1086" s="2"/>
      <x:c r="AH1086" s="2"/>
      <x:c r="AI1086" s="2"/>
      <x:c r="AJ1086" s="2"/>
      <x:c r="AK1086" s="2"/>
      <x:c r="AL1086" s="2"/>
      <x:c r="AM1086" s="2"/>
      <x:c r="AN1086" s="2"/>
      <x:c r="AO1086" s="2"/>
      <x:c r="AP1086" s="2"/>
      <x:c r="AQ1086" s="2"/>
      <x:c r="AR1086" s="2"/>
      <x:c r="AS1086" s="2"/>
    </x:row>
    <x:row r="1087">
      <x:c r="B1087" s="2"/>
      <x:c r="C1087" s="2"/>
      <x:c r="D1087" s="2"/>
      <x:c r="E1087" s="2"/>
      <x:c r="F1087" s="2"/>
      <x:c r="G1087" s="2"/>
      <x:c r="H1087" s="2"/>
      <x:c r="I1087" s="2"/>
      <x:c r="J1087" s="2"/>
      <x:c r="K1087" s="2"/>
      <x:c r="L1087" s="2"/>
      <x:c r="M1087" s="2"/>
      <x:c r="N1087" s="2"/>
      <x:c r="O1087" s="2"/>
      <x:c r="P1087" s="2"/>
      <x:c r="Q1087" s="2"/>
      <x:c r="R1087" s="2"/>
      <x:c r="S1087" s="2"/>
      <x:c r="T1087" s="2"/>
      <x:c r="U1087" s="2"/>
      <x:c r="V1087" s="2"/>
      <x:c r="W1087" s="2"/>
      <x:c r="X1087" s="2"/>
      <x:c r="Y1087" s="2"/>
      <x:c r="Z1087" s="2"/>
      <x:c r="AA1087" s="2"/>
      <x:c r="AB1087" s="2"/>
      <x:c r="AC1087" s="2"/>
      <x:c r="AD1087" s="2"/>
      <x:c r="AE1087" s="2"/>
      <x:c r="AF1087" s="2"/>
      <x:c r="AG1087" s="2"/>
      <x:c r="AH1087" s="2"/>
      <x:c r="AI1087" s="2"/>
      <x:c r="AJ1087" s="2"/>
      <x:c r="AK1087" s="2"/>
      <x:c r="AL1087" s="2"/>
      <x:c r="AM1087" s="2"/>
      <x:c r="AN1087" s="2"/>
      <x:c r="AO1087" s="2"/>
      <x:c r="AP1087" s="2"/>
      <x:c r="AQ1087" s="2"/>
      <x:c r="AR1087" s="2"/>
      <x:c r="AS1087" s="2"/>
    </x:row>
    <x:row r="1088">
      <x:c r="B1088" s="2"/>
      <x:c r="C1088" s="2"/>
      <x:c r="D1088" s="2"/>
      <x:c r="E1088" s="2"/>
      <x:c r="F1088" s="2"/>
      <x:c r="G1088" s="2"/>
      <x:c r="H1088" s="2"/>
      <x:c r="I1088" s="2"/>
      <x:c r="J1088" s="2"/>
      <x:c r="K1088" s="2"/>
      <x:c r="L1088" s="2"/>
      <x:c r="M1088" s="2"/>
      <x:c r="N1088" s="2"/>
      <x:c r="O1088" s="2"/>
      <x:c r="P1088" s="2"/>
      <x:c r="Q1088" s="2"/>
      <x:c r="R1088" s="2"/>
      <x:c r="S1088" s="2"/>
      <x:c r="T1088" s="2"/>
      <x:c r="U1088" s="2"/>
      <x:c r="V1088" s="2"/>
      <x:c r="W1088" s="2"/>
      <x:c r="X1088" s="2"/>
      <x:c r="Y1088" s="2"/>
      <x:c r="Z1088" s="2"/>
      <x:c r="AA1088" s="2"/>
      <x:c r="AB1088" s="2"/>
      <x:c r="AC1088" s="2"/>
      <x:c r="AD1088" s="2"/>
      <x:c r="AE1088" s="2"/>
      <x:c r="AF1088" s="2"/>
      <x:c r="AG1088" s="2"/>
      <x:c r="AH1088" s="2"/>
      <x:c r="AI1088" s="2"/>
      <x:c r="AJ1088" s="2"/>
      <x:c r="AK1088" s="2"/>
      <x:c r="AL1088" s="2"/>
      <x:c r="AM1088" s="2"/>
      <x:c r="AN1088" s="2"/>
      <x:c r="AO1088" s="2"/>
      <x:c r="AP1088" s="2"/>
      <x:c r="AQ1088" s="2"/>
      <x:c r="AR1088" s="2"/>
      <x:c r="AS1088" s="2"/>
    </x:row>
    <x:row r="1089">
      <x:c r="B1089" s="2"/>
      <x:c r="C1089" s="2"/>
      <x:c r="D1089" s="2"/>
      <x:c r="E1089" s="2"/>
      <x:c r="F1089" s="2"/>
      <x:c r="G1089" s="2"/>
      <x:c r="H1089" s="2"/>
      <x:c r="I1089" s="2"/>
      <x:c r="J1089" s="2"/>
      <x:c r="K1089" s="2"/>
      <x:c r="L1089" s="2"/>
      <x:c r="M1089" s="2"/>
      <x:c r="N1089" s="2"/>
      <x:c r="O1089" s="2"/>
      <x:c r="P1089" s="2"/>
      <x:c r="Q1089" s="2"/>
      <x:c r="R1089" s="2"/>
      <x:c r="S1089" s="2"/>
      <x:c r="T1089" s="2"/>
      <x:c r="U1089" s="2"/>
      <x:c r="V1089" s="2"/>
      <x:c r="W1089" s="2"/>
      <x:c r="X1089" s="2"/>
      <x:c r="Y1089" s="2"/>
      <x:c r="Z1089" s="2"/>
      <x:c r="AA1089" s="2"/>
      <x:c r="AB1089" s="2"/>
      <x:c r="AC1089" s="2"/>
      <x:c r="AD1089" s="2"/>
      <x:c r="AE1089" s="2"/>
      <x:c r="AF1089" s="2"/>
      <x:c r="AG1089" s="2"/>
      <x:c r="AH1089" s="2"/>
      <x:c r="AI1089" s="2"/>
      <x:c r="AJ1089" s="2"/>
      <x:c r="AK1089" s="2"/>
      <x:c r="AL1089" s="2"/>
      <x:c r="AM1089" s="2"/>
      <x:c r="AN1089" s="2"/>
      <x:c r="AO1089" s="2"/>
      <x:c r="AP1089" s="2"/>
      <x:c r="AQ1089" s="2"/>
      <x:c r="AR1089" s="2"/>
      <x:c r="AS1089" s="2"/>
    </x:row>
    <x:row r="1090">
      <x:c r="B1090" s="2"/>
      <x:c r="C1090" s="2"/>
      <x:c r="D1090" s="2"/>
      <x:c r="E1090" s="2"/>
      <x:c r="F1090" s="2"/>
      <x:c r="G1090" s="2"/>
      <x:c r="H1090" s="2"/>
      <x:c r="I1090" s="2"/>
      <x:c r="J1090" s="2"/>
      <x:c r="K1090" s="2"/>
      <x:c r="L1090" s="2"/>
      <x:c r="M1090" s="2"/>
      <x:c r="N1090" s="2"/>
      <x:c r="O1090" s="2"/>
      <x:c r="P1090" s="2"/>
      <x:c r="Q1090" s="2"/>
      <x:c r="R1090" s="2"/>
      <x:c r="S1090" s="2"/>
      <x:c r="T1090" s="2"/>
      <x:c r="U1090" s="2"/>
      <x:c r="V1090" s="2"/>
      <x:c r="W1090" s="2"/>
      <x:c r="X1090" s="2"/>
      <x:c r="Y1090" s="2"/>
      <x:c r="Z1090" s="2"/>
      <x:c r="AA1090" s="2"/>
      <x:c r="AB1090" s="2"/>
      <x:c r="AC1090" s="2"/>
      <x:c r="AD1090" s="2"/>
      <x:c r="AE1090" s="2"/>
      <x:c r="AF1090" s="2"/>
      <x:c r="AG1090" s="2"/>
      <x:c r="AH1090" s="2"/>
      <x:c r="AI1090" s="2"/>
      <x:c r="AJ1090" s="2"/>
      <x:c r="AK1090" s="2"/>
      <x:c r="AL1090" s="2"/>
      <x:c r="AM1090" s="2"/>
      <x:c r="AN1090" s="2"/>
      <x:c r="AO1090" s="2"/>
      <x:c r="AP1090" s="2"/>
      <x:c r="AQ1090" s="2"/>
      <x:c r="AR1090" s="2"/>
      <x:c r="AS1090" s="2"/>
    </x:row>
    <x:row r="1091">
      <x:c r="B1091" s="2"/>
      <x:c r="C1091" s="2"/>
      <x:c r="D1091" s="2"/>
      <x:c r="E1091" s="2"/>
      <x:c r="F1091" s="2"/>
      <x:c r="G1091" s="2"/>
      <x:c r="H1091" s="2"/>
      <x:c r="I1091" s="2"/>
      <x:c r="J1091" s="2"/>
      <x:c r="K1091" s="2"/>
      <x:c r="L1091" s="2"/>
      <x:c r="M1091" s="2"/>
      <x:c r="N1091" s="2"/>
      <x:c r="O1091" s="2"/>
      <x:c r="P1091" s="2"/>
      <x:c r="Q1091" s="2"/>
      <x:c r="R1091" s="2"/>
      <x:c r="S1091" s="2"/>
      <x:c r="T1091" s="2"/>
      <x:c r="U1091" s="2"/>
      <x:c r="V1091" s="2"/>
      <x:c r="W1091" s="2"/>
      <x:c r="X1091" s="2"/>
      <x:c r="Y1091" s="2"/>
      <x:c r="Z1091" s="2"/>
      <x:c r="AA1091" s="2"/>
      <x:c r="AB1091" s="2"/>
      <x:c r="AC1091" s="2"/>
      <x:c r="AD1091" s="2"/>
      <x:c r="AE1091" s="2"/>
      <x:c r="AF1091" s="2"/>
      <x:c r="AG1091" s="2"/>
      <x:c r="AH1091" s="2"/>
      <x:c r="AI1091" s="2"/>
      <x:c r="AJ1091" s="2"/>
      <x:c r="AK1091" s="2"/>
      <x:c r="AL1091" s="2"/>
      <x:c r="AM1091" s="2"/>
      <x:c r="AN1091" s="2"/>
      <x:c r="AO1091" s="2"/>
      <x:c r="AP1091" s="2"/>
      <x:c r="AQ1091" s="2"/>
      <x:c r="AR1091" s="2"/>
      <x:c r="AS1091" s="2"/>
    </x:row>
    <x:row r="1092">
      <x:c r="B1092" s="2"/>
      <x:c r="C1092" s="2"/>
      <x:c r="D1092" s="2"/>
      <x:c r="E1092" s="2"/>
      <x:c r="F1092" s="2"/>
      <x:c r="G1092" s="2"/>
      <x:c r="H1092" s="2"/>
      <x:c r="I1092" s="2"/>
      <x:c r="J1092" s="2"/>
      <x:c r="K1092" s="2"/>
      <x:c r="L1092" s="2"/>
      <x:c r="M1092" s="2"/>
      <x:c r="N1092" s="2"/>
      <x:c r="O1092" s="2"/>
      <x:c r="P1092" s="2"/>
      <x:c r="Q1092" s="2"/>
      <x:c r="R1092" s="2"/>
      <x:c r="S1092" s="2"/>
      <x:c r="T1092" s="2"/>
      <x:c r="U1092" s="2"/>
      <x:c r="V1092" s="2"/>
      <x:c r="W1092" s="2"/>
      <x:c r="X1092" s="2"/>
      <x:c r="Y1092" s="2"/>
      <x:c r="Z1092" s="2"/>
      <x:c r="AA1092" s="2"/>
      <x:c r="AB1092" s="2"/>
      <x:c r="AC1092" s="2"/>
      <x:c r="AD1092" s="2"/>
      <x:c r="AE1092" s="2"/>
      <x:c r="AF1092" s="2"/>
      <x:c r="AG1092" s="2"/>
      <x:c r="AH1092" s="2"/>
      <x:c r="AI1092" s="2"/>
      <x:c r="AJ1092" s="2"/>
      <x:c r="AK1092" s="2"/>
      <x:c r="AL1092" s="2"/>
      <x:c r="AM1092" s="2"/>
      <x:c r="AN1092" s="2"/>
      <x:c r="AO1092" s="2"/>
      <x:c r="AP1092" s="2"/>
      <x:c r="AQ1092" s="2"/>
      <x:c r="AR1092" s="2"/>
      <x:c r="AS1092" s="2"/>
    </x:row>
    <x:row r="1093">
      <x:c r="B1093" s="2"/>
      <x:c r="C1093" s="2"/>
      <x:c r="D1093" s="2"/>
      <x:c r="E1093" s="2"/>
      <x:c r="F1093" s="2"/>
      <x:c r="G1093" s="2"/>
      <x:c r="H1093" s="2"/>
      <x:c r="I1093" s="2"/>
      <x:c r="J1093" s="2"/>
      <x:c r="K1093" s="2"/>
      <x:c r="L1093" s="2"/>
      <x:c r="M1093" s="2"/>
      <x:c r="N1093" s="2"/>
      <x:c r="O1093" s="2"/>
      <x:c r="P1093" s="2"/>
      <x:c r="Q1093" s="2"/>
      <x:c r="R1093" s="2"/>
      <x:c r="S1093" s="2"/>
      <x:c r="T1093" s="2"/>
      <x:c r="U1093" s="2"/>
      <x:c r="V1093" s="2"/>
      <x:c r="W1093" s="2"/>
      <x:c r="X1093" s="2"/>
      <x:c r="Y1093" s="2"/>
      <x:c r="Z1093" s="2"/>
      <x:c r="AA1093" s="2"/>
      <x:c r="AB1093" s="2"/>
      <x:c r="AC1093" s="2"/>
      <x:c r="AD1093" s="2"/>
      <x:c r="AE1093" s="2"/>
      <x:c r="AF1093" s="2"/>
      <x:c r="AG1093" s="2"/>
      <x:c r="AH1093" s="2"/>
      <x:c r="AI1093" s="2"/>
      <x:c r="AJ1093" s="2"/>
      <x:c r="AK1093" s="2"/>
      <x:c r="AL1093" s="2"/>
      <x:c r="AM1093" s="2"/>
      <x:c r="AN1093" s="2"/>
      <x:c r="AO1093" s="2"/>
      <x:c r="AP1093" s="2"/>
      <x:c r="AQ1093" s="2"/>
      <x:c r="AR1093" s="2"/>
      <x:c r="AS1093" s="2"/>
    </x:row>
    <x:row r="1094">
      <x:c r="B1094" s="2"/>
      <x:c r="C1094" s="2"/>
      <x:c r="D1094" s="2"/>
      <x:c r="E1094" s="2"/>
      <x:c r="F1094" s="2"/>
      <x:c r="G1094" s="2"/>
      <x:c r="H1094" s="2"/>
      <x:c r="I1094" s="2"/>
      <x:c r="J1094" s="2"/>
      <x:c r="K1094" s="2"/>
      <x:c r="L1094" s="2"/>
      <x:c r="M1094" s="2"/>
      <x:c r="N1094" s="2"/>
      <x:c r="O1094" s="2"/>
      <x:c r="P1094" s="2"/>
      <x:c r="Q1094" s="2"/>
      <x:c r="R1094" s="2"/>
      <x:c r="S1094" s="2"/>
      <x:c r="T1094" s="2"/>
      <x:c r="U1094" s="2"/>
      <x:c r="V1094" s="2"/>
      <x:c r="W1094" s="2"/>
      <x:c r="X1094" s="2"/>
      <x:c r="Y1094" s="2"/>
      <x:c r="Z1094" s="2"/>
      <x:c r="AA1094" s="2"/>
      <x:c r="AB1094" s="2"/>
      <x:c r="AC1094" s="2"/>
      <x:c r="AD1094" s="2"/>
      <x:c r="AE1094" s="2"/>
      <x:c r="AF1094" s="2"/>
      <x:c r="AG1094" s="2"/>
      <x:c r="AH1094" s="2"/>
      <x:c r="AI1094" s="2"/>
      <x:c r="AJ1094" s="2"/>
      <x:c r="AK1094" s="2"/>
      <x:c r="AL1094" s="2"/>
      <x:c r="AM1094" s="2"/>
      <x:c r="AN1094" s="2"/>
      <x:c r="AO1094" s="2"/>
      <x:c r="AP1094" s="2"/>
      <x:c r="AQ1094" s="2"/>
      <x:c r="AR1094" s="2"/>
      <x:c r="AS1094" s="2"/>
    </x:row>
    <x:row r="1095">
      <x:c r="B1095" s="2"/>
      <x:c r="C1095" s="2"/>
      <x:c r="D1095" s="2"/>
      <x:c r="E1095" s="2"/>
      <x:c r="F1095" s="2"/>
      <x:c r="G1095" s="2"/>
      <x:c r="H1095" s="2"/>
      <x:c r="I1095" s="2"/>
      <x:c r="J1095" s="2"/>
      <x:c r="K1095" s="2"/>
      <x:c r="L1095" s="2"/>
      <x:c r="M1095" s="2"/>
      <x:c r="N1095" s="2"/>
      <x:c r="O1095" s="2"/>
      <x:c r="P1095" s="2"/>
      <x:c r="Q1095" s="2"/>
      <x:c r="R1095" s="2"/>
      <x:c r="S1095" s="2"/>
      <x:c r="T1095" s="2"/>
      <x:c r="U1095" s="2"/>
      <x:c r="V1095" s="2"/>
      <x:c r="W1095" s="2"/>
      <x:c r="X1095" s="2"/>
      <x:c r="Y1095" s="2"/>
      <x:c r="Z1095" s="2"/>
      <x:c r="AA1095" s="2"/>
      <x:c r="AB1095" s="2"/>
      <x:c r="AC1095" s="2"/>
      <x:c r="AD1095" s="2"/>
      <x:c r="AE1095" s="2"/>
      <x:c r="AF1095" s="2"/>
      <x:c r="AG1095" s="2"/>
      <x:c r="AH1095" s="2"/>
      <x:c r="AI1095" s="2"/>
      <x:c r="AJ1095" s="2"/>
      <x:c r="AK1095" s="2"/>
      <x:c r="AL1095" s="2"/>
      <x:c r="AM1095" s="2"/>
      <x:c r="AN1095" s="2"/>
      <x:c r="AO1095" s="2"/>
      <x:c r="AP1095" s="2"/>
      <x:c r="AQ1095" s="2"/>
      <x:c r="AR1095" s="2"/>
      <x:c r="AS1095" s="2"/>
    </x:row>
    <x:row r="1096">
      <x:c r="B1096" s="2"/>
      <x:c r="C1096" s="2"/>
      <x:c r="D1096" s="2"/>
      <x:c r="E1096" s="2"/>
      <x:c r="F1096" s="2"/>
      <x:c r="G1096" s="2"/>
      <x:c r="H1096" s="2"/>
      <x:c r="I1096" s="2"/>
      <x:c r="J1096" s="2"/>
      <x:c r="K1096" s="2"/>
      <x:c r="L1096" s="2"/>
      <x:c r="M1096" s="2"/>
      <x:c r="N1096" s="2"/>
      <x:c r="O1096" s="2"/>
      <x:c r="P1096" s="2"/>
      <x:c r="Q1096" s="2"/>
      <x:c r="R1096" s="2"/>
      <x:c r="S1096" s="2"/>
      <x:c r="T1096" s="2"/>
      <x:c r="U1096" s="2"/>
      <x:c r="V1096" s="2"/>
      <x:c r="W1096" s="2"/>
      <x:c r="X1096" s="2"/>
      <x:c r="Y1096" s="2"/>
      <x:c r="Z1096" s="2"/>
      <x:c r="AA1096" s="2"/>
      <x:c r="AB1096" s="2"/>
      <x:c r="AC1096" s="2"/>
      <x:c r="AD1096" s="2"/>
      <x:c r="AE1096" s="2"/>
      <x:c r="AF1096" s="2"/>
      <x:c r="AG1096" s="2"/>
      <x:c r="AH1096" s="2"/>
      <x:c r="AI1096" s="2"/>
      <x:c r="AJ1096" s="2"/>
      <x:c r="AK1096" s="2"/>
      <x:c r="AL1096" s="2"/>
      <x:c r="AM1096" s="2"/>
      <x:c r="AN1096" s="2"/>
      <x:c r="AO1096" s="2"/>
      <x:c r="AP1096" s="2"/>
      <x:c r="AQ1096" s="2"/>
      <x:c r="AR1096" s="2"/>
      <x:c r="AS1096" s="2"/>
    </x:row>
    <x:row r="1097">
      <x:c r="B1097" s="2"/>
      <x:c r="C1097" s="2"/>
      <x:c r="D1097" s="2"/>
      <x:c r="E1097" s="2"/>
      <x:c r="F1097" s="2"/>
      <x:c r="G1097" s="2"/>
      <x:c r="H1097" s="2"/>
      <x:c r="I1097" s="2"/>
      <x:c r="J1097" s="2"/>
      <x:c r="K1097" s="2"/>
      <x:c r="L1097" s="2"/>
      <x:c r="M1097" s="2"/>
      <x:c r="N1097" s="2"/>
      <x:c r="O1097" s="2"/>
      <x:c r="P1097" s="2"/>
      <x:c r="Q1097" s="2"/>
      <x:c r="R1097" s="2"/>
      <x:c r="S1097" s="2"/>
      <x:c r="T1097" s="2"/>
      <x:c r="U1097" s="2"/>
      <x:c r="V1097" s="2"/>
      <x:c r="W1097" s="2"/>
      <x:c r="X1097" s="2"/>
      <x:c r="Y1097" s="2"/>
      <x:c r="Z1097" s="2"/>
      <x:c r="AA1097" s="2"/>
      <x:c r="AB1097" s="2"/>
      <x:c r="AC1097" s="2"/>
      <x:c r="AD1097" s="2"/>
      <x:c r="AE1097" s="2"/>
      <x:c r="AF1097" s="2"/>
      <x:c r="AG1097" s="2"/>
      <x:c r="AH1097" s="2"/>
      <x:c r="AI1097" s="2"/>
      <x:c r="AJ1097" s="2"/>
      <x:c r="AK1097" s="2"/>
      <x:c r="AL1097" s="2"/>
      <x:c r="AM1097" s="2"/>
      <x:c r="AN1097" s="2"/>
      <x:c r="AO1097" s="2"/>
      <x:c r="AP1097" s="2"/>
      <x:c r="AQ1097" s="2"/>
      <x:c r="AR1097" s="2"/>
      <x:c r="AS1097" s="2"/>
    </x:row>
    <x:row r="1098">
      <x:c r="B1098" s="2"/>
      <x:c r="C1098" s="2"/>
      <x:c r="D1098" s="2"/>
      <x:c r="E1098" s="2"/>
      <x:c r="F1098" s="2"/>
      <x:c r="G1098" s="2"/>
      <x:c r="H1098" s="2"/>
      <x:c r="I1098" s="2"/>
      <x:c r="J1098" s="2"/>
      <x:c r="K1098" s="2"/>
      <x:c r="L1098" s="2"/>
      <x:c r="M1098" s="2"/>
      <x:c r="N1098" s="2"/>
      <x:c r="O1098" s="2"/>
      <x:c r="P1098" s="2"/>
      <x:c r="Q1098" s="2"/>
      <x:c r="R1098" s="2"/>
      <x:c r="S1098" s="2"/>
      <x:c r="T1098" s="2"/>
      <x:c r="U1098" s="2"/>
      <x:c r="V1098" s="2"/>
      <x:c r="W1098" s="2"/>
      <x:c r="X1098" s="2"/>
      <x:c r="Y1098" s="2"/>
      <x:c r="Z1098" s="2"/>
      <x:c r="AA1098" s="2"/>
      <x:c r="AB1098" s="2"/>
      <x:c r="AC1098" s="2"/>
      <x:c r="AD1098" s="2"/>
      <x:c r="AE1098" s="2"/>
      <x:c r="AF1098" s="2"/>
      <x:c r="AG1098" s="2"/>
      <x:c r="AH1098" s="2"/>
      <x:c r="AI1098" s="2"/>
      <x:c r="AJ1098" s="2"/>
      <x:c r="AK1098" s="2"/>
      <x:c r="AL1098" s="2"/>
      <x:c r="AM1098" s="2"/>
      <x:c r="AN1098" s="2"/>
      <x:c r="AO1098" s="2"/>
      <x:c r="AP1098" s="2"/>
      <x:c r="AQ1098" s="2"/>
      <x:c r="AR1098" s="2"/>
      <x:c r="AS1098" s="2"/>
    </x:row>
    <x:row r="1099">
      <x:c r="B1099" s="2"/>
      <x:c r="C1099" s="2"/>
      <x:c r="D1099" s="2"/>
      <x:c r="E1099" s="2"/>
      <x:c r="F1099" s="2"/>
      <x:c r="G1099" s="2"/>
      <x:c r="H1099" s="2"/>
      <x:c r="I1099" s="2"/>
      <x:c r="J1099" s="2"/>
      <x:c r="K1099" s="2"/>
      <x:c r="L1099" s="2"/>
      <x:c r="M1099" s="2"/>
      <x:c r="N1099" s="2"/>
      <x:c r="O1099" s="2"/>
      <x:c r="P1099" s="2"/>
      <x:c r="Q1099" s="2"/>
      <x:c r="R1099" s="2"/>
      <x:c r="S1099" s="2"/>
      <x:c r="T1099" s="2"/>
      <x:c r="U1099" s="2"/>
      <x:c r="V1099" s="2"/>
      <x:c r="W1099" s="2"/>
      <x:c r="X1099" s="2"/>
      <x:c r="Y1099" s="2"/>
      <x:c r="Z1099" s="2"/>
      <x:c r="AA1099" s="2"/>
      <x:c r="AB1099" s="2"/>
      <x:c r="AC1099" s="2"/>
      <x:c r="AD1099" s="2"/>
      <x:c r="AE1099" s="2"/>
      <x:c r="AF1099" s="2"/>
      <x:c r="AG1099" s="2"/>
      <x:c r="AH1099" s="2"/>
      <x:c r="AI1099" s="2"/>
      <x:c r="AJ1099" s="2"/>
      <x:c r="AK1099" s="2"/>
      <x:c r="AL1099" s="2"/>
      <x:c r="AM1099" s="2"/>
      <x:c r="AN1099" s="2"/>
      <x:c r="AO1099" s="2"/>
      <x:c r="AP1099" s="2"/>
      <x:c r="AQ1099" s="2"/>
      <x:c r="AR1099" s="2"/>
      <x:c r="AS1099" s="2"/>
    </x:row>
    <x:row r="1100">
      <x:c r="B1100" s="2"/>
      <x:c r="C1100" s="2"/>
      <x:c r="D1100" s="2"/>
      <x:c r="E1100" s="2"/>
      <x:c r="F1100" s="2"/>
      <x:c r="G1100" s="2"/>
      <x:c r="H1100" s="2"/>
      <x:c r="I1100" s="2"/>
      <x:c r="J1100" s="2"/>
      <x:c r="K1100" s="2"/>
      <x:c r="L1100" s="2"/>
      <x:c r="M1100" s="2"/>
      <x:c r="N1100" s="2"/>
      <x:c r="O1100" s="2"/>
      <x:c r="P1100" s="2"/>
      <x:c r="Q1100" s="2"/>
      <x:c r="R1100" s="2"/>
      <x:c r="S1100" s="2"/>
      <x:c r="T1100" s="2"/>
      <x:c r="U1100" s="2"/>
      <x:c r="V1100" s="2"/>
      <x:c r="W1100" s="2"/>
      <x:c r="X1100" s="2"/>
      <x:c r="Y1100" s="2"/>
      <x:c r="Z1100" s="2"/>
      <x:c r="AA1100" s="2"/>
      <x:c r="AB1100" s="2"/>
      <x:c r="AC1100" s="2"/>
      <x:c r="AD1100" s="2"/>
      <x:c r="AE1100" s="2"/>
      <x:c r="AF1100" s="2"/>
      <x:c r="AG1100" s="2"/>
      <x:c r="AH1100" s="2"/>
      <x:c r="AI1100" s="2"/>
      <x:c r="AJ1100" s="2"/>
      <x:c r="AK1100" s="2"/>
      <x:c r="AL1100" s="2"/>
      <x:c r="AM1100" s="2"/>
      <x:c r="AN1100" s="2"/>
      <x:c r="AO1100" s="2"/>
      <x:c r="AP1100" s="2"/>
      <x:c r="AQ1100" s="2"/>
      <x:c r="AR1100" s="2"/>
      <x:c r="AS1100" s="2"/>
    </x:row>
  </x:sheetData>
  <x:mergeCells>
    <x:mergeCell ref="B6:AS6"/>
  </x:mergeCells>
  <x:conditionalFormatting sqref="AJ8:AJ37">
    <x:cfRule type="containsText" dxfId="0" priority="1" operator="containsText" text="BREAK"/>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pane xSplit="3" ySplit="45" topLeftCell="D46" activePane="bottomRight" state="frozen"/>
    </x:sheetView>
  </x:sheetViews>
  <x:sheetFormatPr defaultRowHeight="15"/>
  <x:cols>
    <x:col min="2" max="2" width="10" hidden="0" customWidth="1"/>
    <x:col min="3" max="3" width="44" hidden="0" customWidth="1"/>
    <x:col min="4" max="4" width="14" hidden="0" customWidth="1"/>
    <x:col min="5" max="5" width="12" hidden="0" customWidth="1"/>
    <x:col min="6" max="6" width="10" hidden="0" customWidth="1"/>
    <x:col min="7" max="7" width="10" hidden="0" customWidth="1"/>
    <x:col min="8" max="8" width="10" hidden="0" customWidth="1"/>
    <x:col min="9" max="9" width="10" hidden="0" customWidth="1"/>
    <x:col min="10" max="10" width="11" hidden="0" customWidth="1"/>
    <x:col min="11" max="11" width="14" hidden="0" customWidth="1"/>
    <x:col min="12" max="12" width="13" hidden="0" customWidth="1"/>
    <x:col min="13" max="13" width="11" hidden="0" customWidth="1"/>
    <x:col min="14" max="14" width="10" hidden="0" customWidth="1"/>
    <x:col min="15" max="15" width="12" hidden="0" customWidth="1"/>
    <x:col min="16" max="16" width="11" hidden="0" customWidth="1"/>
    <x:col min="17" max="17" width="12" hidden="0" customWidth="1"/>
    <x:col min="18" max="18" width="11" hidden="0" customWidth="1"/>
    <x:col min="19" max="19" width="13" hidden="0" customWidth="1"/>
    <x:col min="20" max="20" width="11" hidden="0" customWidth="1"/>
    <x:col min="21" max="21" width="12" hidden="0" customWidth="1"/>
    <x:col min="22" max="22" width="10" hidden="0" customWidth="1"/>
    <x:col min="23" max="23" width="11" hidden="0" customWidth="1"/>
    <x:col min="24" max="24" width="11" hidden="0" customWidth="1"/>
    <x:col min="25" max="25" width="11" hidden="0" customWidth="1"/>
    <x:col min="26" max="26" width="11" hidden="0" customWidth="1"/>
    <x:col min="27" max="27" width="11" hidden="0" customWidth="1"/>
    <x:col min="28" max="28" width="11" hidden="0" customWidth="1"/>
  </x:cols>
  <x:sheetData>
    <x:row r="2">
      <x:c r="B2" s="3" t="str">
        <x:v>Integrated pair worlds</x:v>
      </x:c>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x:c r="B3" s="4" t="str">
        <x:v>Thirty-two deterministic worlds test energy, access, site, heat, work, control and reset together</x:v>
      </x:c>
      <x:c r="C3" s="4"/>
      <x:c r="D3" s="4"/>
      <x:c r="E3" s="4"/>
      <x:c r="F3" s="4"/>
      <x:c r="G3" s="4"/>
      <x:c r="H3" s="4"/>
      <x:c r="I3" s="4"/>
      <x:c r="J3" s="4"/>
      <x:c r="K3" s="4"/>
      <x:c r="L3" s="4"/>
      <x:c r="M3" s="4"/>
      <x:c r="N3" s="4"/>
      <x:c r="O3" s="4"/>
      <x:c r="P3" s="4"/>
      <x:c r="Q3" s="4"/>
      <x:c r="R3" s="4"/>
      <x:c r="S3" s="4"/>
      <x:c r="T3" s="4"/>
      <x:c r="U3" s="4"/>
      <x:c r="V3" s="4"/>
      <x:c r="W3" s="4"/>
      <x:c r="X3" s="4"/>
      <x:c r="Y3" s="4"/>
      <x:c r="Z3" s="4"/>
      <x:c r="AA3" s="4"/>
      <x:c r="AB3" s="4"/>
      <x:c r="AC3" s="2"/>
      <x:c r="AD3" s="2"/>
      <x:c r="AE3" s="2"/>
      <x:c r="AF3" s="2"/>
      <x:c r="AG3" s="2"/>
      <x:c r="AH3" s="2"/>
      <x:c r="AI3" s="2"/>
      <x:c r="AJ3" s="2"/>
      <x:c r="AK3" s="2"/>
      <x:c r="AL3" s="2"/>
      <x:c r="AM3" s="2"/>
      <x:c r="AN3" s="2"/>
      <x:c r="AO3" s="2"/>
      <x:c r="AP3" s="2"/>
      <x:c r="AQ3" s="2"/>
      <x:c r="AR3" s="2"/>
      <x:c r="AS3" s="2"/>
    </x:row>
    <x:row r="4">
      <x:c r="B4" s="5"/>
      <x:c r="C4" s="5"/>
      <x:c r="D4" s="5"/>
      <x:c r="E4" s="5"/>
      <x:c r="F4" s="5"/>
      <x:c r="G4" s="5"/>
      <x:c r="H4" s="5"/>
      <x:c r="I4" s="5"/>
      <x:c r="J4" s="5"/>
      <x:c r="K4" s="5"/>
      <x:c r="L4" s="5"/>
      <x:c r="M4" s="5"/>
      <x:c r="N4" s="5"/>
      <x:c r="O4" s="5"/>
      <x:c r="P4" s="5"/>
      <x:c r="Q4" s="5"/>
      <x:c r="R4" s="5"/>
      <x:c r="S4" s="5"/>
      <x:c r="T4" s="5"/>
      <x:c r="U4" s="5"/>
      <x:c r="V4" s="5"/>
      <x:c r="W4" s="5"/>
      <x:c r="X4" s="5"/>
      <x:c r="Y4" s="5"/>
      <x:c r="Z4" s="5"/>
      <x:c r="AA4" s="5"/>
      <x:c r="AB4" s="5"/>
      <x:c r="AC4" s="2"/>
      <x:c r="AD4" s="2"/>
      <x:c r="AE4" s="2"/>
      <x:c r="AF4" s="2"/>
      <x:c r="AG4" s="2"/>
      <x:c r="AH4" s="2"/>
      <x:c r="AI4" s="2"/>
      <x:c r="AJ4" s="2"/>
      <x:c r="AK4" s="2"/>
      <x:c r="AL4" s="2"/>
      <x:c r="AM4" s="2"/>
      <x:c r="AN4" s="2"/>
      <x:c r="AO4" s="2"/>
      <x:c r="AP4" s="2"/>
      <x:c r="AQ4" s="2"/>
      <x:c r="AR4" s="2"/>
      <x:c r="AS4" s="2"/>
    </x:row>
    <x:row r="5">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row>
    <x:row r="6">
      <x:c r="B6" s="8" t="str">
        <x:v>World definitions</x:v>
      </x:c>
      <x:c r="C6" s="9" t="str">
        <x:v>World definitions</x:v>
      </x:c>
      <x:c r="D6" s="9" t="str">
        <x:v>World definitions</x:v>
      </x:c>
      <x:c r="E6" s="9" t="str">
        <x:v>World definitions</x:v>
      </x:c>
      <x:c r="F6" s="9" t="str">
        <x:v>World definitions</x:v>
      </x:c>
      <x:c r="G6" s="9" t="str">
        <x:v>World definitions</x:v>
      </x:c>
      <x:c r="H6" s="9" t="str">
        <x:v>World definitions</x:v>
      </x:c>
      <x:c r="I6" s="9" t="str">
        <x:v>World definitions</x:v>
      </x:c>
      <x:c r="J6" s="9" t="str">
        <x:v>World definitions</x:v>
      </x:c>
      <x:c r="K6" s="9" t="str">
        <x:v>World definitions</x:v>
      </x:c>
      <x:c r="L6" s="9" t="str">
        <x:v>World definitions</x:v>
      </x:c>
      <x:c r="M6" s="9" t="str">
        <x:v>World definitions</x:v>
      </x:c>
      <x:c r="N6" s="9" t="str">
        <x:v>World definitions</x:v>
      </x:c>
      <x:c r="O6" s="9" t="str">
        <x:v>World definitions</x:v>
      </x:c>
      <x:c r="P6" s="9" t="str">
        <x:v>World definitions</x:v>
      </x:c>
      <x:c r="Q6" s="9" t="str">
        <x:v>World definitions</x:v>
      </x:c>
      <x:c r="R6" s="9" t="str">
        <x:v>World definitions</x:v>
      </x:c>
      <x:c r="S6" s="9" t="str">
        <x:v>World definitions</x:v>
      </x:c>
      <x:c r="T6" s="9" t="str">
        <x:v>World definitions</x:v>
      </x:c>
      <x:c r="U6" s="9" t="str">
        <x:v>World definitions</x:v>
      </x:c>
      <x:c r="V6" s="9" t="str">
        <x:v>World definitions</x:v>
      </x:c>
      <x:c r="W6" s="9" t="str">
        <x:v>World definitions</x:v>
      </x:c>
      <x:c r="X6" s="9" t="str">
        <x:v>World definitions</x:v>
      </x:c>
      <x:c r="Y6" s="9" t="str">
        <x:v>World definitions</x:v>
      </x:c>
      <x:c r="Z6" s="9" t="str">
        <x:v>World definitions</x:v>
      </x:c>
      <x:c r="AA6" s="9" t="str">
        <x:v>World definitions</x:v>
      </x:c>
      <x:c r="AB6" s="10" t="str">
        <x:v>World definitions</x:v>
      </x:c>
      <x:c r="AC6" s="2"/>
      <x:c r="AD6" s="2"/>
      <x:c r="AE6" s="2"/>
      <x:c r="AF6" s="2"/>
      <x:c r="AG6" s="2"/>
      <x:c r="AH6" s="2"/>
      <x:c r="AI6" s="2"/>
      <x:c r="AJ6" s="2"/>
      <x:c r="AK6" s="2"/>
      <x:c r="AL6" s="2"/>
      <x:c r="AM6" s="2"/>
      <x:c r="AN6" s="2"/>
      <x:c r="AO6" s="2"/>
      <x:c r="AP6" s="2"/>
      <x:c r="AQ6" s="2"/>
      <x:c r="AR6" s="2"/>
      <x:c r="AS6" s="2"/>
    </x:row>
    <x:row r="7">
      <x:c r="B7" s="26" t="str">
        <x:v>World</x:v>
      </x:c>
      <x:c r="C7" s="27" t="str">
        <x:v>Stress</x:v>
      </x:c>
      <x:c r="D7" s="27" t="str">
        <x:v>Required service</x:v>
      </x:c>
      <x:c r="E7" s="27" t="str">
        <x:v>Deadline h</x:v>
      </x:c>
      <x:c r="F7" s="27" t="str">
        <x:v>Road</x:v>
      </x:c>
      <x:c r="G7" s="27" t="str">
        <x:v>Rail</x:v>
      </x:c>
      <x:c r="H7" s="27" t="str">
        <x:v>Water</x:v>
      </x:c>
      <x:c r="I7" s="27" t="str">
        <x:v>Anchor</x:v>
      </x:c>
      <x:c r="J7" s="27" t="str">
        <x:v>Terminal</x:v>
      </x:c>
      <x:c r="K7" s="27" t="str">
        <x:v>Site limit m²</x:v>
      </x:c>
      <x:c r="L7" s="27" t="str">
        <x:v>Stand-off m</x:v>
      </x:c>
      <x:c r="M7" s="27" t="str">
        <x:v>Wet/soft</x:v>
      </x:c>
      <x:c r="N7" s="27" t="str">
        <x:v>Flood</x:v>
      </x:c>
      <x:c r="O7" s="27" t="str">
        <x:v>Quiet dBA</x:v>
      </x:c>
      <x:c r="P7" s="27" t="str">
        <x:v>Exhaust m</x:v>
      </x:c>
      <x:c r="Q7" s="27" t="str">
        <x:v>Crew factor</x:v>
      </x:c>
      <x:c r="R7" s="27" t="str">
        <x:v>Reset days</x:v>
      </x:c>
      <x:c r="S7" s="27" t="str">
        <x:v>Hot-smoke N-1</x:v>
      </x:c>
      <x:c r="T7" s="27" t="str">
        <x:v>No-water</x:v>
      </x:c>
      <x:c r="U7" s="27" t="str">
        <x:v>Packet loss</x:v>
      </x:c>
      <x:c r="V7" s="27" t="str">
        <x:v>Offline</x:v>
      </x:c>
      <x:c r="W7" s="27" t="str">
        <x:v>L1 energy</x:v>
      </x:c>
      <x:c r="X7" s="27" t="str">
        <x:v>L2 energy</x:v>
      </x:c>
      <x:c r="Y7" s="27" t="str">
        <x:v>L3 energy</x:v>
      </x:c>
      <x:c r="Z7" s="27" t="str">
        <x:v>L4 energy</x:v>
      </x:c>
      <x:c r="AA7" s="27" t="str">
        <x:v>L5 energy</x:v>
      </x:c>
      <x:c r="AB7" s="27" t="str">
        <x:v>L6 energy</x:v>
      </x:c>
      <x:c r="AC7" s="2"/>
      <x:c r="AD7" s="2"/>
      <x:c r="AE7" s="2"/>
      <x:c r="AF7" s="2"/>
      <x:c r="AG7" s="2"/>
      <x:c r="AH7" s="2"/>
      <x:c r="AI7" s="2"/>
      <x:c r="AJ7" s="2"/>
      <x:c r="AK7" s="2"/>
      <x:c r="AL7" s="2"/>
      <x:c r="AM7" s="2"/>
      <x:c r="AN7" s="2"/>
      <x:c r="AO7" s="2"/>
      <x:c r="AP7" s="2"/>
      <x:c r="AQ7" s="2"/>
      <x:c r="AR7" s="2"/>
      <x:c r="AS7" s="2"/>
    </x:row>
    <x:row r="8">
      <x:c r="B8" s="88" t="str">
        <x:v>P00</x:v>
      </x:c>
      <x:c r="C8" s="88" t="str">
        <x:v>base seven-day service</x:v>
      </x:c>
      <x:c r="D8" s="92" t="n">
        <x:v>1</x:v>
      </x:c>
      <x:c r="E8" s="92" t="n">
        <x:v>168</x:v>
      </x:c>
      <x:c r="F8" s="92" t="n">
        <x:v>1</x:v>
      </x:c>
      <x:c r="G8" s="92" t="n">
        <x:v>1</x:v>
      </x:c>
      <x:c r="H8" s="92" t="n">
        <x:v>1</x:v>
      </x:c>
      <x:c r="I8" s="92" t="n">
        <x:v>1</x:v>
      </x:c>
      <x:c r="J8" s="92" t="n">
        <x:v>1</x:v>
      </x:c>
      <x:c r="K8" s="92" t="n">
        <x:v>0</x:v>
      </x:c>
      <x:c r="L8" s="92" t="n">
        <x:v>0</x:v>
      </x:c>
      <x:c r="M8" s="92" t="n">
        <x:v>0</x:v>
      </x:c>
      <x:c r="N8" s="92" t="n">
        <x:v>0</x:v>
      </x:c>
      <x:c r="O8" s="92" t="n">
        <x:v>0</x:v>
      </x:c>
      <x:c r="P8" s="92" t="n">
        <x:v>0</x:v>
      </x:c>
      <x:c r="Q8" s="92" t="n">
        <x:v>1</x:v>
      </x:c>
      <x:c r="R8" s="92" t="n">
        <x:v>99</x:v>
      </x:c>
      <x:c r="S8" s="92" t="n">
        <x:v>0</x:v>
      </x:c>
      <x:c r="T8" s="92" t="n">
        <x:v>0</x:v>
      </x:c>
      <x:c r="U8" s="92" t="n">
        <x:v>0</x:v>
      </x:c>
      <x:c r="V8" s="92" t="n">
        <x:v>0</x:v>
      </x:c>
      <x:c r="W8" s="92" t="n">
        <x:v>1</x:v>
      </x:c>
      <x:c r="X8" s="92" t="n">
        <x:v>1</x:v>
      </x:c>
      <x:c r="Y8" s="92" t="n">
        <x:v>1</x:v>
      </x:c>
      <x:c r="Z8" s="92" t="n">
        <x:v>1</x:v>
      </x:c>
      <x:c r="AA8" s="92" t="n">
        <x:v>1</x:v>
      </x:c>
      <x:c r="AB8" s="93" t="n">
        <x:v>1</x:v>
      </x:c>
      <x:c r="AC8" s="2"/>
      <x:c r="AD8" s="2"/>
      <x:c r="AE8" s="2"/>
      <x:c r="AF8" s="2"/>
      <x:c r="AG8" s="2"/>
      <x:c r="AH8" s="2"/>
      <x:c r="AI8" s="2"/>
      <x:c r="AJ8" s="2"/>
      <x:c r="AK8" s="2"/>
      <x:c r="AL8" s="2"/>
      <x:c r="AM8" s="2"/>
      <x:c r="AN8" s="2"/>
      <x:c r="AO8" s="2"/>
      <x:c r="AP8" s="2"/>
      <x:c r="AQ8" s="2"/>
      <x:c r="AR8" s="2"/>
      <x:c r="AS8" s="2"/>
    </x:row>
    <x:row r="9">
      <x:c r="B9" s="88" t="str">
        <x:v>P01</x:v>
      </x:c>
      <x:c r="C9" s="88" t="str">
        <x:v>protected service by hour 24</x:v>
      </x:c>
      <x:c r="D9" s="92" t="n">
        <x:v>0.4</x:v>
      </x:c>
      <x:c r="E9" s="92" t="n">
        <x:v>24</x:v>
      </x:c>
      <x:c r="F9" s="92" t="n">
        <x:v>1</x:v>
      </x:c>
      <x:c r="G9" s="92" t="n">
        <x:v>1</x:v>
      </x:c>
      <x:c r="H9" s="92" t="n">
        <x:v>1</x:v>
      </x:c>
      <x:c r="I9" s="92" t="n">
        <x:v>1</x:v>
      </x:c>
      <x:c r="J9" s="92" t="n">
        <x:v>1</x:v>
      </x:c>
      <x:c r="K9" s="92" t="n">
        <x:v>0</x:v>
      </x:c>
      <x:c r="L9" s="92" t="n">
        <x:v>0</x:v>
      </x:c>
      <x:c r="M9" s="92" t="n">
        <x:v>0</x:v>
      </x:c>
      <x:c r="N9" s="92" t="n">
        <x:v>0</x:v>
      </x:c>
      <x:c r="O9" s="92" t="n">
        <x:v>0</x:v>
      </x:c>
      <x:c r="P9" s="92" t="n">
        <x:v>0</x:v>
      </x:c>
      <x:c r="Q9" s="92" t="n">
        <x:v>1</x:v>
      </x:c>
      <x:c r="R9" s="92" t="n">
        <x:v>99</x:v>
      </x:c>
      <x:c r="S9" s="92" t="n">
        <x:v>0</x:v>
      </x:c>
      <x:c r="T9" s="92" t="n">
        <x:v>0</x:v>
      </x:c>
      <x:c r="U9" s="92" t="n">
        <x:v>0</x:v>
      </x:c>
      <x:c r="V9" s="92" t="n">
        <x:v>0</x:v>
      </x:c>
      <x:c r="W9" s="92" t="n">
        <x:v>1</x:v>
      </x:c>
      <x:c r="X9" s="92" t="n">
        <x:v>1</x:v>
      </x:c>
      <x:c r="Y9" s="92" t="n">
        <x:v>1</x:v>
      </x:c>
      <x:c r="Z9" s="92" t="n">
        <x:v>1</x:v>
      </x:c>
      <x:c r="AA9" s="92" t="n">
        <x:v>1</x:v>
      </x:c>
      <x:c r="AB9" s="93" t="n">
        <x:v>1</x:v>
      </x:c>
      <x:c r="AC9" s="2"/>
      <x:c r="AD9" s="2"/>
      <x:c r="AE9" s="2"/>
      <x:c r="AF9" s="2"/>
      <x:c r="AG9" s="2"/>
      <x:c r="AH9" s="2"/>
      <x:c r="AI9" s="2"/>
      <x:c r="AJ9" s="2"/>
      <x:c r="AK9" s="2"/>
      <x:c r="AL9" s="2"/>
      <x:c r="AM9" s="2"/>
      <x:c r="AN9" s="2"/>
      <x:c r="AO9" s="2"/>
      <x:c r="AP9" s="2"/>
      <x:c r="AQ9" s="2"/>
      <x:c r="AR9" s="2"/>
      <x:c r="AS9" s="2"/>
    </x:row>
    <x:row r="10">
      <x:c r="B10" s="88" t="str">
        <x:v>P02</x:v>
      </x:c>
      <x:c r="C10" s="88" t="str">
        <x:v>complete service by hour 48</x:v>
      </x:c>
      <x:c r="D10" s="92" t="n">
        <x:v>1</x:v>
      </x:c>
      <x:c r="E10" s="92" t="n">
        <x:v>48</x:v>
      </x:c>
      <x:c r="F10" s="92" t="n">
        <x:v>1</x:v>
      </x:c>
      <x:c r="G10" s="92" t="n">
        <x:v>1</x:v>
      </x:c>
      <x:c r="H10" s="92" t="n">
        <x:v>1</x:v>
      </x:c>
      <x:c r="I10" s="92" t="n">
        <x:v>1</x:v>
      </x:c>
      <x:c r="J10" s="92" t="n">
        <x:v>1</x:v>
      </x:c>
      <x:c r="K10" s="92" t="n">
        <x:v>0</x:v>
      </x:c>
      <x:c r="L10" s="92" t="n">
        <x:v>0</x:v>
      </x:c>
      <x:c r="M10" s="92" t="n">
        <x:v>0</x:v>
      </x:c>
      <x:c r="N10" s="92" t="n">
        <x:v>0</x:v>
      </x:c>
      <x:c r="O10" s="92" t="n">
        <x:v>0</x:v>
      </x:c>
      <x:c r="P10" s="92" t="n">
        <x:v>0</x:v>
      </x:c>
      <x:c r="Q10" s="92" t="n">
        <x:v>1</x:v>
      </x:c>
      <x:c r="R10" s="92" t="n">
        <x:v>99</x:v>
      </x:c>
      <x:c r="S10" s="92" t="n">
        <x:v>0</x:v>
      </x:c>
      <x:c r="T10" s="92" t="n">
        <x:v>0</x:v>
      </x:c>
      <x:c r="U10" s="92" t="n">
        <x:v>0</x:v>
      </x:c>
      <x:c r="V10" s="92" t="n">
        <x:v>0</x:v>
      </x:c>
      <x:c r="W10" s="92" t="n">
        <x:v>1</x:v>
      </x:c>
      <x:c r="X10" s="92" t="n">
        <x:v>1</x:v>
      </x:c>
      <x:c r="Y10" s="92" t="n">
        <x:v>1</x:v>
      </x:c>
      <x:c r="Z10" s="92" t="n">
        <x:v>1</x:v>
      </x:c>
      <x:c r="AA10" s="92" t="n">
        <x:v>1</x:v>
      </x:c>
      <x:c r="AB10" s="93" t="n">
        <x:v>1</x:v>
      </x:c>
      <x:c r="AC10" s="2"/>
      <x:c r="AD10" s="2"/>
      <x:c r="AE10" s="2"/>
      <x:c r="AF10" s="2"/>
      <x:c r="AG10" s="2"/>
      <x:c r="AH10" s="2"/>
      <x:c r="AI10" s="2"/>
      <x:c r="AJ10" s="2"/>
      <x:c r="AK10" s="2"/>
      <x:c r="AL10" s="2"/>
      <x:c r="AM10" s="2"/>
      <x:c r="AN10" s="2"/>
      <x:c r="AO10" s="2"/>
      <x:c r="AP10" s="2"/>
      <x:c r="AQ10" s="2"/>
      <x:c r="AR10" s="2"/>
      <x:c r="AS10" s="2"/>
    </x:row>
    <x:row r="11">
      <x:c r="B11" s="88" t="str">
        <x:v>P03</x:v>
      </x:c>
      <x:c r="C11" s="88" t="str">
        <x:v>external energy resupply denied</x:v>
      </x:c>
      <x:c r="D11" s="92" t="n">
        <x:v>1</x:v>
      </x:c>
      <x:c r="E11" s="92" t="n">
        <x:v>168</x:v>
      </x:c>
      <x:c r="F11" s="92" t="n">
        <x:v>1</x:v>
      </x:c>
      <x:c r="G11" s="92" t="n">
        <x:v>1</x:v>
      </x:c>
      <x:c r="H11" s="92" t="n">
        <x:v>1</x:v>
      </x:c>
      <x:c r="I11" s="92" t="n">
        <x:v>1</x:v>
      </x:c>
      <x:c r="J11" s="92" t="n">
        <x:v>1</x:v>
      </x:c>
      <x:c r="K11" s="92" t="n">
        <x:v>0</x:v>
      </x:c>
      <x:c r="L11" s="92" t="n">
        <x:v>0</x:v>
      </x:c>
      <x:c r="M11" s="92" t="n">
        <x:v>0</x:v>
      </x:c>
      <x:c r="N11" s="92" t="n">
        <x:v>0</x:v>
      </x:c>
      <x:c r="O11" s="92" t="n">
        <x:v>0</x:v>
      </x:c>
      <x:c r="P11" s="92" t="n">
        <x:v>0</x:v>
      </x:c>
      <x:c r="Q11" s="92" t="n">
        <x:v>1</x:v>
      </x:c>
      <x:c r="R11" s="92" t="n">
        <x:v>99</x:v>
      </x:c>
      <x:c r="S11" s="92" t="n">
        <x:v>0</x:v>
      </x:c>
      <x:c r="T11" s="92" t="n">
        <x:v>0</x:v>
      </x:c>
      <x:c r="U11" s="92" t="n">
        <x:v>0</x:v>
      </x:c>
      <x:c r="V11" s="92" t="n">
        <x:v>0</x:v>
      </x:c>
      <x:c r="W11" s="92" t="n">
        <x:v>1</x:v>
      </x:c>
      <x:c r="X11" s="92" t="n">
        <x:v>0.21428571428571427</x:v>
      </x:c>
      <x:c r="Y11" s="92" t="n">
        <x:v>1</x:v>
      </x:c>
      <x:c r="Z11" s="92" t="n">
        <x:v>1</x:v>
      </x:c>
      <x:c r="AA11" s="92" t="n">
        <x:v>1</x:v>
      </x:c>
      <x:c r="AB11" s="93" t="n">
        <x:v>1</x:v>
      </x:c>
      <x:c r="AC11" s="2"/>
      <x:c r="AD11" s="2"/>
      <x:c r="AE11" s="2"/>
      <x:c r="AF11" s="2"/>
      <x:c r="AG11" s="2"/>
      <x:c r="AH11" s="2"/>
      <x:c r="AI11" s="2"/>
      <x:c r="AJ11" s="2"/>
      <x:c r="AK11" s="2"/>
      <x:c r="AL11" s="2"/>
      <x:c r="AM11" s="2"/>
      <x:c r="AN11" s="2"/>
      <x:c r="AO11" s="2"/>
      <x:c r="AP11" s="2"/>
      <x:c r="AQ11" s="2"/>
      <x:c r="AR11" s="2"/>
      <x:c r="AS11" s="2"/>
    </x:row>
    <x:row r="12">
      <x:c r="B12" s="88" t="str">
        <x:v>P04</x:v>
      </x:c>
      <x:c r="C12" s="88" t="str">
        <x:v>liquid-energy lineage held</x:v>
      </x:c>
      <x:c r="D12" s="92" t="n">
        <x:v>0.4</x:v>
      </x:c>
      <x:c r="E12" s="92" t="n">
        <x:v>48</x:v>
      </x:c>
      <x:c r="F12" s="92" t="n">
        <x:v>1</x:v>
      </x:c>
      <x:c r="G12" s="92" t="n">
        <x:v>1</x:v>
      </x:c>
      <x:c r="H12" s="92" t="n">
        <x:v>1</x:v>
      </x:c>
      <x:c r="I12" s="92" t="n">
        <x:v>1</x:v>
      </x:c>
      <x:c r="J12" s="92" t="n">
        <x:v>1</x:v>
      </x:c>
      <x:c r="K12" s="92" t="n">
        <x:v>0</x:v>
      </x:c>
      <x:c r="L12" s="92" t="n">
        <x:v>0</x:v>
      </x:c>
      <x:c r="M12" s="92" t="n">
        <x:v>0</x:v>
      </x:c>
      <x:c r="N12" s="92" t="n">
        <x:v>0</x:v>
      </x:c>
      <x:c r="O12" s="92" t="n">
        <x:v>0</x:v>
      </x:c>
      <x:c r="P12" s="92" t="n">
        <x:v>0</x:v>
      </x:c>
      <x:c r="Q12" s="92" t="n">
        <x:v>1</x:v>
      </x:c>
      <x:c r="R12" s="92" t="n">
        <x:v>99</x:v>
      </x:c>
      <x:c r="S12" s="92" t="n">
        <x:v>0</x:v>
      </x:c>
      <x:c r="T12" s="92" t="n">
        <x:v>0</x:v>
      </x:c>
      <x:c r="U12" s="92" t="n">
        <x:v>0</x:v>
      </x:c>
      <x:c r="V12" s="92" t="n">
        <x:v>0</x:v>
      </x:c>
      <x:c r="W12" s="92" t="n">
        <x:v>0</x:v>
      </x:c>
      <x:c r="X12" s="92" t="n">
        <x:v>1</x:v>
      </x:c>
      <x:c r="Y12" s="92" t="n">
        <x:v>1</x:v>
      </x:c>
      <x:c r="Z12" s="92" t="n">
        <x:v>1</x:v>
      </x:c>
      <x:c r="AA12" s="92" t="n">
        <x:v>1</x:v>
      </x:c>
      <x:c r="AB12" s="93" t="n">
        <x:v>1</x:v>
      </x:c>
      <x:c r="AC12" s="2"/>
      <x:c r="AD12" s="2"/>
      <x:c r="AE12" s="2"/>
      <x:c r="AF12" s="2"/>
      <x:c r="AG12" s="2"/>
      <x:c r="AH12" s="2"/>
      <x:c r="AI12" s="2"/>
      <x:c r="AJ12" s="2"/>
      <x:c r="AK12" s="2"/>
      <x:c r="AL12" s="2"/>
      <x:c r="AM12" s="2"/>
      <x:c r="AN12" s="2"/>
      <x:c r="AO12" s="2"/>
      <x:c r="AP12" s="2"/>
      <x:c r="AQ12" s="2"/>
      <x:c r="AR12" s="2"/>
      <x:c r="AS12" s="2"/>
    </x:row>
    <x:row r="13">
      <x:c r="B13" s="88" t="str">
        <x:v>P05</x:v>
      </x:c>
      <x:c r="C13" s="88" t="str">
        <x:v>gas source denied</x:v>
      </x:c>
      <x:c r="D13" s="92" t="n">
        <x:v>0.4</x:v>
      </x:c>
      <x:c r="E13" s="92" t="n">
        <x:v>48</x:v>
      </x:c>
      <x:c r="F13" s="92" t="n">
        <x:v>1</x:v>
      </x:c>
      <x:c r="G13" s="92" t="n">
        <x:v>1</x:v>
      </x:c>
      <x:c r="H13" s="92" t="n">
        <x:v>1</x:v>
      </x:c>
      <x:c r="I13" s="92" t="n">
        <x:v>1</x:v>
      </x:c>
      <x:c r="J13" s="92" t="n">
        <x:v>1</x:v>
      </x:c>
      <x:c r="K13" s="92" t="n">
        <x:v>0</x:v>
      </x:c>
      <x:c r="L13" s="92" t="n">
        <x:v>0</x:v>
      </x:c>
      <x:c r="M13" s="92" t="n">
        <x:v>0</x:v>
      </x:c>
      <x:c r="N13" s="92" t="n">
        <x:v>0</x:v>
      </x:c>
      <x:c r="O13" s="92" t="n">
        <x:v>0</x:v>
      </x:c>
      <x:c r="P13" s="92" t="n">
        <x:v>0</x:v>
      </x:c>
      <x:c r="Q13" s="92" t="n">
        <x:v>1</x:v>
      </x:c>
      <x:c r="R13" s="92" t="n">
        <x:v>99</x:v>
      </x:c>
      <x:c r="S13" s="92" t="n">
        <x:v>0</x:v>
      </x:c>
      <x:c r="T13" s="92" t="n">
        <x:v>0</x:v>
      </x:c>
      <x:c r="U13" s="92" t="n">
        <x:v>0</x:v>
      </x:c>
      <x:c r="V13" s="92" t="n">
        <x:v>0</x:v>
      </x:c>
      <x:c r="W13" s="92" t="n">
        <x:v>1</x:v>
      </x:c>
      <x:c r="X13" s="92" t="n">
        <x:v>0.5062721494065365</x:v>
      </x:c>
      <x:c r="Y13" s="92" t="n">
        <x:v>1</x:v>
      </x:c>
      <x:c r="Z13" s="92" t="n">
        <x:v>1</x:v>
      </x:c>
      <x:c r="AA13" s="92" t="n">
        <x:v>1</x:v>
      </x:c>
      <x:c r="AB13" s="93" t="n">
        <x:v>1</x:v>
      </x:c>
      <x:c r="AC13" s="2"/>
      <x:c r="AD13" s="2"/>
      <x:c r="AE13" s="2"/>
      <x:c r="AF13" s="2"/>
      <x:c r="AG13" s="2"/>
      <x:c r="AH13" s="2"/>
      <x:c r="AI13" s="2"/>
      <x:c r="AJ13" s="2"/>
      <x:c r="AK13" s="2"/>
      <x:c r="AL13" s="2"/>
      <x:c r="AM13" s="2"/>
      <x:c r="AN13" s="2"/>
      <x:c r="AO13" s="2"/>
      <x:c r="AP13" s="2"/>
      <x:c r="AQ13" s="2"/>
      <x:c r="AR13" s="2"/>
      <x:c r="AS13" s="2"/>
    </x:row>
    <x:row r="14">
      <x:c r="B14" s="88" t="str">
        <x:v>P06</x:v>
      </x:c>
      <x:c r="C14" s="88" t="str">
        <x:v>local resource unavailable</x:v>
      </x:c>
      <x:c r="D14" s="92" t="n">
        <x:v>0.4</x:v>
      </x:c>
      <x:c r="E14" s="92" t="n">
        <x:v>48</x:v>
      </x:c>
      <x:c r="F14" s="92" t="n">
        <x:v>1</x:v>
      </x:c>
      <x:c r="G14" s="92" t="n">
        <x:v>1</x:v>
      </x:c>
      <x:c r="H14" s="92" t="n">
        <x:v>1</x:v>
      </x:c>
      <x:c r="I14" s="92" t="n">
        <x:v>1</x:v>
      </x:c>
      <x:c r="J14" s="92" t="n">
        <x:v>1</x:v>
      </x:c>
      <x:c r="K14" s="92" t="n">
        <x:v>0</x:v>
      </x:c>
      <x:c r="L14" s="92" t="n">
        <x:v>0</x:v>
      </x:c>
      <x:c r="M14" s="92" t="n">
        <x:v>0</x:v>
      </x:c>
      <x:c r="N14" s="92" t="n">
        <x:v>0</x:v>
      </x:c>
      <x:c r="O14" s="92" t="n">
        <x:v>0</x:v>
      </x:c>
      <x:c r="P14" s="92" t="n">
        <x:v>0</x:v>
      </x:c>
      <x:c r="Q14" s="92" t="n">
        <x:v>1</x:v>
      </x:c>
      <x:c r="R14" s="92" t="n">
        <x:v>99</x:v>
      </x:c>
      <x:c r="S14" s="92" t="n">
        <x:v>0</x:v>
      </x:c>
      <x:c r="T14" s="92" t="n">
        <x:v>0</x:v>
      </x:c>
      <x:c r="U14" s="92" t="n">
        <x:v>0</x:v>
      </x:c>
      <x:c r="V14" s="92" t="n">
        <x:v>0</x:v>
      </x:c>
      <x:c r="W14" s="92" t="n">
        <x:v>1</x:v>
      </x:c>
      <x:c r="X14" s="92" t="n">
        <x:v>1</x:v>
      </x:c>
      <x:c r="Y14" s="92" t="n">
        <x:v>1</x:v>
      </x:c>
      <x:c r="Z14" s="92" t="n">
        <x:v>0.6750295325420487</x:v>
      </x:c>
      <x:c r="AA14" s="92" t="n">
        <x:v>1</x:v>
      </x:c>
      <x:c r="AB14" s="93" t="n">
        <x:v>1</x:v>
      </x:c>
      <x:c r="AC14" s="2"/>
      <x:c r="AD14" s="2"/>
      <x:c r="AE14" s="2"/>
      <x:c r="AF14" s="2"/>
      <x:c r="AG14" s="2"/>
      <x:c r="AH14" s="2"/>
      <x:c r="AI14" s="2"/>
      <x:c r="AJ14" s="2"/>
      <x:c r="AK14" s="2"/>
      <x:c r="AL14" s="2"/>
      <x:c r="AM14" s="2"/>
      <x:c r="AN14" s="2"/>
      <x:c r="AO14" s="2"/>
      <x:c r="AP14" s="2"/>
      <x:c r="AQ14" s="2"/>
      <x:c r="AR14" s="2"/>
      <x:c r="AS14" s="2"/>
    </x:row>
    <x:row r="15">
      <x:c r="B15" s="88" t="str">
        <x:v>P07</x:v>
      </x:c>
      <x:c r="C15" s="88" t="str">
        <x:v>prepared energy and geometry anchor lost</x:v>
      </x:c>
      <x:c r="D15" s="92" t="n">
        <x:v>0.4</x:v>
      </x:c>
      <x:c r="E15" s="92" t="n">
        <x:v>48</x:v>
      </x:c>
      <x:c r="F15" s="92" t="n">
        <x:v>1</x:v>
      </x:c>
      <x:c r="G15" s="92" t="n">
        <x:v>1</x:v>
      </x:c>
      <x:c r="H15" s="92" t="n">
        <x:v>1</x:v>
      </x:c>
      <x:c r="I15" s="92" t="n">
        <x:v>0</x:v>
      </x:c>
      <x:c r="J15" s="92" t="n">
        <x:v>1</x:v>
      </x:c>
      <x:c r="K15" s="92" t="n">
        <x:v>0</x:v>
      </x:c>
      <x:c r="L15" s="92" t="n">
        <x:v>0</x:v>
      </x:c>
      <x:c r="M15" s="92" t="n">
        <x:v>0</x:v>
      </x:c>
      <x:c r="N15" s="92" t="n">
        <x:v>0</x:v>
      </x:c>
      <x:c r="O15" s="92" t="n">
        <x:v>0</x:v>
      </x:c>
      <x:c r="P15" s="92" t="n">
        <x:v>0</x:v>
      </x:c>
      <x:c r="Q15" s="92" t="n">
        <x:v>1</x:v>
      </x:c>
      <x:c r="R15" s="92" t="n">
        <x:v>99</x:v>
      </x:c>
      <x:c r="S15" s="92" t="n">
        <x:v>0</x:v>
      </x:c>
      <x:c r="T15" s="92" t="n">
        <x:v>0</x:v>
      </x:c>
      <x:c r="U15" s="92" t="n">
        <x:v>0</x:v>
      </x:c>
      <x:c r="V15" s="92" t="n">
        <x:v>0</x:v>
      </x:c>
      <x:c r="W15" s="92" t="n">
        <x:v>1</x:v>
      </x:c>
      <x:c r="X15" s="92" t="n">
        <x:v>1</x:v>
      </x:c>
      <x:c r="Y15" s="92" t="n">
        <x:v>1</x:v>
      </x:c>
      <x:c r="Z15" s="92" t="n">
        <x:v>1</x:v>
      </x:c>
      <x:c r="AA15" s="92" t="n">
        <x:v>0.33751476627102434</x:v>
      </x:c>
      <x:c r="AB15" s="93" t="n">
        <x:v>1</x:v>
      </x:c>
      <x:c r="AC15" s="2"/>
      <x:c r="AD15" s="2"/>
      <x:c r="AE15" s="2"/>
      <x:c r="AF15" s="2"/>
      <x:c r="AG15" s="2"/>
      <x:c r="AH15" s="2"/>
      <x:c r="AI15" s="2"/>
      <x:c r="AJ15" s="2"/>
      <x:c r="AK15" s="2"/>
      <x:c r="AL15" s="2"/>
      <x:c r="AM15" s="2"/>
      <x:c r="AN15" s="2"/>
      <x:c r="AO15" s="2"/>
      <x:c r="AP15" s="2"/>
      <x:c r="AQ15" s="2"/>
      <x:c r="AR15" s="2"/>
      <x:c r="AS15" s="2"/>
    </x:row>
    <x:row r="16">
      <x:c r="B16" s="88" t="str">
        <x:v>P08</x:v>
      </x:c>
      <x:c r="C16" s="88" t="str">
        <x:v>road access denied</x:v>
      </x:c>
      <x:c r="D16" s="92" t="n">
        <x:v>0.4</x:v>
      </x:c>
      <x:c r="E16" s="92" t="n">
        <x:v>48</x:v>
      </x:c>
      <x:c r="F16" s="92" t="n">
        <x:v>0</x:v>
      </x:c>
      <x:c r="G16" s="92" t="n">
        <x:v>1</x:v>
      </x:c>
      <x:c r="H16" s="92" t="n">
        <x:v>1</x:v>
      </x:c>
      <x:c r="I16" s="92" t="n">
        <x:v>1</x:v>
      </x:c>
      <x:c r="J16" s="92" t="n">
        <x:v>1</x:v>
      </x:c>
      <x:c r="K16" s="92" t="n">
        <x:v>0</x:v>
      </x:c>
      <x:c r="L16" s="92" t="n">
        <x:v>0</x:v>
      </x:c>
      <x:c r="M16" s="92" t="n">
        <x:v>0</x:v>
      </x:c>
      <x:c r="N16" s="92" t="n">
        <x:v>0</x:v>
      </x:c>
      <x:c r="O16" s="92" t="n">
        <x:v>0</x:v>
      </x:c>
      <x:c r="P16" s="92" t="n">
        <x:v>0</x:v>
      </x:c>
      <x:c r="Q16" s="92" t="n">
        <x:v>1</x:v>
      </x:c>
      <x:c r="R16" s="92" t="n">
        <x:v>99</x:v>
      </x:c>
      <x:c r="S16" s="92" t="n">
        <x:v>0</x:v>
      </x:c>
      <x:c r="T16" s="92" t="n">
        <x:v>0</x:v>
      </x:c>
      <x:c r="U16" s="92" t="n">
        <x:v>0</x:v>
      </x:c>
      <x:c r="V16" s="92" t="n">
        <x:v>0</x:v>
      </x:c>
      <x:c r="W16" s="92" t="n">
        <x:v>1</x:v>
      </x:c>
      <x:c r="X16" s="92" t="n">
        <x:v>1</x:v>
      </x:c>
      <x:c r="Y16" s="92" t="n">
        <x:v>1</x:v>
      </x:c>
      <x:c r="Z16" s="92" t="n">
        <x:v>1</x:v>
      </x:c>
      <x:c r="AA16" s="92" t="n">
        <x:v>1</x:v>
      </x:c>
      <x:c r="AB16" s="93" t="n">
        <x:v>1</x:v>
      </x:c>
      <x:c r="AC16" s="2"/>
      <x:c r="AD16" s="2"/>
      <x:c r="AE16" s="2"/>
      <x:c r="AF16" s="2"/>
      <x:c r="AG16" s="2"/>
      <x:c r="AH16" s="2"/>
      <x:c r="AI16" s="2"/>
      <x:c r="AJ16" s="2"/>
      <x:c r="AK16" s="2"/>
      <x:c r="AL16" s="2"/>
      <x:c r="AM16" s="2"/>
      <x:c r="AN16" s="2"/>
      <x:c r="AO16" s="2"/>
      <x:c r="AP16" s="2"/>
      <x:c r="AQ16" s="2"/>
      <x:c r="AR16" s="2"/>
      <x:c r="AS16" s="2"/>
    </x:row>
    <x:row r="17">
      <x:c r="B17" s="88" t="str">
        <x:v>P09</x:v>
      </x:c>
      <x:c r="C17" s="88" t="str">
        <x:v>rail access denied</x:v>
      </x:c>
      <x:c r="D17" s="92" t="n">
        <x:v>0.4</x:v>
      </x:c>
      <x:c r="E17" s="92" t="n">
        <x:v>48</x:v>
      </x:c>
      <x:c r="F17" s="92" t="n">
        <x:v>1</x:v>
      </x:c>
      <x:c r="G17" s="92" t="n">
        <x:v>0</x:v>
      </x:c>
      <x:c r="H17" s="92" t="n">
        <x:v>1</x:v>
      </x:c>
      <x:c r="I17" s="92" t="n">
        <x:v>1</x:v>
      </x:c>
      <x:c r="J17" s="92" t="n">
        <x:v>1</x:v>
      </x:c>
      <x:c r="K17" s="92" t="n">
        <x:v>0</x:v>
      </x:c>
      <x:c r="L17" s="92" t="n">
        <x:v>0</x:v>
      </x:c>
      <x:c r="M17" s="92" t="n">
        <x:v>0</x:v>
      </x:c>
      <x:c r="N17" s="92" t="n">
        <x:v>0</x:v>
      </x:c>
      <x:c r="O17" s="92" t="n">
        <x:v>0</x:v>
      </x:c>
      <x:c r="P17" s="92" t="n">
        <x:v>0</x:v>
      </x:c>
      <x:c r="Q17" s="92" t="n">
        <x:v>1</x:v>
      </x:c>
      <x:c r="R17" s="92" t="n">
        <x:v>99</x:v>
      </x:c>
      <x:c r="S17" s="92" t="n">
        <x:v>0</x:v>
      </x:c>
      <x:c r="T17" s="92" t="n">
        <x:v>0</x:v>
      </x:c>
      <x:c r="U17" s="92" t="n">
        <x:v>0</x:v>
      </x:c>
      <x:c r="V17" s="92" t="n">
        <x:v>0</x:v>
      </x:c>
      <x:c r="W17" s="92" t="n">
        <x:v>1</x:v>
      </x:c>
      <x:c r="X17" s="92" t="n">
        <x:v>1</x:v>
      </x:c>
      <x:c r="Y17" s="92" t="n">
        <x:v>1</x:v>
      </x:c>
      <x:c r="Z17" s="92" t="n">
        <x:v>1</x:v>
      </x:c>
      <x:c r="AA17" s="92" t="n">
        <x:v>1</x:v>
      </x:c>
      <x:c r="AB17" s="93" t="n">
        <x:v>1</x:v>
      </x:c>
      <x:c r="AC17" s="2"/>
      <x:c r="AD17" s="2"/>
      <x:c r="AE17" s="2"/>
      <x:c r="AF17" s="2"/>
      <x:c r="AG17" s="2"/>
      <x:c r="AH17" s="2"/>
      <x:c r="AI17" s="2"/>
      <x:c r="AJ17" s="2"/>
      <x:c r="AK17" s="2"/>
      <x:c r="AL17" s="2"/>
      <x:c r="AM17" s="2"/>
      <x:c r="AN17" s="2"/>
      <x:c r="AO17" s="2"/>
      <x:c r="AP17" s="2"/>
      <x:c r="AQ17" s="2"/>
      <x:c r="AR17" s="2"/>
      <x:c r="AS17" s="2"/>
    </x:row>
    <x:row r="18">
      <x:c r="B18" s="88" t="str">
        <x:v>P10</x:v>
      </x:c>
      <x:c r="C18" s="88" t="str">
        <x:v>navigable water access denied</x:v>
      </x:c>
      <x:c r="D18" s="92" t="n">
        <x:v>0.4</x:v>
      </x:c>
      <x:c r="E18" s="92" t="n">
        <x:v>48</x:v>
      </x:c>
      <x:c r="F18" s="92" t="n">
        <x:v>1</x:v>
      </x:c>
      <x:c r="G18" s="92" t="n">
        <x:v>1</x:v>
      </x:c>
      <x:c r="H18" s="92" t="n">
        <x:v>0</x:v>
      </x:c>
      <x:c r="I18" s="92" t="n">
        <x:v>1</x:v>
      </x:c>
      <x:c r="J18" s="92" t="n">
        <x:v>1</x:v>
      </x:c>
      <x:c r="K18" s="92" t="n">
        <x:v>0</x:v>
      </x:c>
      <x:c r="L18" s="92" t="n">
        <x:v>0</x:v>
      </x:c>
      <x:c r="M18" s="92" t="n">
        <x:v>0</x:v>
      </x:c>
      <x:c r="N18" s="92" t="n">
        <x:v>0</x:v>
      </x:c>
      <x:c r="O18" s="92" t="n">
        <x:v>0</x:v>
      </x:c>
      <x:c r="P18" s="92" t="n">
        <x:v>0</x:v>
      </x:c>
      <x:c r="Q18" s="92" t="n">
        <x:v>1</x:v>
      </x:c>
      <x:c r="R18" s="92" t="n">
        <x:v>99</x:v>
      </x:c>
      <x:c r="S18" s="92" t="n">
        <x:v>0</x:v>
      </x:c>
      <x:c r="T18" s="92" t="n">
        <x:v>0</x:v>
      </x:c>
      <x:c r="U18" s="92" t="n">
        <x:v>0</x:v>
      </x:c>
      <x:c r="V18" s="92" t="n">
        <x:v>0</x:v>
      </x:c>
      <x:c r="W18" s="92" t="n">
        <x:v>1</x:v>
      </x:c>
      <x:c r="X18" s="92" t="n">
        <x:v>1</x:v>
      </x:c>
      <x:c r="Y18" s="92" t="n">
        <x:v>1</x:v>
      </x:c>
      <x:c r="Z18" s="92" t="n">
        <x:v>1</x:v>
      </x:c>
      <x:c r="AA18" s="92" t="n">
        <x:v>1</x:v>
      </x:c>
      <x:c r="AB18" s="93" t="n">
        <x:v>1</x:v>
      </x:c>
      <x:c r="AC18" s="2"/>
      <x:c r="AD18" s="2"/>
      <x:c r="AE18" s="2"/>
      <x:c r="AF18" s="2"/>
      <x:c r="AG18" s="2"/>
      <x:c r="AH18" s="2"/>
      <x:c r="AI18" s="2"/>
      <x:c r="AJ18" s="2"/>
      <x:c r="AK18" s="2"/>
      <x:c r="AL18" s="2"/>
      <x:c r="AM18" s="2"/>
      <x:c r="AN18" s="2"/>
      <x:c r="AO18" s="2"/>
      <x:c r="AP18" s="2"/>
      <x:c r="AQ18" s="2"/>
      <x:c r="AR18" s="2"/>
      <x:c r="AS18" s="2"/>
    </x:row>
    <x:row r="19">
      <x:c r="B19" s="88" t="str">
        <x:v>P11</x:v>
      </x:c>
      <x:c r="C19" s="88" t="str">
        <x:v>siding, pier and terminal unavailable</x:v>
      </x:c>
      <x:c r="D19" s="92" t="n">
        <x:v>0.4</x:v>
      </x:c>
      <x:c r="E19" s="92" t="n">
        <x:v>48</x:v>
      </x:c>
      <x:c r="F19" s="92" t="n">
        <x:v>1</x:v>
      </x:c>
      <x:c r="G19" s="92" t="n">
        <x:v>1</x:v>
      </x:c>
      <x:c r="H19" s="92" t="n">
        <x:v>1</x:v>
      </x:c>
      <x:c r="I19" s="92" t="n">
        <x:v>1</x:v>
      </x:c>
      <x:c r="J19" s="92" t="n">
        <x:v>0</x:v>
      </x:c>
      <x:c r="K19" s="92" t="n">
        <x:v>0</x:v>
      </x:c>
      <x:c r="L19" s="92" t="n">
        <x:v>0</x:v>
      </x:c>
      <x:c r="M19" s="92" t="n">
        <x:v>0</x:v>
      </x:c>
      <x:c r="N19" s="92" t="n">
        <x:v>0</x:v>
      </x:c>
      <x:c r="O19" s="92" t="n">
        <x:v>0</x:v>
      </x:c>
      <x:c r="P19" s="92" t="n">
        <x:v>0</x:v>
      </x:c>
      <x:c r="Q19" s="92" t="n">
        <x:v>1</x:v>
      </x:c>
      <x:c r="R19" s="92" t="n">
        <x:v>99</x:v>
      </x:c>
      <x:c r="S19" s="92" t="n">
        <x:v>0</x:v>
      </x:c>
      <x:c r="T19" s="92" t="n">
        <x:v>0</x:v>
      </x:c>
      <x:c r="U19" s="92" t="n">
        <x:v>0</x:v>
      </x:c>
      <x:c r="V19" s="92" t="n">
        <x:v>0</x:v>
      </x:c>
      <x:c r="W19" s="92" t="n">
        <x:v>1</x:v>
      </x:c>
      <x:c r="X19" s="92" t="n">
        <x:v>1</x:v>
      </x:c>
      <x:c r="Y19" s="92" t="n">
        <x:v>1</x:v>
      </x:c>
      <x:c r="Z19" s="92" t="n">
        <x:v>1</x:v>
      </x:c>
      <x:c r="AA19" s="92" t="n">
        <x:v>1</x:v>
      </x:c>
      <x:c r="AB19" s="93" t="n">
        <x:v>1</x:v>
      </x:c>
      <x:c r="AC19" s="2"/>
      <x:c r="AD19" s="2"/>
      <x:c r="AE19" s="2"/>
      <x:c r="AF19" s="2"/>
      <x:c r="AG19" s="2"/>
      <x:c r="AH19" s="2"/>
      <x:c r="AI19" s="2"/>
      <x:c r="AJ19" s="2"/>
      <x:c r="AK19" s="2"/>
      <x:c r="AL19" s="2"/>
      <x:c r="AM19" s="2"/>
      <x:c r="AN19" s="2"/>
      <x:c r="AO19" s="2"/>
      <x:c r="AP19" s="2"/>
      <x:c r="AQ19" s="2"/>
      <x:c r="AR19" s="2"/>
      <x:c r="AS19" s="2"/>
    </x:row>
    <x:row r="20">
      <x:c r="B20" s="88" t="str">
        <x:v>P12</x:v>
      </x:c>
      <x:c r="C20" s="88" t="str">
        <x:v>landlocked full-service receiver</x:v>
      </x:c>
      <x:c r="D20" s="92" t="n">
        <x:v>1</x:v>
      </x:c>
      <x:c r="E20" s="92" t="n">
        <x:v>48</x:v>
      </x:c>
      <x:c r="F20" s="92" t="n">
        <x:v>1</x:v>
      </x:c>
      <x:c r="G20" s="92" t="n">
        <x:v>1</x:v>
      </x:c>
      <x:c r="H20" s="92" t="n">
        <x:v>0</x:v>
      </x:c>
      <x:c r="I20" s="92" t="n">
        <x:v>1</x:v>
      </x:c>
      <x:c r="J20" s="92" t="n">
        <x:v>1</x:v>
      </x:c>
      <x:c r="K20" s="92" t="n">
        <x:v>0</x:v>
      </x:c>
      <x:c r="L20" s="92" t="n">
        <x:v>0</x:v>
      </x:c>
      <x:c r="M20" s="92" t="n">
        <x:v>0</x:v>
      </x:c>
      <x:c r="N20" s="92" t="n">
        <x:v>0</x:v>
      </x:c>
      <x:c r="O20" s="92" t="n">
        <x:v>0</x:v>
      </x:c>
      <x:c r="P20" s="92" t="n">
        <x:v>0</x:v>
      </x:c>
      <x:c r="Q20" s="92" t="n">
        <x:v>1</x:v>
      </x:c>
      <x:c r="R20" s="92" t="n">
        <x:v>99</x:v>
      </x:c>
      <x:c r="S20" s="92" t="n">
        <x:v>0</x:v>
      </x:c>
      <x:c r="T20" s="92" t="n">
        <x:v>0</x:v>
      </x:c>
      <x:c r="U20" s="92" t="n">
        <x:v>0</x:v>
      </x:c>
      <x:c r="V20" s="92" t="n">
        <x:v>0</x:v>
      </x:c>
      <x:c r="W20" s="92" t="n">
        <x:v>1</x:v>
      </x:c>
      <x:c r="X20" s="92" t="n">
        <x:v>1</x:v>
      </x:c>
      <x:c r="Y20" s="92" t="n">
        <x:v>1</x:v>
      </x:c>
      <x:c r="Z20" s="92" t="n">
        <x:v>1</x:v>
      </x:c>
      <x:c r="AA20" s="92" t="n">
        <x:v>1</x:v>
      </x:c>
      <x:c r="AB20" s="93" t="n">
        <x:v>1</x:v>
      </x:c>
      <x:c r="AC20" s="2"/>
      <x:c r="AD20" s="2"/>
      <x:c r="AE20" s="2"/>
      <x:c r="AF20" s="2"/>
      <x:c r="AG20" s="2"/>
      <x:c r="AH20" s="2"/>
      <x:c r="AI20" s="2"/>
      <x:c r="AJ20" s="2"/>
      <x:c r="AK20" s="2"/>
      <x:c r="AL20" s="2"/>
      <x:c r="AM20" s="2"/>
      <x:c r="AN20" s="2"/>
      <x:c r="AO20" s="2"/>
      <x:c r="AP20" s="2"/>
      <x:c r="AQ20" s="2"/>
      <x:c r="AR20" s="2"/>
      <x:c r="AS20" s="2"/>
    </x:row>
    <x:row r="21">
      <x:c r="B21" s="88" t="str">
        <x:v>P13</x:v>
      </x:c>
      <x:c r="C21" s="88" t="str">
        <x:v>rail-free full-service receiver</x:v>
      </x:c>
      <x:c r="D21" s="92" t="n">
        <x:v>1</x:v>
      </x:c>
      <x:c r="E21" s="92" t="n">
        <x:v>48</x:v>
      </x:c>
      <x:c r="F21" s="92" t="n">
        <x:v>1</x:v>
      </x:c>
      <x:c r="G21" s="92" t="n">
        <x:v>0</x:v>
      </x:c>
      <x:c r="H21" s="92" t="n">
        <x:v>1</x:v>
      </x:c>
      <x:c r="I21" s="92" t="n">
        <x:v>1</x:v>
      </x:c>
      <x:c r="J21" s="92" t="n">
        <x:v>1</x:v>
      </x:c>
      <x:c r="K21" s="92" t="n">
        <x:v>0</x:v>
      </x:c>
      <x:c r="L21" s="92" t="n">
        <x:v>0</x:v>
      </x:c>
      <x:c r="M21" s="92" t="n">
        <x:v>0</x:v>
      </x:c>
      <x:c r="N21" s="92" t="n">
        <x:v>0</x:v>
      </x:c>
      <x:c r="O21" s="92" t="n">
        <x:v>0</x:v>
      </x:c>
      <x:c r="P21" s="92" t="n">
        <x:v>0</x:v>
      </x:c>
      <x:c r="Q21" s="92" t="n">
        <x:v>1</x:v>
      </x:c>
      <x:c r="R21" s="92" t="n">
        <x:v>99</x:v>
      </x:c>
      <x:c r="S21" s="92" t="n">
        <x:v>0</x:v>
      </x:c>
      <x:c r="T21" s="92" t="n">
        <x:v>0</x:v>
      </x:c>
      <x:c r="U21" s="92" t="n">
        <x:v>0</x:v>
      </x:c>
      <x:c r="V21" s="92" t="n">
        <x:v>0</x:v>
      </x:c>
      <x:c r="W21" s="92" t="n">
        <x:v>1</x:v>
      </x:c>
      <x:c r="X21" s="92" t="n">
        <x:v>1</x:v>
      </x:c>
      <x:c r="Y21" s="92" t="n">
        <x:v>1</x:v>
      </x:c>
      <x:c r="Z21" s="92" t="n">
        <x:v>1</x:v>
      </x:c>
      <x:c r="AA21" s="92" t="n">
        <x:v>1</x:v>
      </x:c>
      <x:c r="AB21" s="93" t="n">
        <x:v>1</x:v>
      </x:c>
      <x:c r="AC21" s="2"/>
      <x:c r="AD21" s="2"/>
      <x:c r="AE21" s="2"/>
      <x:c r="AF21" s="2"/>
      <x:c r="AG21" s="2"/>
      <x:c r="AH21" s="2"/>
      <x:c r="AI21" s="2"/>
      <x:c r="AJ21" s="2"/>
      <x:c r="AK21" s="2"/>
      <x:c r="AL21" s="2"/>
      <x:c r="AM21" s="2"/>
      <x:c r="AN21" s="2"/>
      <x:c r="AO21" s="2"/>
      <x:c r="AP21" s="2"/>
      <x:c r="AQ21" s="2"/>
      <x:c r="AR21" s="2"/>
      <x:c r="AS21" s="2"/>
    </x:row>
    <x:row r="22">
      <x:c r="B22" s="88" t="str">
        <x:v>P14</x:v>
      </x:c>
      <x:c r="C22" s="88" t="str">
        <x:v>unprepared full-service receiver</x:v>
      </x:c>
      <x:c r="D22" s="92" t="n">
        <x:v>1</x:v>
      </x:c>
      <x:c r="E22" s="92" t="n">
        <x:v>48</x:v>
      </x:c>
      <x:c r="F22" s="92" t="n">
        <x:v>1</x:v>
      </x:c>
      <x:c r="G22" s="92" t="n">
        <x:v>1</x:v>
      </x:c>
      <x:c r="H22" s="92" t="n">
        <x:v>1</x:v>
      </x:c>
      <x:c r="I22" s="92" t="n">
        <x:v>0</x:v>
      </x:c>
      <x:c r="J22" s="92" t="n">
        <x:v>1</x:v>
      </x:c>
      <x:c r="K22" s="92" t="n">
        <x:v>0</x:v>
      </x:c>
      <x:c r="L22" s="92" t="n">
        <x:v>0</x:v>
      </x:c>
      <x:c r="M22" s="92" t="n">
        <x:v>0</x:v>
      </x:c>
      <x:c r="N22" s="92" t="n">
        <x:v>0</x:v>
      </x:c>
      <x:c r="O22" s="92" t="n">
        <x:v>0</x:v>
      </x:c>
      <x:c r="P22" s="92" t="n">
        <x:v>0</x:v>
      </x:c>
      <x:c r="Q22" s="92" t="n">
        <x:v>1</x:v>
      </x:c>
      <x:c r="R22" s="92" t="n">
        <x:v>99</x:v>
      </x:c>
      <x:c r="S22" s="92" t="n">
        <x:v>0</x:v>
      </x:c>
      <x:c r="T22" s="92" t="n">
        <x:v>0</x:v>
      </x:c>
      <x:c r="U22" s="92" t="n">
        <x:v>0</x:v>
      </x:c>
      <x:c r="V22" s="92" t="n">
        <x:v>0</x:v>
      </x:c>
      <x:c r="W22" s="92" t="n">
        <x:v>1</x:v>
      </x:c>
      <x:c r="X22" s="92" t="n">
        <x:v>1</x:v>
      </x:c>
      <x:c r="Y22" s="92" t="n">
        <x:v>1</x:v>
      </x:c>
      <x:c r="Z22" s="92" t="n">
        <x:v>1</x:v>
      </x:c>
      <x:c r="AA22" s="92" t="n">
        <x:v>0.33751476627102434</x:v>
      </x:c>
      <x:c r="AB22" s="93" t="n">
        <x:v>1</x:v>
      </x:c>
      <x:c r="AC22" s="2"/>
      <x:c r="AD22" s="2"/>
      <x:c r="AE22" s="2"/>
      <x:c r="AF22" s="2"/>
      <x:c r="AG22" s="2"/>
      <x:c r="AH22" s="2"/>
      <x:c r="AI22" s="2"/>
      <x:c r="AJ22" s="2"/>
      <x:c r="AK22" s="2"/>
      <x:c r="AL22" s="2"/>
      <x:c r="AM22" s="2"/>
      <x:c r="AN22" s="2"/>
      <x:c r="AO22" s="2"/>
      <x:c r="AP22" s="2"/>
      <x:c r="AQ22" s="2"/>
      <x:c r="AR22" s="2"/>
      <x:c r="AS22" s="2"/>
    </x:row>
    <x:row r="23">
      <x:c r="B23" s="88" t="str">
        <x:v>P15</x:v>
      </x:c>
      <x:c r="C23" s="88" t="str">
        <x:v>five-thousand-square-metre occupied site</x:v>
      </x:c>
      <x:c r="D23" s="92" t="n">
        <x:v>1</x:v>
      </x:c>
      <x:c r="E23" s="92" t="n">
        <x:v>48</x:v>
      </x:c>
      <x:c r="F23" s="92" t="n">
        <x:v>1</x:v>
      </x:c>
      <x:c r="G23" s="92" t="n">
        <x:v>1</x:v>
      </x:c>
      <x:c r="H23" s="92" t="n">
        <x:v>1</x:v>
      </x:c>
      <x:c r="I23" s="92" t="n">
        <x:v>1</x:v>
      </x:c>
      <x:c r="J23" s="92" t="n">
        <x:v>1</x:v>
      </x:c>
      <x:c r="K23" s="92" t="n">
        <x:v>5000</x:v>
      </x:c>
      <x:c r="L23" s="92" t="n">
        <x:v>0</x:v>
      </x:c>
      <x:c r="M23" s="92" t="n">
        <x:v>0</x:v>
      </x:c>
      <x:c r="N23" s="92" t="n">
        <x:v>0</x:v>
      </x:c>
      <x:c r="O23" s="92" t="n">
        <x:v>0</x:v>
      </x:c>
      <x:c r="P23" s="92" t="n">
        <x:v>0</x:v>
      </x:c>
      <x:c r="Q23" s="92" t="n">
        <x:v>1</x:v>
      </x:c>
      <x:c r="R23" s="92" t="n">
        <x:v>99</x:v>
      </x:c>
      <x:c r="S23" s="92" t="n">
        <x:v>0</x:v>
      </x:c>
      <x:c r="T23" s="92" t="n">
        <x:v>0</x:v>
      </x:c>
      <x:c r="U23" s="92" t="n">
        <x:v>0</x:v>
      </x:c>
      <x:c r="V23" s="92" t="n">
        <x:v>0</x:v>
      </x:c>
      <x:c r="W23" s="92" t="n">
        <x:v>1</x:v>
      </x:c>
      <x:c r="X23" s="92" t="n">
        <x:v>1</x:v>
      </x:c>
      <x:c r="Y23" s="92" t="n">
        <x:v>1</x:v>
      </x:c>
      <x:c r="Z23" s="92" t="n">
        <x:v>1</x:v>
      </x:c>
      <x:c r="AA23" s="92" t="n">
        <x:v>1</x:v>
      </x:c>
      <x:c r="AB23" s="93" t="n">
        <x:v>1</x:v>
      </x:c>
      <x:c r="AC23" s="2"/>
      <x:c r="AD23" s="2"/>
      <x:c r="AE23" s="2"/>
      <x:c r="AF23" s="2"/>
      <x:c r="AG23" s="2"/>
      <x:c r="AH23" s="2"/>
      <x:c r="AI23" s="2"/>
      <x:c r="AJ23" s="2"/>
      <x:c r="AK23" s="2"/>
      <x:c r="AL23" s="2"/>
      <x:c r="AM23" s="2"/>
      <x:c r="AN23" s="2"/>
      <x:c r="AO23" s="2"/>
      <x:c r="AP23" s="2"/>
      <x:c r="AQ23" s="2"/>
      <x:c r="AR23" s="2"/>
      <x:c r="AS23" s="2"/>
    </x:row>
    <x:row r="24">
      <x:c r="B24" s="88" t="str">
        <x:v>P16</x:v>
      </x:c>
      <x:c r="C24" s="88" t="str">
        <x:v>six-hundred-metre damaged-building stand-off</x:v>
      </x:c>
      <x:c r="D24" s="92" t="n">
        <x:v>1</x:v>
      </x:c>
      <x:c r="E24" s="92" t="n">
        <x:v>48</x:v>
      </x:c>
      <x:c r="F24" s="92" t="n">
        <x:v>1</x:v>
      </x:c>
      <x:c r="G24" s="92" t="n">
        <x:v>1</x:v>
      </x:c>
      <x:c r="H24" s="92" t="n">
        <x:v>1</x:v>
      </x:c>
      <x:c r="I24" s="92" t="n">
        <x:v>1</x:v>
      </x:c>
      <x:c r="J24" s="92" t="n">
        <x:v>1</x:v>
      </x:c>
      <x:c r="K24" s="92" t="n">
        <x:v>0</x:v>
      </x:c>
      <x:c r="L24" s="92" t="n">
        <x:v>600</x:v>
      </x:c>
      <x:c r="M24" s="92" t="n">
        <x:v>0</x:v>
      </x:c>
      <x:c r="N24" s="92" t="n">
        <x:v>0</x:v>
      </x:c>
      <x:c r="O24" s="92" t="n">
        <x:v>0</x:v>
      </x:c>
      <x:c r="P24" s="92" t="n">
        <x:v>0</x:v>
      </x:c>
      <x:c r="Q24" s="92" t="n">
        <x:v>1</x:v>
      </x:c>
      <x:c r="R24" s="92" t="n">
        <x:v>99</x:v>
      </x:c>
      <x:c r="S24" s="92" t="n">
        <x:v>0</x:v>
      </x:c>
      <x:c r="T24" s="92" t="n">
        <x:v>0</x:v>
      </x:c>
      <x:c r="U24" s="92" t="n">
        <x:v>0</x:v>
      </x:c>
      <x:c r="V24" s="92" t="n">
        <x:v>0</x:v>
      </x:c>
      <x:c r="W24" s="92" t="n">
        <x:v>1</x:v>
      </x:c>
      <x:c r="X24" s="92" t="n">
        <x:v>1</x:v>
      </x:c>
      <x:c r="Y24" s="92" t="n">
        <x:v>1</x:v>
      </x:c>
      <x:c r="Z24" s="92" t="n">
        <x:v>1</x:v>
      </x:c>
      <x:c r="AA24" s="92" t="n">
        <x:v>1</x:v>
      </x:c>
      <x:c r="AB24" s="93" t="n">
        <x:v>1</x:v>
      </x:c>
      <x:c r="AC24" s="2"/>
      <x:c r="AD24" s="2"/>
      <x:c r="AE24" s="2"/>
      <x:c r="AF24" s="2"/>
      <x:c r="AG24" s="2"/>
      <x:c r="AH24" s="2"/>
      <x:c r="AI24" s="2"/>
      <x:c r="AJ24" s="2"/>
      <x:c r="AK24" s="2"/>
      <x:c r="AL24" s="2"/>
      <x:c r="AM24" s="2"/>
      <x:c r="AN24" s="2"/>
      <x:c r="AO24" s="2"/>
      <x:c r="AP24" s="2"/>
      <x:c r="AQ24" s="2"/>
      <x:c r="AR24" s="2"/>
      <x:c r="AS24" s="2"/>
    </x:row>
    <x:row r="25">
      <x:c r="B25" s="88" t="str">
        <x:v>P17</x:v>
      </x:c>
      <x:c r="C25" s="88" t="str">
        <x:v>wet and soft ground</x:v>
      </x:c>
      <x:c r="D25" s="92" t="n">
        <x:v>0.4</x:v>
      </x:c>
      <x:c r="E25" s="92" t="n">
        <x:v>48</x:v>
      </x:c>
      <x:c r="F25" s="92" t="n">
        <x:v>1</x:v>
      </x:c>
      <x:c r="G25" s="92" t="n">
        <x:v>1</x:v>
      </x:c>
      <x:c r="H25" s="92" t="n">
        <x:v>1</x:v>
      </x:c>
      <x:c r="I25" s="92" t="n">
        <x:v>1</x:v>
      </x:c>
      <x:c r="J25" s="92" t="n">
        <x:v>1</x:v>
      </x:c>
      <x:c r="K25" s="92" t="n">
        <x:v>0</x:v>
      </x:c>
      <x:c r="L25" s="92" t="n">
        <x:v>0</x:v>
      </x:c>
      <x:c r="M25" s="92" t="n">
        <x:v>1</x:v>
      </x:c>
      <x:c r="N25" s="92" t="n">
        <x:v>0</x:v>
      </x:c>
      <x:c r="O25" s="92" t="n">
        <x:v>0</x:v>
      </x:c>
      <x:c r="P25" s="92" t="n">
        <x:v>0</x:v>
      </x:c>
      <x:c r="Q25" s="92" t="n">
        <x:v>1</x:v>
      </x:c>
      <x:c r="R25" s="92" t="n">
        <x:v>99</x:v>
      </x:c>
      <x:c r="S25" s="92" t="n">
        <x:v>0</x:v>
      </x:c>
      <x:c r="T25" s="92" t="n">
        <x:v>0</x:v>
      </x:c>
      <x:c r="U25" s="92" t="n">
        <x:v>0</x:v>
      </x:c>
      <x:c r="V25" s="92" t="n">
        <x:v>0</x:v>
      </x:c>
      <x:c r="W25" s="92" t="n">
        <x:v>1</x:v>
      </x:c>
      <x:c r="X25" s="92" t="n">
        <x:v>1</x:v>
      </x:c>
      <x:c r="Y25" s="92" t="n">
        <x:v>1</x:v>
      </x:c>
      <x:c r="Z25" s="92" t="n">
        <x:v>1</x:v>
      </x:c>
      <x:c r="AA25" s="92" t="n">
        <x:v>1</x:v>
      </x:c>
      <x:c r="AB25" s="93" t="n">
        <x:v>1</x:v>
      </x:c>
      <x:c r="AC25" s="2"/>
      <x:c r="AD25" s="2"/>
      <x:c r="AE25" s="2"/>
      <x:c r="AF25" s="2"/>
      <x:c r="AG25" s="2"/>
      <x:c r="AH25" s="2"/>
      <x:c r="AI25" s="2"/>
      <x:c r="AJ25" s="2"/>
      <x:c r="AK25" s="2"/>
      <x:c r="AL25" s="2"/>
      <x:c r="AM25" s="2"/>
      <x:c r="AN25" s="2"/>
      <x:c r="AO25" s="2"/>
      <x:c r="AP25" s="2"/>
      <x:c r="AQ25" s="2"/>
      <x:c r="AR25" s="2"/>
      <x:c r="AS25" s="2"/>
    </x:row>
    <x:row r="26">
      <x:c r="B26" s="88" t="str">
        <x:v>P18</x:v>
      </x:c>
      <x:c r="C26" s="88" t="str">
        <x:v>0.6-metre flood at receiver</x:v>
      </x:c>
      <x:c r="D26" s="92" t="n">
        <x:v>0.4</x:v>
      </x:c>
      <x:c r="E26" s="92" t="n">
        <x:v>48</x:v>
      </x:c>
      <x:c r="F26" s="92" t="n">
        <x:v>1</x:v>
      </x:c>
      <x:c r="G26" s="92" t="n">
        <x:v>1</x:v>
      </x:c>
      <x:c r="H26" s="92" t="n">
        <x:v>1</x:v>
      </x:c>
      <x:c r="I26" s="92" t="n">
        <x:v>1</x:v>
      </x:c>
      <x:c r="J26" s="92" t="n">
        <x:v>1</x:v>
      </x:c>
      <x:c r="K26" s="92" t="n">
        <x:v>0</x:v>
      </x:c>
      <x:c r="L26" s="92" t="n">
        <x:v>0</x:v>
      </x:c>
      <x:c r="M26" s="92" t="n">
        <x:v>0</x:v>
      </x:c>
      <x:c r="N26" s="92" t="n">
        <x:v>1</x:v>
      </x:c>
      <x:c r="O26" s="92" t="n">
        <x:v>0</x:v>
      </x:c>
      <x:c r="P26" s="92" t="n">
        <x:v>0</x:v>
      </x:c>
      <x:c r="Q26" s="92" t="n">
        <x:v>1</x:v>
      </x:c>
      <x:c r="R26" s="92" t="n">
        <x:v>99</x:v>
      </x:c>
      <x:c r="S26" s="92" t="n">
        <x:v>0</x:v>
      </x:c>
      <x:c r="T26" s="92" t="n">
        <x:v>0</x:v>
      </x:c>
      <x:c r="U26" s="92" t="n">
        <x:v>0</x:v>
      </x:c>
      <x:c r="V26" s="92" t="n">
        <x:v>0</x:v>
      </x:c>
      <x:c r="W26" s="92" t="n">
        <x:v>1</x:v>
      </x:c>
      <x:c r="X26" s="92" t="n">
        <x:v>1</x:v>
      </x:c>
      <x:c r="Y26" s="92" t="n">
        <x:v>1</x:v>
      </x:c>
      <x:c r="Z26" s="92" t="n">
        <x:v>1</x:v>
      </x:c>
      <x:c r="AA26" s="92" t="n">
        <x:v>1</x:v>
      </x:c>
      <x:c r="AB26" s="93" t="n">
        <x:v>1</x:v>
      </x:c>
      <x:c r="AC26" s="2"/>
      <x:c r="AD26" s="2"/>
      <x:c r="AE26" s="2"/>
      <x:c r="AF26" s="2"/>
      <x:c r="AG26" s="2"/>
      <x:c r="AH26" s="2"/>
      <x:c r="AI26" s="2"/>
      <x:c r="AJ26" s="2"/>
      <x:c r="AK26" s="2"/>
      <x:c r="AL26" s="2"/>
      <x:c r="AM26" s="2"/>
      <x:c r="AN26" s="2"/>
      <x:c r="AO26" s="2"/>
      <x:c r="AP26" s="2"/>
      <x:c r="AQ26" s="2"/>
      <x:c r="AR26" s="2"/>
      <x:c r="AS26" s="2"/>
    </x:row>
    <x:row r="27">
      <x:c r="B27" s="88" t="str">
        <x:v>P19</x:v>
      </x:c>
      <x:c r="C27" s="88" t="str">
        <x:v>50°C, smoke and largest rejection train lost</x:v>
      </x:c>
      <x:c r="D27" s="92" t="n">
        <x:v>1</x:v>
      </x:c>
      <x:c r="E27" s="92" t="n">
        <x:v>48</x:v>
      </x:c>
      <x:c r="F27" s="92" t="n">
        <x:v>1</x:v>
      </x:c>
      <x:c r="G27" s="92" t="n">
        <x:v>1</x:v>
      </x:c>
      <x:c r="H27" s="92" t="n">
        <x:v>1</x:v>
      </x:c>
      <x:c r="I27" s="92" t="n">
        <x:v>1</x:v>
      </x:c>
      <x:c r="J27" s="92" t="n">
        <x:v>1</x:v>
      </x:c>
      <x:c r="K27" s="92" t="n">
        <x:v>0</x:v>
      </x:c>
      <x:c r="L27" s="92" t="n">
        <x:v>0</x:v>
      </x:c>
      <x:c r="M27" s="92" t="n">
        <x:v>0</x:v>
      </x:c>
      <x:c r="N27" s="92" t="n">
        <x:v>0</x:v>
      </x:c>
      <x:c r="O27" s="92" t="n">
        <x:v>0</x:v>
      </x:c>
      <x:c r="P27" s="92" t="n">
        <x:v>0</x:v>
      </x:c>
      <x:c r="Q27" s="92" t="n">
        <x:v>1</x:v>
      </x:c>
      <x:c r="R27" s="92" t="n">
        <x:v>99</x:v>
      </x:c>
      <x:c r="S27" s="92" t="n">
        <x:v>1</x:v>
      </x:c>
      <x:c r="T27" s="92" t="n">
        <x:v>0</x:v>
      </x:c>
      <x:c r="U27" s="92" t="n">
        <x:v>0</x:v>
      </x:c>
      <x:c r="V27" s="92" t="n">
        <x:v>0</x:v>
      </x:c>
      <x:c r="W27" s="92" t="n">
        <x:v>1</x:v>
      </x:c>
      <x:c r="X27" s="92" t="n">
        <x:v>1</x:v>
      </x:c>
      <x:c r="Y27" s="92" t="n">
        <x:v>1</x:v>
      </x:c>
      <x:c r="Z27" s="92" t="n">
        <x:v>1</x:v>
      </x:c>
      <x:c r="AA27" s="92" t="n">
        <x:v>1</x:v>
      </x:c>
      <x:c r="AB27" s="93" t="n">
        <x:v>1</x:v>
      </x:c>
      <x:c r="AC27" s="2"/>
      <x:c r="AD27" s="2"/>
      <x:c r="AE27" s="2"/>
      <x:c r="AF27" s="2"/>
      <x:c r="AG27" s="2"/>
      <x:c r="AH27" s="2"/>
      <x:c r="AI27" s="2"/>
      <x:c r="AJ27" s="2"/>
      <x:c r="AK27" s="2"/>
      <x:c r="AL27" s="2"/>
      <x:c r="AM27" s="2"/>
      <x:c r="AN27" s="2"/>
      <x:c r="AO27" s="2"/>
      <x:c r="AP27" s="2"/>
      <x:c r="AQ27" s="2"/>
      <x:c r="AR27" s="2"/>
      <x:c r="AS27" s="2"/>
    </x:row>
    <x:row r="28">
      <x:c r="B28" s="88" t="str">
        <x:v>P20</x:v>
      </x:c>
      <x:c r="C28" s="88" t="str">
        <x:v>heat-rejection water unavailable</x:v>
      </x:c>
      <x:c r="D28" s="92" t="n">
        <x:v>1</x:v>
      </x:c>
      <x:c r="E28" s="92" t="n">
        <x:v>48</x:v>
      </x:c>
      <x:c r="F28" s="92" t="n">
        <x:v>1</x:v>
      </x:c>
      <x:c r="G28" s="92" t="n">
        <x:v>1</x:v>
      </x:c>
      <x:c r="H28" s="92" t="n">
        <x:v>1</x:v>
      </x:c>
      <x:c r="I28" s="92" t="n">
        <x:v>1</x:v>
      </x:c>
      <x:c r="J28" s="92" t="n">
        <x:v>1</x:v>
      </x:c>
      <x:c r="K28" s="92" t="n">
        <x:v>0</x:v>
      </x:c>
      <x:c r="L28" s="92" t="n">
        <x:v>0</x:v>
      </x:c>
      <x:c r="M28" s="92" t="n">
        <x:v>0</x:v>
      </x:c>
      <x:c r="N28" s="92" t="n">
        <x:v>0</x:v>
      </x:c>
      <x:c r="O28" s="92" t="n">
        <x:v>0</x:v>
      </x:c>
      <x:c r="P28" s="92" t="n">
        <x:v>0</x:v>
      </x:c>
      <x:c r="Q28" s="92" t="n">
        <x:v>1</x:v>
      </x:c>
      <x:c r="R28" s="92" t="n">
        <x:v>99</x:v>
      </x:c>
      <x:c r="S28" s="92" t="n">
        <x:v>0</x:v>
      </x:c>
      <x:c r="T28" s="92" t="n">
        <x:v>1</x:v>
      </x:c>
      <x:c r="U28" s="92" t="n">
        <x:v>0</x:v>
      </x:c>
      <x:c r="V28" s="92" t="n">
        <x:v>0</x:v>
      </x:c>
      <x:c r="W28" s="92" t="n">
        <x:v>1</x:v>
      </x:c>
      <x:c r="X28" s="92" t="n">
        <x:v>1</x:v>
      </x:c>
      <x:c r="Y28" s="92" t="n">
        <x:v>1</x:v>
      </x:c>
      <x:c r="Z28" s="92" t="n">
        <x:v>1</x:v>
      </x:c>
      <x:c r="AA28" s="92" t="n">
        <x:v>1</x:v>
      </x:c>
      <x:c r="AB28" s="93" t="n">
        <x:v>1</x:v>
      </x:c>
      <x:c r="AC28" s="2"/>
      <x:c r="AD28" s="2"/>
      <x:c r="AE28" s="2"/>
      <x:c r="AF28" s="2"/>
      <x:c r="AG28" s="2"/>
      <x:c r="AH28" s="2"/>
      <x:c r="AI28" s="2"/>
      <x:c r="AJ28" s="2"/>
      <x:c r="AK28" s="2"/>
      <x:c r="AL28" s="2"/>
      <x:c r="AM28" s="2"/>
      <x:c r="AN28" s="2"/>
      <x:c r="AO28" s="2"/>
      <x:c r="AP28" s="2"/>
      <x:c r="AQ28" s="2"/>
      <x:c r="AR28" s="2"/>
      <x:c r="AS28" s="2"/>
    </x:row>
    <x:row r="29">
      <x:c r="B29" s="88" t="str">
        <x:v>P21</x:v>
      </x:c>
      <x:c r="C29" s="88" t="str">
        <x:v>55 dBA public-boundary night operation</x:v>
      </x:c>
      <x:c r="D29" s="92" t="n">
        <x:v>1</x:v>
      </x:c>
      <x:c r="E29" s="92" t="n">
        <x:v>48</x:v>
      </x:c>
      <x:c r="F29" s="92" t="n">
        <x:v>1</x:v>
      </x:c>
      <x:c r="G29" s="92" t="n">
        <x:v>1</x:v>
      </x:c>
      <x:c r="H29" s="92" t="n">
        <x:v>1</x:v>
      </x:c>
      <x:c r="I29" s="92" t="n">
        <x:v>1</x:v>
      </x:c>
      <x:c r="J29" s="92" t="n">
        <x:v>1</x:v>
      </x:c>
      <x:c r="K29" s="92" t="n">
        <x:v>0</x:v>
      </x:c>
      <x:c r="L29" s="92" t="n">
        <x:v>0</x:v>
      </x:c>
      <x:c r="M29" s="92" t="n">
        <x:v>0</x:v>
      </x:c>
      <x:c r="N29" s="92" t="n">
        <x:v>0</x:v>
      </x:c>
      <x:c r="O29" s="92" t="n">
        <x:v>55</x:v>
      </x:c>
      <x:c r="P29" s="92" t="n">
        <x:v>0</x:v>
      </x:c>
      <x:c r="Q29" s="92" t="n">
        <x:v>1</x:v>
      </x:c>
      <x:c r="R29" s="92" t="n">
        <x:v>99</x:v>
      </x:c>
      <x:c r="S29" s="92" t="n">
        <x:v>0</x:v>
      </x:c>
      <x:c r="T29" s="92" t="n">
        <x:v>0</x:v>
      </x:c>
      <x:c r="U29" s="92" t="n">
        <x:v>0</x:v>
      </x:c>
      <x:c r="V29" s="92" t="n">
        <x:v>0</x:v>
      </x:c>
      <x:c r="W29" s="92" t="n">
        <x:v>1</x:v>
      </x:c>
      <x:c r="X29" s="92" t="n">
        <x:v>1</x:v>
      </x:c>
      <x:c r="Y29" s="92" t="n">
        <x:v>1</x:v>
      </x:c>
      <x:c r="Z29" s="92" t="n">
        <x:v>1</x:v>
      </x:c>
      <x:c r="AA29" s="92" t="n">
        <x:v>1</x:v>
      </x:c>
      <x:c r="AB29" s="93" t="n">
        <x:v>1</x:v>
      </x:c>
      <x:c r="AC29" s="2"/>
      <x:c r="AD29" s="2"/>
      <x:c r="AE29" s="2"/>
      <x:c r="AF29" s="2"/>
      <x:c r="AG29" s="2"/>
      <x:c r="AH29" s="2"/>
      <x:c r="AI29" s="2"/>
      <x:c r="AJ29" s="2"/>
      <x:c r="AK29" s="2"/>
      <x:c r="AL29" s="2"/>
      <x:c r="AM29" s="2"/>
      <x:c r="AN29" s="2"/>
      <x:c r="AO29" s="2"/>
      <x:c r="AP29" s="2"/>
      <x:c r="AQ29" s="2"/>
      <x:c r="AR29" s="2"/>
      <x:c r="AS29" s="2"/>
    </x:row>
    <x:row r="30">
      <x:c r="B30" s="88" t="str">
        <x:v>P22</x:v>
      </x:c>
      <x:c r="C30" s="88" t="str">
        <x:v>occupied-site exhaust separation</x:v>
      </x:c>
      <x:c r="D30" s="92" t="n">
        <x:v>1</x:v>
      </x:c>
      <x:c r="E30" s="92" t="n">
        <x:v>48</x:v>
      </x:c>
      <x:c r="F30" s="92" t="n">
        <x:v>1</x:v>
      </x:c>
      <x:c r="G30" s="92" t="n">
        <x:v>1</x:v>
      </x:c>
      <x:c r="H30" s="92" t="n">
        <x:v>1</x:v>
      </x:c>
      <x:c r="I30" s="92" t="n">
        <x:v>1</x:v>
      </x:c>
      <x:c r="J30" s="92" t="n">
        <x:v>1</x:v>
      </x:c>
      <x:c r="K30" s="92" t="n">
        <x:v>0</x:v>
      </x:c>
      <x:c r="L30" s="92" t="n">
        <x:v>0</x:v>
      </x:c>
      <x:c r="M30" s="92" t="n">
        <x:v>0</x:v>
      </x:c>
      <x:c r="N30" s="92" t="n">
        <x:v>0</x:v>
      </x:c>
      <x:c r="O30" s="92" t="n">
        <x:v>0</x:v>
      </x:c>
      <x:c r="P30" s="92" t="n">
        <x:v>50</x:v>
      </x:c>
      <x:c r="Q30" s="92" t="n">
        <x:v>1</x:v>
      </x:c>
      <x:c r="R30" s="92" t="n">
        <x:v>99</x:v>
      </x:c>
      <x:c r="S30" s="92" t="n">
        <x:v>0</x:v>
      </x:c>
      <x:c r="T30" s="92" t="n">
        <x:v>0</x:v>
      </x:c>
      <x:c r="U30" s="92" t="n">
        <x:v>0</x:v>
      </x:c>
      <x:c r="V30" s="92" t="n">
        <x:v>0</x:v>
      </x:c>
      <x:c r="W30" s="92" t="n">
        <x:v>1</x:v>
      </x:c>
      <x:c r="X30" s="92" t="n">
        <x:v>1</x:v>
      </x:c>
      <x:c r="Y30" s="92" t="n">
        <x:v>1</x:v>
      </x:c>
      <x:c r="Z30" s="92" t="n">
        <x:v>1</x:v>
      </x:c>
      <x:c r="AA30" s="92" t="n">
        <x:v>1</x:v>
      </x:c>
      <x:c r="AB30" s="93" t="n">
        <x:v>1</x:v>
      </x:c>
      <x:c r="AC30" s="2"/>
      <x:c r="AD30" s="2"/>
      <x:c r="AE30" s="2"/>
      <x:c r="AF30" s="2"/>
      <x:c r="AG30" s="2"/>
      <x:c r="AH30" s="2"/>
      <x:c r="AI30" s="2"/>
      <x:c r="AJ30" s="2"/>
      <x:c r="AK30" s="2"/>
      <x:c r="AL30" s="2"/>
      <x:c r="AM30" s="2"/>
      <x:c r="AN30" s="2"/>
      <x:c r="AO30" s="2"/>
      <x:c r="AP30" s="2"/>
      <x:c r="AQ30" s="2"/>
      <x:c r="AR30" s="2"/>
      <x:c r="AS30" s="2"/>
    </x:row>
    <x:row r="31">
      <x:c r="B31" s="88" t="str">
        <x:v>P23</x:v>
      </x:c>
      <x:c r="C31" s="88" t="str">
        <x:v>largest mobile packet unavailable</x:v>
      </x:c>
      <x:c r="D31" s="92" t="n">
        <x:v>0.4</x:v>
      </x:c>
      <x:c r="E31" s="92" t="n">
        <x:v>48</x:v>
      </x:c>
      <x:c r="F31" s="92" t="n">
        <x:v>1</x:v>
      </x:c>
      <x:c r="G31" s="92" t="n">
        <x:v>1</x:v>
      </x:c>
      <x:c r="H31" s="92" t="n">
        <x:v>1</x:v>
      </x:c>
      <x:c r="I31" s="92" t="n">
        <x:v>1</x:v>
      </x:c>
      <x:c r="J31" s="92" t="n">
        <x:v>1</x:v>
      </x:c>
      <x:c r="K31" s="92" t="n">
        <x:v>0</x:v>
      </x:c>
      <x:c r="L31" s="92" t="n">
        <x:v>0</x:v>
      </x:c>
      <x:c r="M31" s="92" t="n">
        <x:v>0</x:v>
      </x:c>
      <x:c r="N31" s="92" t="n">
        <x:v>0</x:v>
      </x:c>
      <x:c r="O31" s="92" t="n">
        <x:v>0</x:v>
      </x:c>
      <x:c r="P31" s="92" t="n">
        <x:v>0</x:v>
      </x:c>
      <x:c r="Q31" s="92" t="n">
        <x:v>1</x:v>
      </x:c>
      <x:c r="R31" s="92" t="n">
        <x:v>99</x:v>
      </x:c>
      <x:c r="S31" s="92" t="n">
        <x:v>0</x:v>
      </x:c>
      <x:c r="T31" s="92" t="n">
        <x:v>0</x:v>
      </x:c>
      <x:c r="U31" s="92" t="n">
        <x:v>1</x:v>
      </x:c>
      <x:c r="V31" s="92" t="n">
        <x:v>0</x:v>
      </x:c>
      <x:c r="W31" s="92" t="n">
        <x:v>1</x:v>
      </x:c>
      <x:c r="X31" s="92" t="n">
        <x:v>1</x:v>
      </x:c>
      <x:c r="Y31" s="92" t="n">
        <x:v>1</x:v>
      </x:c>
      <x:c r="Z31" s="92" t="n">
        <x:v>1</x:v>
      </x:c>
      <x:c r="AA31" s="92" t="n">
        <x:v>1</x:v>
      </x:c>
      <x:c r="AB31" s="93" t="n">
        <x:v>1</x:v>
      </x:c>
      <x:c r="AC31" s="2"/>
      <x:c r="AD31" s="2"/>
      <x:c r="AE31" s="2"/>
      <x:c r="AF31" s="2"/>
      <x:c r="AG31" s="2"/>
      <x:c r="AH31" s="2"/>
      <x:c r="AI31" s="2"/>
      <x:c r="AJ31" s="2"/>
      <x:c r="AK31" s="2"/>
      <x:c r="AL31" s="2"/>
      <x:c r="AM31" s="2"/>
      <x:c r="AN31" s="2"/>
      <x:c r="AO31" s="2"/>
      <x:c r="AP31" s="2"/>
      <x:c r="AQ31" s="2"/>
      <x:c r="AR31" s="2"/>
      <x:c r="AS31" s="2"/>
    </x:row>
    <x:row r="32">
      <x:c r="B32" s="88" t="str">
        <x:v>P24</x:v>
      </x:c>
      <x:c r="C32" s="88" t="str">
        <x:v>twenty-five-percent setup-crew loss</x:v>
      </x:c>
      <x:c r="D32" s="92" t="n">
        <x:v>1</x:v>
      </x:c>
      <x:c r="E32" s="92" t="n">
        <x:v>48</x:v>
      </x:c>
      <x:c r="F32" s="92" t="n">
        <x:v>1</x:v>
      </x:c>
      <x:c r="G32" s="92" t="n">
        <x:v>1</x:v>
      </x:c>
      <x:c r="H32" s="92" t="n">
        <x:v>1</x:v>
      </x:c>
      <x:c r="I32" s="92" t="n">
        <x:v>1</x:v>
      </x:c>
      <x:c r="J32" s="92" t="n">
        <x:v>1</x:v>
      </x:c>
      <x:c r="K32" s="92" t="n">
        <x:v>0</x:v>
      </x:c>
      <x:c r="L32" s="92" t="n">
        <x:v>0</x:v>
      </x:c>
      <x:c r="M32" s="92" t="n">
        <x:v>0</x:v>
      </x:c>
      <x:c r="N32" s="92" t="n">
        <x:v>0</x:v>
      </x:c>
      <x:c r="O32" s="92" t="n">
        <x:v>0</x:v>
      </x:c>
      <x:c r="P32" s="92" t="n">
        <x:v>0</x:v>
      </x:c>
      <x:c r="Q32" s="92" t="n">
        <x:v>0.75</x:v>
      </x:c>
      <x:c r="R32" s="92" t="n">
        <x:v>99</x:v>
      </x:c>
      <x:c r="S32" s="92" t="n">
        <x:v>0</x:v>
      </x:c>
      <x:c r="T32" s="92" t="n">
        <x:v>0</x:v>
      </x:c>
      <x:c r="U32" s="92" t="n">
        <x:v>0</x:v>
      </x:c>
      <x:c r="V32" s="92" t="n">
        <x:v>0</x:v>
      </x:c>
      <x:c r="W32" s="92" t="n">
        <x:v>1</x:v>
      </x:c>
      <x:c r="X32" s="92" t="n">
        <x:v>1</x:v>
      </x:c>
      <x:c r="Y32" s="92" t="n">
        <x:v>1</x:v>
      </x:c>
      <x:c r="Z32" s="92" t="n">
        <x:v>1</x:v>
      </x:c>
      <x:c r="AA32" s="92" t="n">
        <x:v>1</x:v>
      </x:c>
      <x:c r="AB32" s="93" t="n">
        <x:v>1</x:v>
      </x:c>
      <x:c r="AC32" s="2"/>
      <x:c r="AD32" s="2"/>
      <x:c r="AE32" s="2"/>
      <x:c r="AF32" s="2"/>
      <x:c r="AG32" s="2"/>
      <x:c r="AH32" s="2"/>
      <x:c r="AI32" s="2"/>
      <x:c r="AJ32" s="2"/>
      <x:c r="AK32" s="2"/>
      <x:c r="AL32" s="2"/>
      <x:c r="AM32" s="2"/>
      <x:c r="AN32" s="2"/>
      <x:c r="AO32" s="2"/>
      <x:c r="AP32" s="2"/>
      <x:c r="AQ32" s="2"/>
      <x:c r="AR32" s="2"/>
      <x:c r="AS32" s="2"/>
    </x:row>
    <x:row r="33">
      <x:c r="B33" s="88" t="str">
        <x:v>P25</x:v>
      </x:c>
      <x:c r="C33" s="88" t="str">
        <x:v>commercial network and cloud denied</x:v>
      </x:c>
      <x:c r="D33" s="92" t="n">
        <x:v>1</x:v>
      </x:c>
      <x:c r="E33" s="92" t="n">
        <x:v>48</x:v>
      </x:c>
      <x:c r="F33" s="92" t="n">
        <x:v>1</x:v>
      </x:c>
      <x:c r="G33" s="92" t="n">
        <x:v>1</x:v>
      </x:c>
      <x:c r="H33" s="92" t="n">
        <x:v>1</x:v>
      </x:c>
      <x:c r="I33" s="92" t="n">
        <x:v>1</x:v>
      </x:c>
      <x:c r="J33" s="92" t="n">
        <x:v>1</x:v>
      </x:c>
      <x:c r="K33" s="92" t="n">
        <x:v>0</x:v>
      </x:c>
      <x:c r="L33" s="92" t="n">
        <x:v>0</x:v>
      </x:c>
      <x:c r="M33" s="92" t="n">
        <x:v>0</x:v>
      </x:c>
      <x:c r="N33" s="92" t="n">
        <x:v>0</x:v>
      </x:c>
      <x:c r="O33" s="92" t="n">
        <x:v>0</x:v>
      </x:c>
      <x:c r="P33" s="92" t="n">
        <x:v>0</x:v>
      </x:c>
      <x:c r="Q33" s="92" t="n">
        <x:v>1</x:v>
      </x:c>
      <x:c r="R33" s="92" t="n">
        <x:v>99</x:v>
      </x:c>
      <x:c r="S33" s="92" t="n">
        <x:v>0</x:v>
      </x:c>
      <x:c r="T33" s="92" t="n">
        <x:v>0</x:v>
      </x:c>
      <x:c r="U33" s="92" t="n">
        <x:v>0</x:v>
      </x:c>
      <x:c r="V33" s="92" t="n">
        <x:v>1</x:v>
      </x:c>
      <x:c r="W33" s="92" t="n">
        <x:v>1</x:v>
      </x:c>
      <x:c r="X33" s="92" t="n">
        <x:v>1</x:v>
      </x:c>
      <x:c r="Y33" s="92" t="n">
        <x:v>1</x:v>
      </x:c>
      <x:c r="Z33" s="92" t="n">
        <x:v>1</x:v>
      </x:c>
      <x:c r="AA33" s="92" t="n">
        <x:v>1</x:v>
      </x:c>
      <x:c r="AB33" s="93" t="n">
        <x:v>1</x:v>
      </x:c>
      <x:c r="AC33" s="2"/>
      <x:c r="AD33" s="2"/>
      <x:c r="AE33" s="2"/>
      <x:c r="AF33" s="2"/>
      <x:c r="AG33" s="2"/>
      <x:c r="AH33" s="2"/>
      <x:c r="AI33" s="2"/>
      <x:c r="AJ33" s="2"/>
      <x:c r="AK33" s="2"/>
      <x:c r="AL33" s="2"/>
      <x:c r="AM33" s="2"/>
      <x:c r="AN33" s="2"/>
      <x:c r="AO33" s="2"/>
      <x:c r="AP33" s="2"/>
      <x:c r="AQ33" s="2"/>
      <x:c r="AR33" s="2"/>
      <x:c r="AS33" s="2"/>
    </x:row>
    <x:row r="34">
      <x:c r="B34" s="88" t="str">
        <x:v>P26</x:v>
      </x:c>
      <x:c r="C34" s="88" t="str">
        <x:v>second mission after three-day reset</x:v>
      </x:c>
      <x:c r="D34" s="92" t="n">
        <x:v>1</x:v>
      </x:c>
      <x:c r="E34" s="92" t="n">
        <x:v>48</x:v>
      </x:c>
      <x:c r="F34" s="92" t="n">
        <x:v>1</x:v>
      </x:c>
      <x:c r="G34" s="92" t="n">
        <x:v>1</x:v>
      </x:c>
      <x:c r="H34" s="92" t="n">
        <x:v>1</x:v>
      </x:c>
      <x:c r="I34" s="92" t="n">
        <x:v>1</x:v>
      </x:c>
      <x:c r="J34" s="92" t="n">
        <x:v>1</x:v>
      </x:c>
      <x:c r="K34" s="92" t="n">
        <x:v>0</x:v>
      </x:c>
      <x:c r="L34" s="92" t="n">
        <x:v>0</x:v>
      </x:c>
      <x:c r="M34" s="92" t="n">
        <x:v>0</x:v>
      </x:c>
      <x:c r="N34" s="92" t="n">
        <x:v>0</x:v>
      </x:c>
      <x:c r="O34" s="92" t="n">
        <x:v>0</x:v>
      </x:c>
      <x:c r="P34" s="92" t="n">
        <x:v>0</x:v>
      </x:c>
      <x:c r="Q34" s="92" t="n">
        <x:v>1</x:v>
      </x:c>
      <x:c r="R34" s="92" t="n">
        <x:v>3</x:v>
      </x:c>
      <x:c r="S34" s="92" t="n">
        <x:v>0</x:v>
      </x:c>
      <x:c r="T34" s="92" t="n">
        <x:v>0</x:v>
      </x:c>
      <x:c r="U34" s="92" t="n">
        <x:v>0</x:v>
      </x:c>
      <x:c r="V34" s="92" t="n">
        <x:v>0</x:v>
      </x:c>
      <x:c r="W34" s="92" t="n">
        <x:v>1</x:v>
      </x:c>
      <x:c r="X34" s="92" t="n">
        <x:v>1</x:v>
      </x:c>
      <x:c r="Y34" s="92" t="n">
        <x:v>1</x:v>
      </x:c>
      <x:c r="Z34" s="92" t="n">
        <x:v>1</x:v>
      </x:c>
      <x:c r="AA34" s="92" t="n">
        <x:v>1</x:v>
      </x:c>
      <x:c r="AB34" s="93" t="n">
        <x:v>1</x:v>
      </x:c>
      <x:c r="AC34" s="2"/>
      <x:c r="AD34" s="2"/>
      <x:c r="AE34" s="2"/>
      <x:c r="AF34" s="2"/>
      <x:c r="AG34" s="2"/>
      <x:c r="AH34" s="2"/>
      <x:c r="AI34" s="2"/>
      <x:c r="AJ34" s="2"/>
      <x:c r="AK34" s="2"/>
      <x:c r="AL34" s="2"/>
      <x:c r="AM34" s="2"/>
      <x:c r="AN34" s="2"/>
      <x:c r="AO34" s="2"/>
      <x:c r="AP34" s="2"/>
      <x:c r="AQ34" s="2"/>
      <x:c r="AR34" s="2"/>
      <x:c r="AS34" s="2"/>
    </x:row>
    <x:row r="35">
      <x:c r="B35" s="88" t="str">
        <x:v>P27</x:v>
      </x:c>
      <x:c r="C35" s="88" t="str">
        <x:v>unprepared landlocked terminal-denied road-loss hot compound</x:v>
      </x:c>
      <x:c r="D35" s="92" t="n">
        <x:v>0.4</x:v>
      </x:c>
      <x:c r="E35" s="92" t="n">
        <x:v>48</x:v>
      </x:c>
      <x:c r="F35" s="92" t="n">
        <x:v>0.667</x:v>
      </x:c>
      <x:c r="G35" s="92" t="n">
        <x:v>1</x:v>
      </x:c>
      <x:c r="H35" s="92" t="n">
        <x:v>0</x:v>
      </x:c>
      <x:c r="I35" s="92" t="n">
        <x:v>0</x:v>
      </x:c>
      <x:c r="J35" s="92" t="n">
        <x:v>0</x:v>
      </x:c>
      <x:c r="K35" s="92" t="n">
        <x:v>5000</x:v>
      </x:c>
      <x:c r="L35" s="92" t="n">
        <x:v>0</x:v>
      </x:c>
      <x:c r="M35" s="92" t="n">
        <x:v>0</x:v>
      </x:c>
      <x:c r="N35" s="92" t="n">
        <x:v>0</x:v>
      </x:c>
      <x:c r="O35" s="92" t="n">
        <x:v>0</x:v>
      </x:c>
      <x:c r="P35" s="92" t="n">
        <x:v>0</x:v>
      </x:c>
      <x:c r="Q35" s="92" t="n">
        <x:v>1</x:v>
      </x:c>
      <x:c r="R35" s="92" t="n">
        <x:v>99</x:v>
      </x:c>
      <x:c r="S35" s="92" t="n">
        <x:v>1</x:v>
      </x:c>
      <x:c r="T35" s="92" t="n">
        <x:v>1</x:v>
      </x:c>
      <x:c r="U35" s="92" t="n">
        <x:v>0</x:v>
      </x:c>
      <x:c r="V35" s="92" t="n">
        <x:v>0</x:v>
      </x:c>
      <x:c r="W35" s="92" t="n">
        <x:v>1</x:v>
      </x:c>
      <x:c r="X35" s="92" t="n">
        <x:v>0.5062721494065365</x:v>
      </x:c>
      <x:c r="Y35" s="92" t="n">
        <x:v>0.35919540229885055</x:v>
      </x:c>
      <x:c r="Z35" s="92" t="n">
        <x:v>0.6750295325420487</x:v>
      </x:c>
      <x:c r="AA35" s="92" t="n">
        <x:v>0.33751476627102434</x:v>
      </x:c>
      <x:c r="AB35" s="93" t="n">
        <x:v>0.4</x:v>
      </x:c>
      <x:c r="AC35" s="2"/>
      <x:c r="AD35" s="2"/>
      <x:c r="AE35" s="2"/>
      <x:c r="AF35" s="2"/>
      <x:c r="AG35" s="2"/>
      <x:c r="AH35" s="2"/>
      <x:c r="AI35" s="2"/>
      <x:c r="AJ35" s="2"/>
      <x:c r="AK35" s="2"/>
      <x:c r="AL35" s="2"/>
      <x:c r="AM35" s="2"/>
      <x:c r="AN35" s="2"/>
      <x:c r="AO35" s="2"/>
      <x:c r="AP35" s="2"/>
      <x:c r="AQ35" s="2"/>
      <x:c r="AR35" s="2"/>
      <x:c r="AS35" s="2"/>
    </x:row>
    <x:row r="36">
      <x:c r="B36" s="88" t="str">
        <x:v>P28</x:v>
      </x:c>
      <x:c r="C36" s="88" t="str">
        <x:v>governing energy hold and largest transport packet loss</x:v>
      </x:c>
      <x:c r="D36" s="92" t="n">
        <x:v>0.4</x:v>
      </x:c>
      <x:c r="E36" s="92" t="n">
        <x:v>48</x:v>
      </x:c>
      <x:c r="F36" s="92" t="n">
        <x:v>1</x:v>
      </x:c>
      <x:c r="G36" s="92" t="n">
        <x:v>1</x:v>
      </x:c>
      <x:c r="H36" s="92" t="n">
        <x:v>1</x:v>
      </x:c>
      <x:c r="I36" s="92" t="n">
        <x:v>1</x:v>
      </x:c>
      <x:c r="J36" s="92" t="n">
        <x:v>1</x:v>
      </x:c>
      <x:c r="K36" s="92" t="n">
        <x:v>0</x:v>
      </x:c>
      <x:c r="L36" s="92" t="n">
        <x:v>0</x:v>
      </x:c>
      <x:c r="M36" s="92" t="n">
        <x:v>0</x:v>
      </x:c>
      <x:c r="N36" s="92" t="n">
        <x:v>0</x:v>
      </x:c>
      <x:c r="O36" s="92" t="n">
        <x:v>0</x:v>
      </x:c>
      <x:c r="P36" s="92" t="n">
        <x:v>0</x:v>
      </x:c>
      <x:c r="Q36" s="92" t="n">
        <x:v>1</x:v>
      </x:c>
      <x:c r="R36" s="92" t="n">
        <x:v>99</x:v>
      </x:c>
      <x:c r="S36" s="92" t="n">
        <x:v>0</x:v>
      </x:c>
      <x:c r="T36" s="92" t="n">
        <x:v>0</x:v>
      </x:c>
      <x:c r="U36" s="92" t="n">
        <x:v>1</x:v>
      </x:c>
      <x:c r="V36" s="92" t="n">
        <x:v>0</x:v>
      </x:c>
      <x:c r="W36" s="92" t="n">
        <x:v>0</x:v>
      </x:c>
      <x:c r="X36" s="92" t="n">
        <x:v>0.5062721494065365</x:v>
      </x:c>
      <x:c r="Y36" s="92" t="n">
        <x:v>1</x:v>
      </x:c>
      <x:c r="Z36" s="92" t="n">
        <x:v>0.6750295325420487</x:v>
      </x:c>
      <x:c r="AA36" s="92" t="n">
        <x:v>0.33751476627102434</x:v>
      </x:c>
      <x:c r="AB36" s="93" t="n">
        <x:v>1</x:v>
      </x:c>
      <x:c r="AC36" s="2"/>
      <x:c r="AD36" s="2"/>
      <x:c r="AE36" s="2"/>
      <x:c r="AF36" s="2"/>
      <x:c r="AG36" s="2"/>
      <x:c r="AH36" s="2"/>
      <x:c r="AI36" s="2"/>
      <x:c r="AJ36" s="2"/>
      <x:c r="AK36" s="2"/>
      <x:c r="AL36" s="2"/>
      <x:c r="AM36" s="2"/>
      <x:c r="AN36" s="2"/>
      <x:c r="AO36" s="2"/>
      <x:c r="AP36" s="2"/>
      <x:c r="AQ36" s="2"/>
      <x:c r="AR36" s="2"/>
      <x:c r="AS36" s="2"/>
    </x:row>
    <x:row r="37">
      <x:c r="B37" s="88" t="str">
        <x:v>P29</x:v>
      </x:c>
      <x:c r="C37" s="88" t="str">
        <x:v>road and rail access denied</x:v>
      </x:c>
      <x:c r="D37" s="92" t="n">
        <x:v>0.4</x:v>
      </x:c>
      <x:c r="E37" s="92" t="n">
        <x:v>48</x:v>
      </x:c>
      <x:c r="F37" s="92" t="n">
        <x:v>0</x:v>
      </x:c>
      <x:c r="G37" s="92" t="n">
        <x:v>0</x:v>
      </x:c>
      <x:c r="H37" s="92" t="n">
        <x:v>1</x:v>
      </x:c>
      <x:c r="I37" s="92" t="n">
        <x:v>1</x:v>
      </x:c>
      <x:c r="J37" s="92" t="n">
        <x:v>1</x:v>
      </x:c>
      <x:c r="K37" s="92" t="n">
        <x:v>0</x:v>
      </x:c>
      <x:c r="L37" s="92" t="n">
        <x:v>0</x:v>
      </x:c>
      <x:c r="M37" s="92" t="n">
        <x:v>0</x:v>
      </x:c>
      <x:c r="N37" s="92" t="n">
        <x:v>0</x:v>
      </x:c>
      <x:c r="O37" s="92" t="n">
        <x:v>0</x:v>
      </x:c>
      <x:c r="P37" s="92" t="n">
        <x:v>0</x:v>
      </x:c>
      <x:c r="Q37" s="92" t="n">
        <x:v>1</x:v>
      </x:c>
      <x:c r="R37" s="92" t="n">
        <x:v>99</x:v>
      </x:c>
      <x:c r="S37" s="92" t="n">
        <x:v>0</x:v>
      </x:c>
      <x:c r="T37" s="92" t="n">
        <x:v>0</x:v>
      </x:c>
      <x:c r="U37" s="92" t="n">
        <x:v>0</x:v>
      </x:c>
      <x:c r="V37" s="92" t="n">
        <x:v>0</x:v>
      </x:c>
      <x:c r="W37" s="92" t="n">
        <x:v>1</x:v>
      </x:c>
      <x:c r="X37" s="92" t="n">
        <x:v>1</x:v>
      </x:c>
      <x:c r="Y37" s="92" t="n">
        <x:v>1</x:v>
      </x:c>
      <x:c r="Z37" s="92" t="n">
        <x:v>1</x:v>
      </x:c>
      <x:c r="AA37" s="92" t="n">
        <x:v>1</x:v>
      </x:c>
      <x:c r="AB37" s="93" t="n">
        <x:v>1</x:v>
      </x:c>
      <x:c r="AC37" s="2"/>
      <x:c r="AD37" s="2"/>
      <x:c r="AE37" s="2"/>
      <x:c r="AF37" s="2"/>
      <x:c r="AG37" s="2"/>
      <x:c r="AH37" s="2"/>
      <x:c r="AI37" s="2"/>
      <x:c r="AJ37" s="2"/>
      <x:c r="AK37" s="2"/>
      <x:c r="AL37" s="2"/>
      <x:c r="AM37" s="2"/>
      <x:c r="AN37" s="2"/>
      <x:c r="AO37" s="2"/>
      <x:c r="AP37" s="2"/>
      <x:c r="AQ37" s="2"/>
      <x:c r="AR37" s="2"/>
      <x:c r="AS37" s="2"/>
    </x:row>
    <x:row r="38">
      <x:c r="B38" s="88" t="str">
        <x:v>P30</x:v>
      </x:c>
      <x:c r="C38" s="88" t="str">
        <x:v>road and water access denied</x:v>
      </x:c>
      <x:c r="D38" s="92" t="n">
        <x:v>0.4</x:v>
      </x:c>
      <x:c r="E38" s="92" t="n">
        <x:v>48</x:v>
      </x:c>
      <x:c r="F38" s="92" t="n">
        <x:v>0</x:v>
      </x:c>
      <x:c r="G38" s="92" t="n">
        <x:v>1</x:v>
      </x:c>
      <x:c r="H38" s="92" t="n">
        <x:v>0</x:v>
      </x:c>
      <x:c r="I38" s="92" t="n">
        <x:v>1</x:v>
      </x:c>
      <x:c r="J38" s="92" t="n">
        <x:v>1</x:v>
      </x:c>
      <x:c r="K38" s="92" t="n">
        <x:v>0</x:v>
      </x:c>
      <x:c r="L38" s="92" t="n">
        <x:v>0</x:v>
      </x:c>
      <x:c r="M38" s="92" t="n">
        <x:v>0</x:v>
      </x:c>
      <x:c r="N38" s="92" t="n">
        <x:v>0</x:v>
      </x:c>
      <x:c r="O38" s="92" t="n">
        <x:v>0</x:v>
      </x:c>
      <x:c r="P38" s="92" t="n">
        <x:v>0</x:v>
      </x:c>
      <x:c r="Q38" s="92" t="n">
        <x:v>1</x:v>
      </x:c>
      <x:c r="R38" s="92" t="n">
        <x:v>99</x:v>
      </x:c>
      <x:c r="S38" s="92" t="n">
        <x:v>0</x:v>
      </x:c>
      <x:c r="T38" s="92" t="n">
        <x:v>0</x:v>
      </x:c>
      <x:c r="U38" s="92" t="n">
        <x:v>0</x:v>
      </x:c>
      <x:c r="V38" s="92" t="n">
        <x:v>0</x:v>
      </x:c>
      <x:c r="W38" s="92" t="n">
        <x:v>1</x:v>
      </x:c>
      <x:c r="X38" s="92" t="n">
        <x:v>1</x:v>
      </x:c>
      <x:c r="Y38" s="92" t="n">
        <x:v>1</x:v>
      </x:c>
      <x:c r="Z38" s="92" t="n">
        <x:v>1</x:v>
      </x:c>
      <x:c r="AA38" s="92" t="n">
        <x:v>1</x:v>
      </x:c>
      <x:c r="AB38" s="93" t="n">
        <x:v>1</x:v>
      </x:c>
      <x:c r="AC38" s="2"/>
      <x:c r="AD38" s="2"/>
      <x:c r="AE38" s="2"/>
      <x:c r="AF38" s="2"/>
      <x:c r="AG38" s="2"/>
      <x:c r="AH38" s="2"/>
      <x:c r="AI38" s="2"/>
      <x:c r="AJ38" s="2"/>
      <x:c r="AK38" s="2"/>
      <x:c r="AL38" s="2"/>
      <x:c r="AM38" s="2"/>
      <x:c r="AN38" s="2"/>
      <x:c r="AO38" s="2"/>
      <x:c r="AP38" s="2"/>
      <x:c r="AQ38" s="2"/>
      <x:c r="AR38" s="2"/>
      <x:c r="AS38" s="2"/>
    </x:row>
    <x:row r="39">
      <x:c r="B39" s="90" t="str">
        <x:v>P31</x:v>
      </x:c>
      <x:c r="C39" s="90" t="str">
        <x:v>rail and water access denied</x:v>
      </x:c>
      <x:c r="D39" s="94" t="n">
        <x:v>0.4</x:v>
      </x:c>
      <x:c r="E39" s="94" t="n">
        <x:v>48</x:v>
      </x:c>
      <x:c r="F39" s="94" t="n">
        <x:v>1</x:v>
      </x:c>
      <x:c r="G39" s="94" t="n">
        <x:v>0</x:v>
      </x:c>
      <x:c r="H39" s="94" t="n">
        <x:v>0</x:v>
      </x:c>
      <x:c r="I39" s="94" t="n">
        <x:v>1</x:v>
      </x:c>
      <x:c r="J39" s="94" t="n">
        <x:v>1</x:v>
      </x:c>
      <x:c r="K39" s="94" t="n">
        <x:v>0</x:v>
      </x:c>
      <x:c r="L39" s="94" t="n">
        <x:v>0</x:v>
      </x:c>
      <x:c r="M39" s="94" t="n">
        <x:v>0</x:v>
      </x:c>
      <x:c r="N39" s="94" t="n">
        <x:v>0</x:v>
      </x:c>
      <x:c r="O39" s="94" t="n">
        <x:v>0</x:v>
      </x:c>
      <x:c r="P39" s="94" t="n">
        <x:v>0</x:v>
      </x:c>
      <x:c r="Q39" s="94" t="n">
        <x:v>1</x:v>
      </x:c>
      <x:c r="R39" s="94" t="n">
        <x:v>99</x:v>
      </x:c>
      <x:c r="S39" s="94" t="n">
        <x:v>0</x:v>
      </x:c>
      <x:c r="T39" s="94" t="n">
        <x:v>0</x:v>
      </x:c>
      <x:c r="U39" s="94" t="n">
        <x:v>0</x:v>
      </x:c>
      <x:c r="V39" s="94" t="n">
        <x:v>0</x:v>
      </x:c>
      <x:c r="W39" s="94" t="n">
        <x:v>1</x:v>
      </x:c>
      <x:c r="X39" s="94" t="n">
        <x:v>1</x:v>
      </x:c>
      <x:c r="Y39" s="94" t="n">
        <x:v>1</x:v>
      </x:c>
      <x:c r="Z39" s="94" t="n">
        <x:v>1</x:v>
      </x:c>
      <x:c r="AA39" s="94" t="n">
        <x:v>1</x:v>
      </x:c>
      <x:c r="AB39" s="95" t="n">
        <x:v>1</x:v>
      </x:c>
      <x:c r="AC39" s="2"/>
      <x:c r="AD39" s="2"/>
      <x:c r="AE39" s="2"/>
      <x:c r="AF39" s="2"/>
      <x:c r="AG39" s="2"/>
      <x:c r="AH39" s="2"/>
      <x:c r="AI39" s="2"/>
      <x:c r="AJ39" s="2"/>
      <x:c r="AK39" s="2"/>
      <x:c r="AL39" s="2"/>
      <x:c r="AM39" s="2"/>
      <x:c r="AN39" s="2"/>
      <x:c r="AO39" s="2"/>
      <x:c r="AP39" s="2"/>
      <x:c r="AQ39" s="2"/>
      <x:c r="AR39" s="2"/>
      <x:c r="AS39" s="2"/>
    </x:row>
    <x:row r="40">
      <x:c r="B40" s="2"/>
      <x:c r="C40" s="2"/>
      <x:c r="D40" s="2"/>
      <x:c r="E40" s="2"/>
      <x:c r="F40" s="2"/>
      <x:c r="G40" s="2"/>
      <x:c r="H40" s="2"/>
      <x:c r="I40" s="2"/>
      <x:c r="J40" s="2"/>
      <x:c r="K40" s="2"/>
      <x:c r="L40" s="2"/>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row>
    <x:row r="41">
      <x:c r="B41" s="2"/>
      <x:c r="C41" s="2"/>
      <x:c r="D41" s="2"/>
      <x:c r="E41" s="2"/>
      <x:c r="F41" s="2"/>
      <x:c r="G41" s="2"/>
      <x:c r="H41" s="2"/>
      <x:c r="I41" s="2"/>
      <x:c r="J41" s="2"/>
      <x:c r="K41" s="2"/>
      <x:c r="L41" s="2"/>
      <x:c r="M41" s="2"/>
      <x:c r="N41" s="2"/>
      <x:c r="O41" s="2"/>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row>
    <x:row r="42">
      <x:c r="B42" s="2"/>
      <x:c r="C42" s="2"/>
      <x:c r="D42" s="2"/>
      <x:c r="E42" s="2"/>
      <x:c r="F42" s="2"/>
      <x:c r="G42" s="2"/>
      <x:c r="H42" s="2"/>
      <x:c r="I42" s="2"/>
      <x:c r="J42" s="2"/>
      <x:c r="K42" s="2"/>
      <x:c r="L42" s="2"/>
      <x:c r="M42" s="2"/>
      <x:c r="N42" s="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row>
    <x:row r="43">
      <x:c r="B43" s="2"/>
      <x:c r="C43" s="2"/>
      <x:c r="D43" s="2"/>
      <x:c r="E43" s="2"/>
      <x:c r="F43" s="2"/>
      <x:c r="G43" s="2"/>
      <x:c r="H43" s="2"/>
      <x:c r="I43" s="2"/>
      <x:c r="J43" s="2"/>
      <x:c r="K43" s="2"/>
      <x:c r="L43" s="2"/>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row>
    <x:row r="44">
      <x:c r="B44" s="8" t="str">
        <x:v>Pair-world results</x:v>
      </x:c>
      <x:c r="C44" s="9" t="str">
        <x:v>Pair-world results</x:v>
      </x:c>
      <x:c r="D44" s="9" t="str">
        <x:v>Pair-world results</x:v>
      </x:c>
      <x:c r="E44" s="9" t="str">
        <x:v>Pair-world results</x:v>
      </x:c>
      <x:c r="F44" s="9" t="str">
        <x:v>Pair-world results</x:v>
      </x:c>
      <x:c r="G44" s="9" t="str">
        <x:v>Pair-world results</x:v>
      </x:c>
      <x:c r="H44" s="9" t="str">
        <x:v>Pair-world results</x:v>
      </x:c>
      <x:c r="I44" s="9" t="str">
        <x:v>Pair-world results</x:v>
      </x:c>
      <x:c r="J44" s="9" t="str">
        <x:v>Pair-world results</x:v>
      </x:c>
      <x:c r="K44" s="9" t="str">
        <x:v>Pair-world results</x:v>
      </x:c>
      <x:c r="L44" s="9" t="str">
        <x:v>Pair-world results</x:v>
      </x:c>
      <x:c r="M44" s="9" t="str">
        <x:v>Pair-world results</x:v>
      </x:c>
      <x:c r="N44" s="9" t="str">
        <x:v>Pair-world results</x:v>
      </x:c>
      <x:c r="O44" s="9" t="str">
        <x:v>Pair-world results</x:v>
      </x:c>
      <x:c r="P44" s="9" t="str">
        <x:v>Pair-world results</x:v>
      </x:c>
      <x:c r="Q44" s="9" t="str">
        <x:v>Pair-world results</x:v>
      </x:c>
      <x:c r="R44" s="9" t="str">
        <x:v>Pair-world results</x:v>
      </x:c>
      <x:c r="S44" s="9" t="str">
        <x:v>Pair-world results</x:v>
      </x:c>
      <x:c r="T44" s="9" t="str">
        <x:v>Pair-world results</x:v>
      </x:c>
      <x:c r="U44" s="10" t="str">
        <x:v>Pair-world results</x:v>
      </x:c>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row>
    <x:row r="45">
      <x:c r="B45" s="26" t="str">
        <x:v>World</x:v>
      </x:c>
      <x:c r="C45" s="27" t="str">
        <x:v>Pair</x:v>
      </x:c>
      <x:c r="D45" s="27" t="str">
        <x:v>Lineage</x:v>
      </x:c>
      <x:c r="E45" s="27" t="str">
        <x:v>Geometry</x:v>
      </x:c>
      <x:c r="F45" s="27" t="str">
        <x:v>Required service</x:v>
      </x:c>
      <x:c r="G45" s="27" t="str">
        <x:v>Energy factor</x:v>
      </x:c>
      <x:c r="H45" s="27" t="str">
        <x:v>Route factor</x:v>
      </x:c>
      <x:c r="I45" s="27" t="str">
        <x:v>Site pass</x:v>
      </x:c>
      <x:c r="J45" s="27" t="str">
        <x:v>Reach pass</x:v>
      </x:c>
      <x:c r="K45" s="27" t="str">
        <x:v>Ground factor</x:v>
      </x:c>
      <x:c r="L45" s="27" t="str">
        <x:v>Thermal factor</x:v>
      </x:c>
      <x:c r="M45" s="27" t="str">
        <x:v>Noise pass</x:v>
      </x:c>
      <x:c r="N45" s="27" t="str">
        <x:v>Exhaust pass</x:v>
      </x:c>
      <x:c r="O45" s="27" t="str">
        <x:v>Ready h</x:v>
      </x:c>
      <x:c r="P45" s="27" t="str">
        <x:v>Reset pass</x:v>
      </x:c>
      <x:c r="Q45" s="27" t="str">
        <x:v>Packet factor</x:v>
      </x:c>
      <x:c r="R45" s="27" t="str">
        <x:v>Offline factor</x:v>
      </x:c>
      <x:c r="S45" s="27" t="str">
        <x:v>Available service</x:v>
      </x:c>
      <x:c r="T45" s="27" t="str">
        <x:v>Physical pass</x:v>
      </x:c>
      <x:c r="U45" s="27" t="str">
        <x:v>Status</x:v>
      </x:c>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row>
    <x:row r="46">
      <x:c r="B46" s="28" t="str">
        <x:v>P00</x:v>
      </x:c>
      <x:c r="C46" s="28" t="str">
        <x:v>L1-G1</x:v>
      </x:c>
      <x:c r="D46" s="28" t="str">
        <x:v>L1</x:v>
      </x:c>
      <x:c r="E46" s="28" t="str">
        <x:v>G1</x:v>
      </x:c>
      <x:c r="F46" s="96" t="n">
        <x:f>$D$8</x:f>
        <x:v>1</x:v>
      </x:c>
      <x:c r="G46" s="82" t="n">
        <x:f>W$8</x:f>
        <x:v>1</x:v>
      </x:c>
      <x:c r="H46" s="82" t="n">
        <x:f>MIN(1,Geometries!E8*$I$8+(1-Geometries!E8)*(Geometries!J8*$F$8+Geometries!K8*$G$8*IF(Geometries!M8="YES",1,$J$8)+Geometries!L8*$H$8*IF(Geometries!M8="YES",1,$J$8)))</x:f>
        <x:v>1</x:v>
      </x:c>
      <x:c r="I46" s="82" t="n">
        <x:f>IF($K$8=0,1,IF('Pair Build'!AG8&lt;=$K$8,1,0))</x:f>
        <x:v>1</x:v>
      </x:c>
      <x:c r="J46" s="82" t="n">
        <x:f>IF($L$8=0,1,IF(Geometries!W8&gt;=$L$8,1,0))</x:f>
        <x:v>1</x:v>
      </x:c>
      <x:c r="K46" s="82" t="n">
        <x:f>MIN(IF($M$8=1,Geometries!Z8,1),IF($N$8=1,Geometries!AA8,1))</x:f>
        <x:v>1</x:v>
      </x:c>
      <x:c r="L46" s="82" t="n">
        <x:f>MIN(IF($S$8=1,'Pair Build'!AE8,1),IF($T$8=1,'Pair Build'!AF8,1))</x:f>
        <x:v>1</x:v>
      </x:c>
      <x:c r="M46" s="82" t="n">
        <x:f>IF($O$8=0,1,IF('Pair Build'!AH8&lt;=$O$8,1,0))</x:f>
        <x:v>1</x:v>
      </x:c>
      <x:c r="N46" s="82" t="n">
        <x:f>IF($P$8=0,1,IF('Pair Build'!AI8="PASS",1,0))</x:f>
        <x:v>1</x:v>
      </x:c>
      <x:c r="O46" s="82" t="n">
        <x:f>IF(F46&lt;1,'Pair Build'!Y8,'Pair Build'!Z8)/$Q$8</x:f>
        <x:v>36</x:v>
      </x:c>
      <x:c r="P46" s="82" t="n">
        <x:f>IF('Pair Build'!AK8="T3 FIRM",1,IF(Geometries!AC8&lt;=$R$8,1,0))</x:f>
        <x:v>1</x:v>
      </x:c>
      <x:c r="Q46" s="82" t="n">
        <x:f>IF($U$8=1,Geometries!AB8,1)</x:f>
        <x:v>1</x:v>
      </x:c>
      <x:c r="R46" s="82" t="n">
        <x:f>IF($V$8=1,Lineages!AJ8,1)</x:f>
        <x:v>1</x:v>
      </x:c>
      <x:c r="S46" s="82" t="n">
        <x:f>MIN(1,G46,H46,K46,L46,Q46,R46)</x:f>
        <x:v>1</x:v>
      </x:c>
      <x:c r="T46" s="74" t="str">
        <x:f>IF(AND('Pair Build'!AJ8="FIT",I46=1,J46=1,M46=1,N46=1,O46&lt;=$E$8,P46=1),"PASS","FAIL")</x:f>
        <x:v>PASS</x:v>
      </x:c>
      <x:c r="U46" s="98" t="str">
        <x:f>IF(AND(S46&gt;=F46,T46="PASS"),"PASS","FAIL")</x:f>
        <x:v>PASS</x:v>
      </x:c>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row>
    <x:row r="47">
      <x:c r="B47" s="28" t="str">
        <x:v>P00</x:v>
      </x:c>
      <x:c r="C47" s="28" t="str">
        <x:v>L1-G2</x:v>
      </x:c>
      <x:c r="D47" s="28" t="str">
        <x:v>L1</x:v>
      </x:c>
      <x:c r="E47" s="28" t="str">
        <x:v>G2</x:v>
      </x:c>
      <x:c r="F47" s="96" t="n">
        <x:f>$D$8</x:f>
        <x:v>1</x:v>
      </x:c>
      <x:c r="G47" s="82" t="n">
        <x:f>W$8</x:f>
        <x:v>1</x:v>
      </x:c>
      <x:c r="H47" s="82" t="n">
        <x:f>MIN(1,Geometries!E9*$I$8+(1-Geometries!E9)*(Geometries!J9*$F$8+Geometries!K9*$G$8*IF(Geometries!M9="YES",1,$J$8)+Geometries!L9*$H$8*IF(Geometries!M9="YES",1,$J$8)))</x:f>
        <x:v>1</x:v>
      </x:c>
      <x:c r="I47" s="82" t="n">
        <x:f>IF($K$8=0,1,IF('Pair Build'!AG9&lt;=$K$8,1,0))</x:f>
        <x:v>1</x:v>
      </x:c>
      <x:c r="J47" s="82" t="n">
        <x:f>IF($L$8=0,1,IF(Geometries!W9&gt;=$L$8,1,0))</x:f>
        <x:v>1</x:v>
      </x:c>
      <x:c r="K47" s="82" t="n">
        <x:f>MIN(IF($M$8=1,Geometries!Z9,1),IF($N$8=1,Geometries!AA9,1))</x:f>
        <x:v>1</x:v>
      </x:c>
      <x:c r="L47" s="82" t="n">
        <x:f>MIN(IF($S$8=1,'Pair Build'!AE9,1),IF($T$8=1,'Pair Build'!AF9,1))</x:f>
        <x:v>1</x:v>
      </x:c>
      <x:c r="M47" s="82" t="n">
        <x:f>IF($O$8=0,1,IF('Pair Build'!AH9&lt;=$O$8,1,0))</x:f>
        <x:v>1</x:v>
      </x:c>
      <x:c r="N47" s="82" t="n">
        <x:f>IF($P$8=0,1,IF('Pair Build'!AI9="PASS",1,0))</x:f>
        <x:v>1</x:v>
      </x:c>
      <x:c r="O47" s="82" t="n">
        <x:f>IF(F47&lt;1,'Pair Build'!Y9,'Pair Build'!Z9)/$Q$8</x:f>
        <x:v>44</x:v>
      </x:c>
      <x:c r="P47" s="82" t="n">
        <x:f>IF('Pair Build'!AK9="T3 FIRM",1,IF(Geometries!AC9&lt;=$R$8,1,0))</x:f>
        <x:v>1</x:v>
      </x:c>
      <x:c r="Q47" s="82" t="n">
        <x:f>IF($U$8=1,Geometries!AB9,1)</x:f>
        <x:v>1</x:v>
      </x:c>
      <x:c r="R47" s="82" t="n">
        <x:f>IF($V$8=1,Lineages!AJ8,1)</x:f>
        <x:v>1</x:v>
      </x:c>
      <x:c r="S47" s="82" t="n">
        <x:f>MIN(1,G47,H47,K47,L47,Q47,R47)</x:f>
        <x:v>1</x:v>
      </x:c>
      <x:c r="T47" s="74" t="str">
        <x:f>IF(AND('Pair Build'!AJ9="FIT",I47=1,J47=1,M47=1,N47=1,O47&lt;=$E$8,P47=1),"PASS","FAIL")</x:f>
        <x:v>PASS</x:v>
      </x:c>
      <x:c r="U47" s="98" t="str">
        <x:f>IF(AND(S47&gt;=F47,T47="PASS"),"PASS","FAIL")</x:f>
        <x:v>PASS</x:v>
      </x:c>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row>
    <x:row r="48">
      <x:c r="B48" s="28" t="str">
        <x:v>P00</x:v>
      </x:c>
      <x:c r="C48" s="28" t="str">
        <x:v>L1-G3</x:v>
      </x:c>
      <x:c r="D48" s="28" t="str">
        <x:v>L1</x:v>
      </x:c>
      <x:c r="E48" s="28" t="str">
        <x:v>G3</x:v>
      </x:c>
      <x:c r="F48" s="96" t="n">
        <x:f>$D$8</x:f>
        <x:v>1</x:v>
      </x:c>
      <x:c r="G48" s="82" t="n">
        <x:f>W$8</x:f>
        <x:v>1</x:v>
      </x:c>
      <x:c r="H48" s="82" t="n">
        <x:f>MIN(1,Geometries!E10*$I$8+(1-Geometries!E10)*(Geometries!J10*$F$8+Geometries!K10*$G$8*IF(Geometries!M10="YES",1,$J$8)+Geometries!L10*$H$8*IF(Geometries!M10="YES",1,$J$8)))</x:f>
        <x:v>1</x:v>
      </x:c>
      <x:c r="I48" s="82" t="n">
        <x:f>IF($K$8=0,1,IF('Pair Build'!AG10&lt;=$K$8,1,0))</x:f>
        <x:v>1</x:v>
      </x:c>
      <x:c r="J48" s="82" t="n">
        <x:f>IF($L$8=0,1,IF(Geometries!W10&gt;=$L$8,1,0))</x:f>
        <x:v>1</x:v>
      </x:c>
      <x:c r="K48" s="82" t="n">
        <x:f>MIN(IF($M$8=1,Geometries!Z10,1),IF($N$8=1,Geometries!AA10,1))</x:f>
        <x:v>1</x:v>
      </x:c>
      <x:c r="L48" s="82" t="n">
        <x:f>MIN(IF($S$8=1,'Pair Build'!AE10,1),IF($T$8=1,'Pair Build'!AF10,1))</x:f>
        <x:v>1</x:v>
      </x:c>
      <x:c r="M48" s="82" t="n">
        <x:f>IF($O$8=0,1,IF('Pair Build'!AH10&lt;=$O$8,1,0))</x:f>
        <x:v>1</x:v>
      </x:c>
      <x:c r="N48" s="82" t="n">
        <x:f>IF($P$8=0,1,IF('Pair Build'!AI10="PASS",1,0))</x:f>
        <x:v>1</x:v>
      </x:c>
      <x:c r="O48" s="82" t="n">
        <x:f>IF(F48&lt;1,'Pair Build'!Y10,'Pair Build'!Z10)/$Q$8</x:f>
        <x:v>30</x:v>
      </x:c>
      <x:c r="P48" s="82" t="n">
        <x:f>IF('Pair Build'!AK10="T3 FIRM",1,IF(Geometries!AC10&lt;=$R$8,1,0))</x:f>
        <x:v>1</x:v>
      </x:c>
      <x:c r="Q48" s="82" t="n">
        <x:f>IF($U$8=1,Geometries!AB10,1)</x:f>
        <x:v>1</x:v>
      </x:c>
      <x:c r="R48" s="82" t="n">
        <x:f>IF($V$8=1,Lineages!AJ8,1)</x:f>
        <x:v>1</x:v>
      </x:c>
      <x:c r="S48" s="82" t="n">
        <x:f>MIN(1,G48,H48,K48,L48,Q48,R48)</x:f>
        <x:v>1</x:v>
      </x:c>
      <x:c r="T48" s="74" t="str">
        <x:f>IF(AND('Pair Build'!AJ10="FIT",I48=1,J48=1,M48=1,N48=1,O48&lt;=$E$8,P48=1),"PASS","FAIL")</x:f>
        <x:v>PASS</x:v>
      </x:c>
      <x:c r="U48" s="98" t="str">
        <x:f>IF(AND(S48&gt;=F48,T48="PASS"),"PASS","FAIL")</x:f>
        <x:v>PASS</x:v>
      </x:c>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row>
    <x:row r="49">
      <x:c r="B49" s="28" t="str">
        <x:v>P00</x:v>
      </x:c>
      <x:c r="C49" s="28" t="str">
        <x:v>L1-G4</x:v>
      </x:c>
      <x:c r="D49" s="28" t="str">
        <x:v>L1</x:v>
      </x:c>
      <x:c r="E49" s="28" t="str">
        <x:v>G4</x:v>
      </x:c>
      <x:c r="F49" s="96" t="n">
        <x:f>$D$8</x:f>
        <x:v>1</x:v>
      </x:c>
      <x:c r="G49" s="82" t="n">
        <x:f>W$8</x:f>
        <x:v>1</x:v>
      </x:c>
      <x:c r="H49" s="82" t="n">
        <x:f>MIN(1,Geometries!E11*$I$8+(1-Geometries!E11)*(Geometries!J11*$F$8+Geometries!K11*$G$8*IF(Geometries!M11="YES",1,$J$8)+Geometries!L11*$H$8*IF(Geometries!M11="YES",1,$J$8)))</x:f>
        <x:v>1</x:v>
      </x:c>
      <x:c r="I49" s="82" t="n">
        <x:f>IF($K$8=0,1,IF('Pair Build'!AG11&lt;=$K$8,1,0))</x:f>
        <x:v>1</x:v>
      </x:c>
      <x:c r="J49" s="82" t="n">
        <x:f>IF($L$8=0,1,IF(Geometries!W11&gt;=$L$8,1,0))</x:f>
        <x:v>1</x:v>
      </x:c>
      <x:c r="K49" s="82" t="n">
        <x:f>MIN(IF($M$8=1,Geometries!Z11,1),IF($N$8=1,Geometries!AA11,1))</x:f>
        <x:v>1</x:v>
      </x:c>
      <x:c r="L49" s="82" t="n">
        <x:f>MIN(IF($S$8=1,'Pair Build'!AE11,1),IF($T$8=1,'Pair Build'!AF11,1))</x:f>
        <x:v>1</x:v>
      </x:c>
      <x:c r="M49" s="82" t="n">
        <x:f>IF($O$8=0,1,IF('Pair Build'!AH11&lt;=$O$8,1,0))</x:f>
        <x:v>1</x:v>
      </x:c>
      <x:c r="N49" s="82" t="n">
        <x:f>IF($P$8=0,1,IF('Pair Build'!AI11="PASS",1,0))</x:f>
        <x:v>1</x:v>
      </x:c>
      <x:c r="O49" s="82" t="n">
        <x:f>IF(F49&lt;1,'Pair Build'!Y11,'Pair Build'!Z11)/$Q$8</x:f>
        <x:v>12</x:v>
      </x:c>
      <x:c r="P49" s="82" t="n">
        <x:f>IF('Pair Build'!AK11="T3 FIRM",1,IF(Geometries!AC11&lt;=$R$8,1,0))</x:f>
        <x:v>1</x:v>
      </x:c>
      <x:c r="Q49" s="82" t="n">
        <x:f>IF($U$8=1,Geometries!AB11,1)</x:f>
        <x:v>1</x:v>
      </x:c>
      <x:c r="R49" s="82" t="n">
        <x:f>IF($V$8=1,Lineages!AJ8,1)</x:f>
        <x:v>1</x:v>
      </x:c>
      <x:c r="S49" s="82" t="n">
        <x:f>MIN(1,G49,H49,K49,L49,Q49,R49)</x:f>
        <x:v>1</x:v>
      </x:c>
      <x:c r="T49" s="74" t="str">
        <x:f>IF(AND('Pair Build'!AJ11="FIT",I49=1,J49=1,M49=1,N49=1,O49&lt;=$E$8,P49=1),"PASS","FAIL")</x:f>
        <x:v>PASS</x:v>
      </x:c>
      <x:c r="U49" s="98" t="str">
        <x:f>IF(AND(S49&gt;=F49,T49="PASS"),"PASS","FAIL")</x:f>
        <x:v>PASS</x:v>
      </x:c>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row>
    <x:row r="50">
      <x:c r="B50" s="28" t="str">
        <x:v>P00</x:v>
      </x:c>
      <x:c r="C50" s="28" t="str">
        <x:v>L1-G5</x:v>
      </x:c>
      <x:c r="D50" s="28" t="str">
        <x:v>L1</x:v>
      </x:c>
      <x:c r="E50" s="28" t="str">
        <x:v>G5</x:v>
      </x:c>
      <x:c r="F50" s="96" t="n">
        <x:f>$D$8</x:f>
        <x:v>1</x:v>
      </x:c>
      <x:c r="G50" s="82" t="n">
        <x:f>W$8</x:f>
        <x:v>1</x:v>
      </x:c>
      <x:c r="H50" s="82" t="n">
        <x:f>MIN(1,Geometries!E12*$I$8+(1-Geometries!E12)*(Geometries!J12*$F$8+Geometries!K12*$G$8*IF(Geometries!M12="YES",1,$J$8)+Geometries!L12*$H$8*IF(Geometries!M12="YES",1,$J$8)))</x:f>
        <x:v>1</x:v>
      </x:c>
      <x:c r="I50" s="82" t="n">
        <x:f>IF($K$8=0,1,IF('Pair Build'!AG12&lt;=$K$8,1,0))</x:f>
        <x:v>1</x:v>
      </x:c>
      <x:c r="J50" s="82" t="n">
        <x:f>IF($L$8=0,1,IF(Geometries!W12&gt;=$L$8,1,0))</x:f>
        <x:v>1</x:v>
      </x:c>
      <x:c r="K50" s="82" t="n">
        <x:f>MIN(IF($M$8=1,Geometries!Z12,1),IF($N$8=1,Geometries!AA12,1))</x:f>
        <x:v>1</x:v>
      </x:c>
      <x:c r="L50" s="82" t="n">
        <x:f>MIN(IF($S$8=1,'Pair Build'!AE12,1),IF($T$8=1,'Pair Build'!AF12,1))</x:f>
        <x:v>1</x:v>
      </x:c>
      <x:c r="M50" s="82" t="n">
        <x:f>IF($O$8=0,1,IF('Pair Build'!AH12&lt;=$O$8,1,0))</x:f>
        <x:v>1</x:v>
      </x:c>
      <x:c r="N50" s="82" t="n">
        <x:f>IF($P$8=0,1,IF('Pair Build'!AI12="PASS",1,0))</x:f>
        <x:v>1</x:v>
      </x:c>
      <x:c r="O50" s="82" t="n">
        <x:f>IF(F50&lt;1,'Pair Build'!Y12,'Pair Build'!Z12)/$Q$8</x:f>
        <x:v>46</x:v>
      </x:c>
      <x:c r="P50" s="82" t="n">
        <x:f>IF('Pair Build'!AK12="T3 FIRM",1,IF(Geometries!AC12&lt;=$R$8,1,0))</x:f>
        <x:v>1</x:v>
      </x:c>
      <x:c r="Q50" s="82" t="n">
        <x:f>IF($U$8=1,Geometries!AB12,1)</x:f>
        <x:v>1</x:v>
      </x:c>
      <x:c r="R50" s="82" t="n">
        <x:f>IF($V$8=1,Lineages!AJ8,1)</x:f>
        <x:v>1</x:v>
      </x:c>
      <x:c r="S50" s="82" t="n">
        <x:f>MIN(1,G50,H50,K50,L50,Q50,R50)</x:f>
        <x:v>1</x:v>
      </x:c>
      <x:c r="T50" s="74" t="str">
        <x:f>IF(AND('Pair Build'!AJ12="FIT",I50=1,J50=1,M50=1,N50=1,O50&lt;=$E$8,P50=1),"PASS","FAIL")</x:f>
        <x:v>PASS</x:v>
      </x:c>
      <x:c r="U50" s="98" t="str">
        <x:f>IF(AND(S50&gt;=F50,T50="PASS"),"PASS","FAIL")</x:f>
        <x:v>PASS</x:v>
      </x:c>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row>
    <x:row r="51">
      <x:c r="B51" s="28" t="str">
        <x:v>P00</x:v>
      </x:c>
      <x:c r="C51" s="28" t="str">
        <x:v>L2-G1</x:v>
      </x:c>
      <x:c r="D51" s="28" t="str">
        <x:v>L2</x:v>
      </x:c>
      <x:c r="E51" s="28" t="str">
        <x:v>G1</x:v>
      </x:c>
      <x:c r="F51" s="96" t="n">
        <x:f>$D$8</x:f>
        <x:v>1</x:v>
      </x:c>
      <x:c r="G51" s="82" t="n">
        <x:f>X$8</x:f>
        <x:v>1</x:v>
      </x:c>
      <x:c r="H51" s="82" t="n">
        <x:f>MIN(1,Geometries!E8*$I$8+(1-Geometries!E8)*(Geometries!J8*$F$8+Geometries!K8*$G$8*IF(Geometries!M8="YES",1,$J$8)+Geometries!L8*$H$8*IF(Geometries!M8="YES",1,$J$8)))</x:f>
        <x:v>1</x:v>
      </x:c>
      <x:c r="I51" s="82" t="n">
        <x:f>IF($K$8=0,1,IF('Pair Build'!AG13&lt;=$K$8,1,0))</x:f>
        <x:v>1</x:v>
      </x:c>
      <x:c r="J51" s="82" t="n">
        <x:f>IF($L$8=0,1,IF(Geometries!W8&gt;=$L$8,1,0))</x:f>
        <x:v>1</x:v>
      </x:c>
      <x:c r="K51" s="82" t="n">
        <x:f>MIN(IF($M$8=1,Geometries!Z8,1),IF($N$8=1,Geometries!AA8,1))</x:f>
        <x:v>1</x:v>
      </x:c>
      <x:c r="L51" s="82" t="n">
        <x:f>MIN(IF($S$8=1,'Pair Build'!AE13,1),IF($T$8=1,'Pair Build'!AF13,1))</x:f>
        <x:v>1</x:v>
      </x:c>
      <x:c r="M51" s="82" t="n">
        <x:f>IF($O$8=0,1,IF('Pair Build'!AH13&lt;=$O$8,1,0))</x:f>
        <x:v>1</x:v>
      </x:c>
      <x:c r="N51" s="82" t="n">
        <x:f>IF($P$8=0,1,IF('Pair Build'!AI13="PASS",1,0))</x:f>
        <x:v>1</x:v>
      </x:c>
      <x:c r="O51" s="82" t="n">
        <x:f>IF(F51&lt;1,'Pair Build'!Y13,'Pair Build'!Z13)/$Q$8</x:f>
        <x:v>42.21176470588235</x:v>
      </x:c>
      <x:c r="P51" s="82" t="n">
        <x:f>IF('Pair Build'!AK13="T3 FIRM",1,IF(Geometries!AC8&lt;=$R$8,1,0))</x:f>
        <x:v>1</x:v>
      </x:c>
      <x:c r="Q51" s="82" t="n">
        <x:f>IF($U$8=1,Geometries!AB8,1)</x:f>
        <x:v>1</x:v>
      </x:c>
      <x:c r="R51" s="82" t="n">
        <x:f>IF($V$8=1,Lineages!AJ9,1)</x:f>
        <x:v>1</x:v>
      </x:c>
      <x:c r="S51" s="82" t="n">
        <x:f>MIN(1,G51,H51,K51,L51,Q51,R51)</x:f>
        <x:v>1</x:v>
      </x:c>
      <x:c r="T51" s="74" t="str">
        <x:f>IF(AND('Pair Build'!AJ13="FIT",I51=1,J51=1,M51=1,N51=1,O51&lt;=$E$8,P51=1),"PASS","FAIL")</x:f>
        <x:v>PASS</x:v>
      </x:c>
      <x:c r="U51" s="98" t="str">
        <x:f>IF(AND(S51&gt;=F51,T51="PASS"),"PASS","FAIL")</x:f>
        <x:v>PASS</x:v>
      </x:c>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row>
    <x:row r="52">
      <x:c r="B52" s="28" t="str">
        <x:v>P00</x:v>
      </x:c>
      <x:c r="C52" s="28" t="str">
        <x:v>L2-G2</x:v>
      </x:c>
      <x:c r="D52" s="28" t="str">
        <x:v>L2</x:v>
      </x:c>
      <x:c r="E52" s="28" t="str">
        <x:v>G2</x:v>
      </x:c>
      <x:c r="F52" s="96" t="n">
        <x:f>$D$8</x:f>
        <x:v>1</x:v>
      </x:c>
      <x:c r="G52" s="82" t="n">
        <x:f>X$8</x:f>
        <x:v>1</x:v>
      </x:c>
      <x:c r="H52" s="82" t="n">
        <x:f>MIN(1,Geometries!E9*$I$8+(1-Geometries!E9)*(Geometries!J9*$F$8+Geometries!K9*$G$8*IF(Geometries!M9="YES",1,$J$8)+Geometries!L9*$H$8*IF(Geometries!M9="YES",1,$J$8)))</x:f>
        <x:v>1</x:v>
      </x:c>
      <x:c r="I52" s="82" t="n">
        <x:f>IF($K$8=0,1,IF('Pair Build'!AG14&lt;=$K$8,1,0))</x:f>
        <x:v>1</x:v>
      </x:c>
      <x:c r="J52" s="82" t="n">
        <x:f>IF($L$8=0,1,IF(Geometries!W9&gt;=$L$8,1,0))</x:f>
        <x:v>1</x:v>
      </x:c>
      <x:c r="K52" s="82" t="n">
        <x:f>MIN(IF($M$8=1,Geometries!Z9,1),IF($N$8=1,Geometries!AA9,1))</x:f>
        <x:v>1</x:v>
      </x:c>
      <x:c r="L52" s="82" t="n">
        <x:f>MIN(IF($S$8=1,'Pair Build'!AE14,1),IF($T$8=1,'Pair Build'!AF14,1))</x:f>
        <x:v>1</x:v>
      </x:c>
      <x:c r="M52" s="82" t="n">
        <x:f>IF($O$8=0,1,IF('Pair Build'!AH14&lt;=$O$8,1,0))</x:f>
        <x:v>1</x:v>
      </x:c>
      <x:c r="N52" s="82" t="n">
        <x:f>IF($P$8=0,1,IF('Pair Build'!AI14="PASS",1,0))</x:f>
        <x:v>1</x:v>
      </x:c>
      <x:c r="O52" s="82" t="n">
        <x:f>IF(F52&lt;1,'Pair Build'!Y14,'Pair Build'!Z14)/$Q$8</x:f>
        <x:v>50.86666666666667</x:v>
      </x:c>
      <x:c r="P52" s="82" t="n">
        <x:f>IF('Pair Build'!AK14="T3 FIRM",1,IF(Geometries!AC9&lt;=$R$8,1,0))</x:f>
        <x:v>1</x:v>
      </x:c>
      <x:c r="Q52" s="82" t="n">
        <x:f>IF($U$8=1,Geometries!AB9,1)</x:f>
        <x:v>1</x:v>
      </x:c>
      <x:c r="R52" s="82" t="n">
        <x:f>IF($V$8=1,Lineages!AJ9,1)</x:f>
        <x:v>1</x:v>
      </x:c>
      <x:c r="S52" s="82" t="n">
        <x:f>MIN(1,G52,H52,K52,L52,Q52,R52)</x:f>
        <x:v>1</x:v>
      </x:c>
      <x:c r="T52" s="74" t="str">
        <x:f>IF(AND('Pair Build'!AJ14="FIT",I52=1,J52=1,M52=1,N52=1,O52&lt;=$E$8,P52=1),"PASS","FAIL")</x:f>
        <x:v>PASS</x:v>
      </x:c>
      <x:c r="U52" s="98" t="str">
        <x:f>IF(AND(S52&gt;=F52,T52="PASS"),"PASS","FAIL")</x:f>
        <x:v>PASS</x:v>
      </x:c>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row>
    <x:row r="53">
      <x:c r="B53" s="28" t="str">
        <x:v>P00</x:v>
      </x:c>
      <x:c r="C53" s="28" t="str">
        <x:v>L2-G3</x:v>
      </x:c>
      <x:c r="D53" s="28" t="str">
        <x:v>L2</x:v>
      </x:c>
      <x:c r="E53" s="28" t="str">
        <x:v>G3</x:v>
      </x:c>
      <x:c r="F53" s="96" t="n">
        <x:f>$D$8</x:f>
        <x:v>1</x:v>
      </x:c>
      <x:c r="G53" s="82" t="n">
        <x:f>X$8</x:f>
        <x:v>1</x:v>
      </x:c>
      <x:c r="H53" s="82" t="n">
        <x:f>MIN(1,Geometries!E10*$I$8+(1-Geometries!E10)*(Geometries!J10*$F$8+Geometries!K10*$G$8*IF(Geometries!M10="YES",1,$J$8)+Geometries!L10*$H$8*IF(Geometries!M10="YES",1,$J$8)))</x:f>
        <x:v>1</x:v>
      </x:c>
      <x:c r="I53" s="82" t="n">
        <x:f>IF($K$8=0,1,IF('Pair Build'!AG15&lt;=$K$8,1,0))</x:f>
        <x:v>1</x:v>
      </x:c>
      <x:c r="J53" s="82" t="n">
        <x:f>IF($L$8=0,1,IF(Geometries!W10&gt;=$L$8,1,0))</x:f>
        <x:v>1</x:v>
      </x:c>
      <x:c r="K53" s="82" t="n">
        <x:f>MIN(IF($M$8=1,Geometries!Z10,1),IF($N$8=1,Geometries!AA10,1))</x:f>
        <x:v>1</x:v>
      </x:c>
      <x:c r="L53" s="82" t="n">
        <x:f>MIN(IF($S$8=1,'Pair Build'!AE15,1),IF($T$8=1,'Pair Build'!AF15,1))</x:f>
        <x:v>1</x:v>
      </x:c>
      <x:c r="M53" s="82" t="n">
        <x:f>IF($O$8=0,1,IF('Pair Build'!AH15&lt;=$O$8,1,0))</x:f>
        <x:v>1</x:v>
      </x:c>
      <x:c r="N53" s="82" t="n">
        <x:f>IF($P$8=0,1,IF('Pair Build'!AI15="PASS",1,0))</x:f>
        <x:v>1</x:v>
      </x:c>
      <x:c r="O53" s="82" t="n">
        <x:f>IF(F53&lt;1,'Pair Build'!Y15,'Pair Build'!Z15)/$Q$8</x:f>
        <x:v>35.576470588235296</x:v>
      </x:c>
      <x:c r="P53" s="82" t="n">
        <x:f>IF('Pair Build'!AK15="T3 FIRM",1,IF(Geometries!AC10&lt;=$R$8,1,0))</x:f>
        <x:v>1</x:v>
      </x:c>
      <x:c r="Q53" s="82" t="n">
        <x:f>IF($U$8=1,Geometries!AB10,1)</x:f>
        <x:v>1</x:v>
      </x:c>
      <x:c r="R53" s="82" t="n">
        <x:f>IF($V$8=1,Lineages!AJ9,1)</x:f>
        <x:v>1</x:v>
      </x:c>
      <x:c r="S53" s="82" t="n">
        <x:f>MIN(1,G53,H53,K53,L53,Q53,R53)</x:f>
        <x:v>1</x:v>
      </x:c>
      <x:c r="T53" s="74" t="str">
        <x:f>IF(AND('Pair Build'!AJ15="FIT",I53=1,J53=1,M53=1,N53=1,O53&lt;=$E$8,P53=1),"PASS","FAIL")</x:f>
        <x:v>PASS</x:v>
      </x:c>
      <x:c r="U53" s="98" t="str">
        <x:f>IF(AND(S53&gt;=F53,T53="PASS"),"PASS","FAIL")</x:f>
        <x:v>PASS</x:v>
      </x:c>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row>
    <x:row r="54">
      <x:c r="B54" s="28" t="str">
        <x:v>P00</x:v>
      </x:c>
      <x:c r="C54" s="28" t="str">
        <x:v>L2-G4</x:v>
      </x:c>
      <x:c r="D54" s="28" t="str">
        <x:v>L2</x:v>
      </x:c>
      <x:c r="E54" s="28" t="str">
        <x:v>G4</x:v>
      </x:c>
      <x:c r="F54" s="96" t="n">
        <x:f>$D$8</x:f>
        <x:v>1</x:v>
      </x:c>
      <x:c r="G54" s="82" t="n">
        <x:f>X$8</x:f>
        <x:v>1</x:v>
      </x:c>
      <x:c r="H54" s="82" t="n">
        <x:f>MIN(1,Geometries!E11*$I$8+(1-Geometries!E11)*(Geometries!J11*$F$8+Geometries!K11*$G$8*IF(Geometries!M11="YES",1,$J$8)+Geometries!L11*$H$8*IF(Geometries!M11="YES",1,$J$8)))</x:f>
        <x:v>1</x:v>
      </x:c>
      <x:c r="I54" s="82" t="n">
        <x:f>IF($K$8=0,1,IF('Pair Build'!AG16&lt;=$K$8,1,0))</x:f>
        <x:v>1</x:v>
      </x:c>
      <x:c r="J54" s="82" t="n">
        <x:f>IF($L$8=0,1,IF(Geometries!W11&gt;=$L$8,1,0))</x:f>
        <x:v>1</x:v>
      </x:c>
      <x:c r="K54" s="82" t="n">
        <x:f>MIN(IF($M$8=1,Geometries!Z11,1),IF($N$8=1,Geometries!AA11,1))</x:f>
        <x:v>1</x:v>
      </x:c>
      <x:c r="L54" s="82" t="n">
        <x:f>MIN(IF($S$8=1,'Pair Build'!AE16,1),IF($T$8=1,'Pair Build'!AF16,1))</x:f>
        <x:v>1</x:v>
      </x:c>
      <x:c r="M54" s="82" t="n">
        <x:f>IF($O$8=0,1,IF('Pair Build'!AH16&lt;=$O$8,1,0))</x:f>
        <x:v>1</x:v>
      </x:c>
      <x:c r="N54" s="82" t="n">
        <x:f>IF($P$8=0,1,IF('Pair Build'!AI16="PASS",1,0))</x:f>
        <x:v>1</x:v>
      </x:c>
      <x:c r="O54" s="82" t="n">
        <x:f>IF(F54&lt;1,'Pair Build'!Y16,'Pair Build'!Z16)/$Q$8</x:f>
        <x:v>13.36</x:v>
      </x:c>
      <x:c r="P54" s="82" t="n">
        <x:f>IF('Pair Build'!AK16="T3 FIRM",1,IF(Geometries!AC11&lt;=$R$8,1,0))</x:f>
        <x:v>1</x:v>
      </x:c>
      <x:c r="Q54" s="82" t="n">
        <x:f>IF($U$8=1,Geometries!AB11,1)</x:f>
        <x:v>1</x:v>
      </x:c>
      <x:c r="R54" s="82" t="n">
        <x:f>IF($V$8=1,Lineages!AJ9,1)</x:f>
        <x:v>1</x:v>
      </x:c>
      <x:c r="S54" s="82" t="n">
        <x:f>MIN(1,G54,H54,K54,L54,Q54,R54)</x:f>
        <x:v>1</x:v>
      </x:c>
      <x:c r="T54" s="74" t="str">
        <x:f>IF(AND('Pair Build'!AJ16="FIT",I54=1,J54=1,M54=1,N54=1,O54&lt;=$E$8,P54=1),"PASS","FAIL")</x:f>
        <x:v>PASS</x:v>
      </x:c>
      <x:c r="U54" s="98" t="str">
        <x:f>IF(AND(S54&gt;=F54,T54="PASS"),"PASS","FAIL")</x:f>
        <x:v>PASS</x:v>
      </x:c>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row>
    <x:row r="55">
      <x:c r="B55" s="28" t="str">
        <x:v>P00</x:v>
      </x:c>
      <x:c r="C55" s="28" t="str">
        <x:v>L2-G5</x:v>
      </x:c>
      <x:c r="D55" s="28" t="str">
        <x:v>L2</x:v>
      </x:c>
      <x:c r="E55" s="28" t="str">
        <x:v>G5</x:v>
      </x:c>
      <x:c r="F55" s="96" t="n">
        <x:f>$D$8</x:f>
        <x:v>1</x:v>
      </x:c>
      <x:c r="G55" s="82" t="n">
        <x:f>X$8</x:f>
        <x:v>1</x:v>
      </x:c>
      <x:c r="H55" s="82" t="n">
        <x:f>MIN(1,Geometries!E12*$I$8+(1-Geometries!E12)*(Geometries!J12*$F$8+Geometries!K12*$G$8*IF(Geometries!M12="YES",1,$J$8)+Geometries!L12*$H$8*IF(Geometries!M12="YES",1,$J$8)))</x:f>
        <x:v>1</x:v>
      </x:c>
      <x:c r="I55" s="82" t="n">
        <x:f>IF($K$8=0,1,IF('Pair Build'!AG17&lt;=$K$8,1,0))</x:f>
        <x:v>1</x:v>
      </x:c>
      <x:c r="J55" s="82" t="n">
        <x:f>IF($L$8=0,1,IF(Geometries!W12&gt;=$L$8,1,0))</x:f>
        <x:v>1</x:v>
      </x:c>
      <x:c r="K55" s="82" t="n">
        <x:f>MIN(IF($M$8=1,Geometries!Z12,1),IF($N$8=1,Geometries!AA12,1))</x:f>
        <x:v>1</x:v>
      </x:c>
      <x:c r="L55" s="82" t="n">
        <x:f>MIN(IF($S$8=1,'Pair Build'!AE17,1),IF($T$8=1,'Pair Build'!AF17,1))</x:f>
        <x:v>1</x:v>
      </x:c>
      <x:c r="M55" s="82" t="n">
        <x:f>IF($O$8=0,1,IF('Pair Build'!AH17&lt;=$O$8,1,0))</x:f>
        <x:v>1</x:v>
      </x:c>
      <x:c r="N55" s="82" t="n">
        <x:f>IF($P$8=0,1,IF('Pair Build'!AI17="PASS",1,0))</x:f>
        <x:v>1</x:v>
      </x:c>
      <x:c r="O55" s="82" t="n">
        <x:f>IF(F55&lt;1,'Pair Build'!Y17,'Pair Build'!Z17)/$Q$8</x:f>
        <x:v>53.142105263157895</x:v>
      </x:c>
      <x:c r="P55" s="82" t="n">
        <x:f>IF('Pair Build'!AK17="T3 FIRM",1,IF(Geometries!AC12&lt;=$R$8,1,0))</x:f>
        <x:v>1</x:v>
      </x:c>
      <x:c r="Q55" s="82" t="n">
        <x:f>IF($U$8=1,Geometries!AB12,1)</x:f>
        <x:v>1</x:v>
      </x:c>
      <x:c r="R55" s="82" t="n">
        <x:f>IF($V$8=1,Lineages!AJ9,1)</x:f>
        <x:v>1</x:v>
      </x:c>
      <x:c r="S55" s="82" t="n">
        <x:f>MIN(1,G55,H55,K55,L55,Q55,R55)</x:f>
        <x:v>1</x:v>
      </x:c>
      <x:c r="T55" s="74" t="str">
        <x:f>IF(AND('Pair Build'!AJ17="FIT",I55=1,J55=1,M55=1,N55=1,O55&lt;=$E$8,P55=1),"PASS","FAIL")</x:f>
        <x:v>PASS</x:v>
      </x:c>
      <x:c r="U55" s="98" t="str">
        <x:f>IF(AND(S55&gt;=F55,T55="PASS"),"PASS","FAIL")</x:f>
        <x:v>PASS</x:v>
      </x:c>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row>
    <x:row r="56">
      <x:c r="B56" s="28" t="str">
        <x:v>P00</x:v>
      </x:c>
      <x:c r="C56" s="28" t="str">
        <x:v>L3-G1</x:v>
      </x:c>
      <x:c r="D56" s="28" t="str">
        <x:v>L3</x:v>
      </x:c>
      <x:c r="E56" s="28" t="str">
        <x:v>G1</x:v>
      </x:c>
      <x:c r="F56" s="96" t="n">
        <x:f>$D$8</x:f>
        <x:v>1</x:v>
      </x:c>
      <x:c r="G56" s="82" t="n">
        <x:f>Y$8</x:f>
        <x:v>1</x:v>
      </x:c>
      <x:c r="H56" s="82" t="n">
        <x:f>MIN(1,Geometries!E8*$I$8+(1-Geometries!E8)*(Geometries!J8*$F$8+Geometries!K8*$G$8*IF(Geometries!M8="YES",1,$J$8)+Geometries!L8*$H$8*IF(Geometries!M8="YES",1,$J$8)))</x:f>
        <x:v>1</x:v>
      </x:c>
      <x:c r="I56" s="82" t="n">
        <x:f>IF($K$8=0,1,IF('Pair Build'!AG18&lt;=$K$8,1,0))</x:f>
        <x:v>1</x:v>
      </x:c>
      <x:c r="J56" s="82" t="n">
        <x:f>IF($L$8=0,1,IF(Geometries!W8&gt;=$L$8,1,0))</x:f>
        <x:v>1</x:v>
      </x:c>
      <x:c r="K56" s="82" t="n">
        <x:f>MIN(IF($M$8=1,Geometries!Z8,1),IF($N$8=1,Geometries!AA8,1))</x:f>
        <x:v>1</x:v>
      </x:c>
      <x:c r="L56" s="82" t="n">
        <x:f>MIN(IF($S$8=1,'Pair Build'!AE18,1),IF($T$8=1,'Pair Build'!AF18,1))</x:f>
        <x:v>1</x:v>
      </x:c>
      <x:c r="M56" s="82" t="n">
        <x:f>IF($O$8=0,1,IF('Pair Build'!AH18&lt;=$O$8,1,0))</x:f>
        <x:v>1</x:v>
      </x:c>
      <x:c r="N56" s="82" t="n">
        <x:f>IF($P$8=0,1,IF('Pair Build'!AI18="PASS",1,0))</x:f>
        <x:v>1</x:v>
      </x:c>
      <x:c r="O56" s="82" t="n">
        <x:f>IF(F56&lt;1,'Pair Build'!Y18,'Pair Build'!Z18)/$Q$8</x:f>
        <x:v>53.78823529411765</x:v>
      </x:c>
      <x:c r="P56" s="82" t="n">
        <x:f>IF('Pair Build'!AK18="T3 FIRM",1,IF(Geometries!AC8&lt;=$R$8,1,0))</x:f>
        <x:v>1</x:v>
      </x:c>
      <x:c r="Q56" s="82" t="n">
        <x:f>IF($U$8=1,Geometries!AB8,1)</x:f>
        <x:v>1</x:v>
      </x:c>
      <x:c r="R56" s="82" t="n">
        <x:f>IF($V$8=1,Lineages!AJ10,1)</x:f>
        <x:v>1</x:v>
      </x:c>
      <x:c r="S56" s="82" t="n">
        <x:f>MIN(1,G56,H56,K56,L56,Q56,R56)</x:f>
        <x:v>1</x:v>
      </x:c>
      <x:c r="T56" s="74" t="str">
        <x:f>IF(AND('Pair Build'!AJ18="FIT",I56=1,J56=1,M56=1,N56=1,O56&lt;=$E$8,P56=1),"PASS","FAIL")</x:f>
        <x:v>FAIL</x:v>
      </x:c>
      <x:c r="U56" s="98" t="str">
        <x:f>IF(AND(S56&gt;=F56,T56="PASS"),"PASS","FAIL")</x:f>
        <x:v>FAIL</x:v>
      </x:c>
      <x:c r="V56" s="2"/>
      <x:c r="W56" s="2"/>
      <x:c r="X56" s="2"/>
      <x:c r="Y56" s="2"/>
      <x:c r="Z56" s="2"/>
      <x:c r="AA56" s="2"/>
      <x:c r="AB56" s="2"/>
      <x:c r="AC56" s="2"/>
      <x:c r="AD56" s="2"/>
      <x:c r="AE56" s="2"/>
      <x:c r="AF56" s="2"/>
      <x:c r="AG56" s="2"/>
      <x:c r="AH56" s="2"/>
      <x:c r="AI56" s="2"/>
      <x:c r="AJ56" s="2"/>
      <x:c r="AK56" s="2"/>
      <x:c r="AL56" s="2"/>
      <x:c r="AM56" s="2"/>
      <x:c r="AN56" s="2"/>
      <x:c r="AO56" s="2"/>
      <x:c r="AP56" s="2"/>
      <x:c r="AQ56" s="2"/>
      <x:c r="AR56" s="2"/>
      <x:c r="AS56" s="2"/>
    </x:row>
    <x:row r="57">
      <x:c r="B57" s="28" t="str">
        <x:v>P00</x:v>
      </x:c>
      <x:c r="C57" s="28" t="str">
        <x:v>L3-G2</x:v>
      </x:c>
      <x:c r="D57" s="28" t="str">
        <x:v>L3</x:v>
      </x:c>
      <x:c r="E57" s="28" t="str">
        <x:v>G2</x:v>
      </x:c>
      <x:c r="F57" s="96" t="n">
        <x:f>$D$8</x:f>
        <x:v>1</x:v>
      </x:c>
      <x:c r="G57" s="82" t="n">
        <x:f>Y$8</x:f>
        <x:v>1</x:v>
      </x:c>
      <x:c r="H57" s="82" t="n">
        <x:f>MIN(1,Geometries!E9*$I$8+(1-Geometries!E9)*(Geometries!J9*$F$8+Geometries!K9*$G$8*IF(Geometries!M9="YES",1,$J$8)+Geometries!L9*$H$8*IF(Geometries!M9="YES",1,$J$8)))</x:f>
        <x:v>1</x:v>
      </x:c>
      <x:c r="I57" s="82" t="n">
        <x:f>IF($K$8=0,1,IF('Pair Build'!AG19&lt;=$K$8,1,0))</x:f>
        <x:v>1</x:v>
      </x:c>
      <x:c r="J57" s="82" t="n">
        <x:f>IF($L$8=0,1,IF(Geometries!W9&gt;=$L$8,1,0))</x:f>
        <x:v>1</x:v>
      </x:c>
      <x:c r="K57" s="82" t="n">
        <x:f>MIN(IF($M$8=1,Geometries!Z9,1),IF($N$8=1,Geometries!AA9,1))</x:f>
        <x:v>1</x:v>
      </x:c>
      <x:c r="L57" s="82" t="n">
        <x:f>MIN(IF($S$8=1,'Pair Build'!AE19,1),IF($T$8=1,'Pair Build'!AF19,1))</x:f>
        <x:v>1</x:v>
      </x:c>
      <x:c r="M57" s="82" t="n">
        <x:f>IF($O$8=0,1,IF('Pair Build'!AH19&lt;=$O$8,1,0))</x:f>
        <x:v>1</x:v>
      </x:c>
      <x:c r="N57" s="82" t="n">
        <x:f>IF($P$8=0,1,IF('Pair Build'!AI19="PASS",1,0))</x:f>
        <x:v>1</x:v>
      </x:c>
      <x:c r="O57" s="82" t="n">
        <x:f>IF(F57&lt;1,'Pair Build'!Y19,'Pair Build'!Z19)/$Q$8</x:f>
        <x:v>66.4</x:v>
      </x:c>
      <x:c r="P57" s="82" t="n">
        <x:f>IF('Pair Build'!AK19="T3 FIRM",1,IF(Geometries!AC9&lt;=$R$8,1,0))</x:f>
        <x:v>1</x:v>
      </x:c>
      <x:c r="Q57" s="82" t="n">
        <x:f>IF($U$8=1,Geometries!AB9,1)</x:f>
        <x:v>1</x:v>
      </x:c>
      <x:c r="R57" s="82" t="n">
        <x:f>IF($V$8=1,Lineages!AJ10,1)</x:f>
        <x:v>1</x:v>
      </x:c>
      <x:c r="S57" s="82" t="n">
        <x:f>MIN(1,G57,H57,K57,L57,Q57,R57)</x:f>
        <x:v>1</x:v>
      </x:c>
      <x:c r="T57" s="74" t="str">
        <x:f>IF(AND('Pair Build'!AJ19="FIT",I57=1,J57=1,M57=1,N57=1,O57&lt;=$E$8,P57=1),"PASS","FAIL")</x:f>
        <x:v>FAIL</x:v>
      </x:c>
      <x:c r="U57" s="98" t="str">
        <x:f>IF(AND(S57&gt;=F57,T57="PASS"),"PASS","FAIL")</x:f>
        <x:v>FAIL</x:v>
      </x:c>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row>
    <x:row r="58">
      <x:c r="B58" s="28" t="str">
        <x:v>P00</x:v>
      </x:c>
      <x:c r="C58" s="28" t="str">
        <x:v>L3-G3</x:v>
      </x:c>
      <x:c r="D58" s="28" t="str">
        <x:v>L3</x:v>
      </x:c>
      <x:c r="E58" s="28" t="str">
        <x:v>G3</x:v>
      </x:c>
      <x:c r="F58" s="96" t="n">
        <x:f>$D$8</x:f>
        <x:v>1</x:v>
      </x:c>
      <x:c r="G58" s="82" t="n">
        <x:f>Y$8</x:f>
        <x:v>1</x:v>
      </x:c>
      <x:c r="H58" s="82" t="n">
        <x:f>MIN(1,Geometries!E10*$I$8+(1-Geometries!E10)*(Geometries!J10*$F$8+Geometries!K10*$G$8*IF(Geometries!M10="YES",1,$J$8)+Geometries!L10*$H$8*IF(Geometries!M10="YES",1,$J$8)))</x:f>
        <x:v>1</x:v>
      </x:c>
      <x:c r="I58" s="82" t="n">
        <x:f>IF($K$8=0,1,IF('Pair Build'!AG20&lt;=$K$8,1,0))</x:f>
        <x:v>1</x:v>
      </x:c>
      <x:c r="J58" s="82" t="n">
        <x:f>IF($L$8=0,1,IF(Geometries!W10&gt;=$L$8,1,0))</x:f>
        <x:v>1</x:v>
      </x:c>
      <x:c r="K58" s="82" t="n">
        <x:f>MIN(IF($M$8=1,Geometries!Z10,1),IF($N$8=1,Geometries!AA10,1))</x:f>
        <x:v>1</x:v>
      </x:c>
      <x:c r="L58" s="82" t="n">
        <x:f>MIN(IF($S$8=1,'Pair Build'!AE20,1),IF($T$8=1,'Pair Build'!AF20,1))</x:f>
        <x:v>1</x:v>
      </x:c>
      <x:c r="M58" s="82" t="n">
        <x:f>IF($O$8=0,1,IF('Pair Build'!AH20&lt;=$O$8,1,0))</x:f>
        <x:v>1</x:v>
      </x:c>
      <x:c r="N58" s="82" t="n">
        <x:f>IF($P$8=0,1,IF('Pair Build'!AI20="PASS",1,0))</x:f>
        <x:v>1</x:v>
      </x:c>
      <x:c r="O58" s="82" t="n">
        <x:f>IF(F58&lt;1,'Pair Build'!Y20,'Pair Build'!Z20)/$Q$8</x:f>
        <x:v>44.82352941176471</x:v>
      </x:c>
      <x:c r="P58" s="82" t="n">
        <x:f>IF('Pair Build'!AK20="T3 FIRM",1,IF(Geometries!AC10&lt;=$R$8,1,0))</x:f>
        <x:v>1</x:v>
      </x:c>
      <x:c r="Q58" s="82" t="n">
        <x:f>IF($U$8=1,Geometries!AB10,1)</x:f>
        <x:v>1</x:v>
      </x:c>
      <x:c r="R58" s="82" t="n">
        <x:f>IF($V$8=1,Lineages!AJ10,1)</x:f>
        <x:v>1</x:v>
      </x:c>
      <x:c r="S58" s="82" t="n">
        <x:f>MIN(1,G58,H58,K58,L58,Q58,R58)</x:f>
        <x:v>1</x:v>
      </x:c>
      <x:c r="T58" s="74" t="str">
        <x:f>IF(AND('Pair Build'!AJ20="FIT",I58=1,J58=1,M58=1,N58=1,O58&lt;=$E$8,P58=1),"PASS","FAIL")</x:f>
        <x:v>FAIL</x:v>
      </x:c>
      <x:c r="U58" s="98" t="str">
        <x:f>IF(AND(S58&gt;=F58,T58="PASS"),"PASS","FAIL")</x:f>
        <x:v>FAIL</x:v>
      </x:c>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row>
    <x:row r="59">
      <x:c r="B59" s="28" t="str">
        <x:v>P00</x:v>
      </x:c>
      <x:c r="C59" s="28" t="str">
        <x:v>L3-G4</x:v>
      </x:c>
      <x:c r="D59" s="28" t="str">
        <x:v>L3</x:v>
      </x:c>
      <x:c r="E59" s="28" t="str">
        <x:v>G4</x:v>
      </x:c>
      <x:c r="F59" s="96" t="n">
        <x:f>$D$8</x:f>
        <x:v>1</x:v>
      </x:c>
      <x:c r="G59" s="82" t="n">
        <x:f>Y$8</x:f>
        <x:v>1</x:v>
      </x:c>
      <x:c r="H59" s="82" t="n">
        <x:f>MIN(1,Geometries!E11*$I$8+(1-Geometries!E11)*(Geometries!J11*$F$8+Geometries!K11*$G$8*IF(Geometries!M11="YES",1,$J$8)+Geometries!L11*$H$8*IF(Geometries!M11="YES",1,$J$8)))</x:f>
        <x:v>1</x:v>
      </x:c>
      <x:c r="I59" s="82" t="n">
        <x:f>IF($K$8=0,1,IF('Pair Build'!AG21&lt;=$K$8,1,0))</x:f>
        <x:v>1</x:v>
      </x:c>
      <x:c r="J59" s="82" t="n">
        <x:f>IF($L$8=0,1,IF(Geometries!W11&gt;=$L$8,1,0))</x:f>
        <x:v>1</x:v>
      </x:c>
      <x:c r="K59" s="82" t="n">
        <x:f>MIN(IF($M$8=1,Geometries!Z11,1),IF($N$8=1,Geometries!AA11,1))</x:f>
        <x:v>1</x:v>
      </x:c>
      <x:c r="L59" s="82" t="n">
        <x:f>MIN(IF($S$8=1,'Pair Build'!AE21,1),IF($T$8=1,'Pair Build'!AF21,1))</x:f>
        <x:v>1</x:v>
      </x:c>
      <x:c r="M59" s="82" t="n">
        <x:f>IF($O$8=0,1,IF('Pair Build'!AH21&lt;=$O$8,1,0))</x:f>
        <x:v>1</x:v>
      </x:c>
      <x:c r="N59" s="82" t="n">
        <x:f>IF($P$8=0,1,IF('Pair Build'!AI21="PASS",1,0))</x:f>
        <x:v>1</x:v>
      </x:c>
      <x:c r="O59" s="82" t="n">
        <x:f>IF(F59&lt;1,'Pair Build'!Y21,'Pair Build'!Z21)/$Q$8</x:f>
        <x:v>17.28</x:v>
      </x:c>
      <x:c r="P59" s="82" t="n">
        <x:f>IF('Pair Build'!AK21="T3 FIRM",1,IF(Geometries!AC11&lt;=$R$8,1,0))</x:f>
        <x:v>1</x:v>
      </x:c>
      <x:c r="Q59" s="82" t="n">
        <x:f>IF($U$8=1,Geometries!AB11,1)</x:f>
        <x:v>1</x:v>
      </x:c>
      <x:c r="R59" s="82" t="n">
        <x:f>IF($V$8=1,Lineages!AJ10,1)</x:f>
        <x:v>1</x:v>
      </x:c>
      <x:c r="S59" s="82" t="n">
        <x:f>MIN(1,G59,H59,K59,L59,Q59,R59)</x:f>
        <x:v>1</x:v>
      </x:c>
      <x:c r="T59" s="74" t="str">
        <x:f>IF(AND('Pair Build'!AJ21="FIT",I59=1,J59=1,M59=1,N59=1,O59&lt;=$E$8,P59=1),"PASS","FAIL")</x:f>
        <x:v>FAIL</x:v>
      </x:c>
      <x:c r="U59" s="98" t="str">
        <x:f>IF(AND(S59&gt;=F59,T59="PASS"),"PASS","FAIL")</x:f>
        <x:v>FAIL</x:v>
      </x:c>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row>
    <x:row r="60">
      <x:c r="B60" s="28" t="str">
        <x:v>P00</x:v>
      </x:c>
      <x:c r="C60" s="28" t="str">
        <x:v>L3-G5</x:v>
      </x:c>
      <x:c r="D60" s="28" t="str">
        <x:v>L3</x:v>
      </x:c>
      <x:c r="E60" s="28" t="str">
        <x:v>G5</x:v>
      </x:c>
      <x:c r="F60" s="96" t="n">
        <x:f>$D$8</x:f>
        <x:v>1</x:v>
      </x:c>
      <x:c r="G60" s="82" t="n">
        <x:f>Y$8</x:f>
        <x:v>1</x:v>
      </x:c>
      <x:c r="H60" s="82" t="n">
        <x:f>MIN(1,Geometries!E12*$I$8+(1-Geometries!E12)*(Geometries!J12*$F$8+Geometries!K12*$G$8*IF(Geometries!M12="YES",1,$J$8)+Geometries!L12*$H$8*IF(Geometries!M12="YES",1,$J$8)))</x:f>
        <x:v>1</x:v>
      </x:c>
      <x:c r="I60" s="82" t="n">
        <x:f>IF($K$8=0,1,IF('Pair Build'!AG22&lt;=$K$8,1,0))</x:f>
        <x:v>1</x:v>
      </x:c>
      <x:c r="J60" s="82" t="n">
        <x:f>IF($L$8=0,1,IF(Geometries!W12&gt;=$L$8,1,0))</x:f>
        <x:v>1</x:v>
      </x:c>
      <x:c r="K60" s="82" t="n">
        <x:f>MIN(IF($M$8=1,Geometries!Z12,1),IF($N$8=1,Geometries!AA12,1))</x:f>
        <x:v>1</x:v>
      </x:c>
      <x:c r="L60" s="82" t="n">
        <x:f>MIN(IF($S$8=1,'Pair Build'!AE22,1),IF($T$8=1,'Pair Build'!AF22,1))</x:f>
        <x:v>1</x:v>
      </x:c>
      <x:c r="M60" s="82" t="n">
        <x:f>IF($O$8=0,1,IF('Pair Build'!AH22&lt;=$O$8,1,0))</x:f>
        <x:v>1</x:v>
      </x:c>
      <x:c r="N60" s="82" t="n">
        <x:f>IF($P$8=0,1,IF('Pair Build'!AI22="PASS",1,0))</x:f>
        <x:v>1</x:v>
      </x:c>
      <x:c r="O60" s="82" t="n">
        <x:f>IF(F60&lt;1,'Pair Build'!Y22,'Pair Build'!Z22)/$Q$8</x:f>
        <x:v>66.33684210526316</x:v>
      </x:c>
      <x:c r="P60" s="82" t="n">
        <x:f>IF('Pair Build'!AK22="T3 FIRM",1,IF(Geometries!AC12&lt;=$R$8,1,0))</x:f>
        <x:v>1</x:v>
      </x:c>
      <x:c r="Q60" s="82" t="n">
        <x:f>IF($U$8=1,Geometries!AB12,1)</x:f>
        <x:v>1</x:v>
      </x:c>
      <x:c r="R60" s="82" t="n">
        <x:f>IF($V$8=1,Lineages!AJ10,1)</x:f>
        <x:v>1</x:v>
      </x:c>
      <x:c r="S60" s="82" t="n">
        <x:f>MIN(1,G60,H60,K60,L60,Q60,R60)</x:f>
        <x:v>1</x:v>
      </x:c>
      <x:c r="T60" s="74" t="str">
        <x:f>IF(AND('Pair Build'!AJ22="FIT",I60=1,J60=1,M60=1,N60=1,O60&lt;=$E$8,P60=1),"PASS","FAIL")</x:f>
        <x:v>FAIL</x:v>
      </x:c>
      <x:c r="U60" s="98" t="str">
        <x:f>IF(AND(S60&gt;=F60,T60="PASS"),"PASS","FAIL")</x:f>
        <x:v>FAIL</x:v>
      </x:c>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row>
    <x:row r="61">
      <x:c r="B61" s="28" t="str">
        <x:v>P00</x:v>
      </x:c>
      <x:c r="C61" s="28" t="str">
        <x:v>L4-G1</x:v>
      </x:c>
      <x:c r="D61" s="28" t="str">
        <x:v>L4</x:v>
      </x:c>
      <x:c r="E61" s="28" t="str">
        <x:v>G1</x:v>
      </x:c>
      <x:c r="F61" s="96" t="n">
        <x:f>$D$8</x:f>
        <x:v>1</x:v>
      </x:c>
      <x:c r="G61" s="82" t="n">
        <x:f>Z$8</x:f>
        <x:v>1</x:v>
      </x:c>
      <x:c r="H61" s="82" t="n">
        <x:f>MIN(1,Geometries!E8*$I$8+(1-Geometries!E8)*(Geometries!J8*$F$8+Geometries!K8*$G$8*IF(Geometries!M8="YES",1,$J$8)+Geometries!L8*$H$8*IF(Geometries!M8="YES",1,$J$8)))</x:f>
        <x:v>1</x:v>
      </x:c>
      <x:c r="I61" s="82" t="n">
        <x:f>IF($K$8=0,1,IF('Pair Build'!AG23&lt;=$K$8,1,0))</x:f>
        <x:v>1</x:v>
      </x:c>
      <x:c r="J61" s="82" t="n">
        <x:f>IF($L$8=0,1,IF(Geometries!W8&gt;=$L$8,1,0))</x:f>
        <x:v>1</x:v>
      </x:c>
      <x:c r="K61" s="82" t="n">
        <x:f>MIN(IF($M$8=1,Geometries!Z8,1),IF($N$8=1,Geometries!AA8,1))</x:f>
        <x:v>1</x:v>
      </x:c>
      <x:c r="L61" s="82" t="n">
        <x:f>MIN(IF($S$8=1,'Pair Build'!AE23,1),IF($T$8=1,'Pair Build'!AF23,1))</x:f>
        <x:v>1</x:v>
      </x:c>
      <x:c r="M61" s="82" t="n">
        <x:f>IF($O$8=0,1,IF('Pair Build'!AH23&lt;=$O$8,1,0))</x:f>
        <x:v>1</x:v>
      </x:c>
      <x:c r="N61" s="82" t="n">
        <x:f>IF($P$8=0,1,IF('Pair Build'!AI23="PASS",1,0))</x:f>
        <x:v>1</x:v>
      </x:c>
      <x:c r="O61" s="82" t="n">
        <x:f>IF(F61&lt;1,'Pair Build'!Y23,'Pair Build'!Z23)/$Q$8</x:f>
        <x:v>68.32941176470588</x:v>
      </x:c>
      <x:c r="P61" s="82" t="n">
        <x:f>IF('Pair Build'!AK23="T3 FIRM",1,IF(Geometries!AC8&lt;=$R$8,1,0))</x:f>
        <x:v>1</x:v>
      </x:c>
      <x:c r="Q61" s="82" t="n">
        <x:f>IF($U$8=1,Geometries!AB8,1)</x:f>
        <x:v>1</x:v>
      </x:c>
      <x:c r="R61" s="82" t="n">
        <x:f>IF($V$8=1,Lineages!AJ11,1)</x:f>
        <x:v>1</x:v>
      </x:c>
      <x:c r="S61" s="82" t="n">
        <x:f>MIN(1,G61,H61,K61,L61,Q61,R61)</x:f>
        <x:v>1</x:v>
      </x:c>
      <x:c r="T61" s="74" t="str">
        <x:f>IF(AND('Pair Build'!AJ23="FIT",I61=1,J61=1,M61=1,N61=1,O61&lt;=$E$8,P61=1),"PASS","FAIL")</x:f>
        <x:v>PASS</x:v>
      </x:c>
      <x:c r="U61" s="98" t="str">
        <x:f>IF(AND(S61&gt;=F61,T61="PASS"),"PASS","FAIL")</x:f>
        <x:v>PASS</x:v>
      </x:c>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row>
    <x:row r="62">
      <x:c r="B62" s="28" t="str">
        <x:v>P00</x:v>
      </x:c>
      <x:c r="C62" s="28" t="str">
        <x:v>L4-G2</x:v>
      </x:c>
      <x:c r="D62" s="28" t="str">
        <x:v>L4</x:v>
      </x:c>
      <x:c r="E62" s="28" t="str">
        <x:v>G2</x:v>
      </x:c>
      <x:c r="F62" s="96" t="n">
        <x:f>$D$8</x:f>
        <x:v>1</x:v>
      </x:c>
      <x:c r="G62" s="82" t="n">
        <x:f>Z$8</x:f>
        <x:v>1</x:v>
      </x:c>
      <x:c r="H62" s="82" t="n">
        <x:f>MIN(1,Geometries!E9*$I$8+(1-Geometries!E9)*(Geometries!J9*$F$8+Geometries!K9*$G$8*IF(Geometries!M9="YES",1,$J$8)+Geometries!L9*$H$8*IF(Geometries!M9="YES",1,$J$8)))</x:f>
        <x:v>1</x:v>
      </x:c>
      <x:c r="I62" s="82" t="n">
        <x:f>IF($K$8=0,1,IF('Pair Build'!AG24&lt;=$K$8,1,0))</x:f>
        <x:v>1</x:v>
      </x:c>
      <x:c r="J62" s="82" t="n">
        <x:f>IF($L$8=0,1,IF(Geometries!W9&gt;=$L$8,1,0))</x:f>
        <x:v>1</x:v>
      </x:c>
      <x:c r="K62" s="82" t="n">
        <x:f>MIN(IF($M$8=1,Geometries!Z9,1),IF($N$8=1,Geometries!AA9,1))</x:f>
        <x:v>1</x:v>
      </x:c>
      <x:c r="L62" s="82" t="n">
        <x:f>MIN(IF($S$8=1,'Pair Build'!AE24,1),IF($T$8=1,'Pair Build'!AF24,1))</x:f>
        <x:v>1</x:v>
      </x:c>
      <x:c r="M62" s="82" t="n">
        <x:f>IF($O$8=0,1,IF('Pair Build'!AH24&lt;=$O$8,1,0))</x:f>
        <x:v>1</x:v>
      </x:c>
      <x:c r="N62" s="82" t="n">
        <x:f>IF($P$8=0,1,IF('Pair Build'!AI24="PASS",1,0))</x:f>
        <x:v>1</x:v>
      </x:c>
      <x:c r="O62" s="82" t="n">
        <x:f>IF(F62&lt;1,'Pair Build'!Y24,'Pair Build'!Z24)/$Q$8</x:f>
        <x:v>79.93333333333334</x:v>
      </x:c>
      <x:c r="P62" s="82" t="n">
        <x:f>IF('Pair Build'!AK24="T3 FIRM",1,IF(Geometries!AC9&lt;=$R$8,1,0))</x:f>
        <x:v>1</x:v>
      </x:c>
      <x:c r="Q62" s="82" t="n">
        <x:f>IF($U$8=1,Geometries!AB9,1)</x:f>
        <x:v>1</x:v>
      </x:c>
      <x:c r="R62" s="82" t="n">
        <x:f>IF($V$8=1,Lineages!AJ11,1)</x:f>
        <x:v>1</x:v>
      </x:c>
      <x:c r="S62" s="82" t="n">
        <x:f>MIN(1,G62,H62,K62,L62,Q62,R62)</x:f>
        <x:v>1</x:v>
      </x:c>
      <x:c r="T62" s="74" t="str">
        <x:f>IF(AND('Pair Build'!AJ24="FIT",I62=1,J62=1,M62=1,N62=1,O62&lt;=$E$8,P62=1),"PASS","FAIL")</x:f>
        <x:v>PASS</x:v>
      </x:c>
      <x:c r="U62" s="98" t="str">
        <x:f>IF(AND(S62&gt;=F62,T62="PASS"),"PASS","FAIL")</x:f>
        <x:v>PASS</x:v>
      </x:c>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row>
    <x:row r="63">
      <x:c r="B63" s="28" t="str">
        <x:v>P00</x:v>
      </x:c>
      <x:c r="C63" s="28" t="str">
        <x:v>L4-G3</x:v>
      </x:c>
      <x:c r="D63" s="28" t="str">
        <x:v>L4</x:v>
      </x:c>
      <x:c r="E63" s="28" t="str">
        <x:v>G3</x:v>
      </x:c>
      <x:c r="F63" s="96" t="n">
        <x:f>$D$8</x:f>
        <x:v>1</x:v>
      </x:c>
      <x:c r="G63" s="82" t="n">
        <x:f>Z$8</x:f>
        <x:v>1</x:v>
      </x:c>
      <x:c r="H63" s="82" t="n">
        <x:f>MIN(1,Geometries!E10*$I$8+(1-Geometries!E10)*(Geometries!J10*$F$8+Geometries!K10*$G$8*IF(Geometries!M10="YES",1,$J$8)+Geometries!L10*$H$8*IF(Geometries!M10="YES",1,$J$8)))</x:f>
        <x:v>1</x:v>
      </x:c>
      <x:c r="I63" s="82" t="n">
        <x:f>IF($K$8=0,1,IF('Pair Build'!AG25&lt;=$K$8,1,0))</x:f>
        <x:v>1</x:v>
      </x:c>
      <x:c r="J63" s="82" t="n">
        <x:f>IF($L$8=0,1,IF(Geometries!W10&gt;=$L$8,1,0))</x:f>
        <x:v>1</x:v>
      </x:c>
      <x:c r="K63" s="82" t="n">
        <x:f>MIN(IF($M$8=1,Geometries!Z10,1),IF($N$8=1,Geometries!AA10,1))</x:f>
        <x:v>1</x:v>
      </x:c>
      <x:c r="L63" s="82" t="n">
        <x:f>MIN(IF($S$8=1,'Pair Build'!AE25,1),IF($T$8=1,'Pair Build'!AF25,1))</x:f>
        <x:v>1</x:v>
      </x:c>
      <x:c r="M63" s="82" t="n">
        <x:f>IF($O$8=0,1,IF('Pair Build'!AH25&lt;=$O$8,1,0))</x:f>
        <x:v>1</x:v>
      </x:c>
      <x:c r="N63" s="82" t="n">
        <x:f>IF($P$8=0,1,IF('Pair Build'!AI25="PASS",1,0))</x:f>
        <x:v>1</x:v>
      </x:c>
      <x:c r="O63" s="82" t="n">
        <x:f>IF(F63&lt;1,'Pair Build'!Y25,'Pair Build'!Z25)/$Q$8</x:f>
        <x:v>58.94117647058823</x:v>
      </x:c>
      <x:c r="P63" s="82" t="n">
        <x:f>IF('Pair Build'!AK25="T3 FIRM",1,IF(Geometries!AC10&lt;=$R$8,1,0))</x:f>
        <x:v>1</x:v>
      </x:c>
      <x:c r="Q63" s="82" t="n">
        <x:f>IF($U$8=1,Geometries!AB10,1)</x:f>
        <x:v>1</x:v>
      </x:c>
      <x:c r="R63" s="82" t="n">
        <x:f>IF($V$8=1,Lineages!AJ11,1)</x:f>
        <x:v>1</x:v>
      </x:c>
      <x:c r="S63" s="82" t="n">
        <x:f>MIN(1,G63,H63,K63,L63,Q63,R63)</x:f>
        <x:v>1</x:v>
      </x:c>
      <x:c r="T63" s="74" t="str">
        <x:f>IF(AND('Pair Build'!AJ25="FIT",I63=1,J63=1,M63=1,N63=1,O63&lt;=$E$8,P63=1),"PASS","FAIL")</x:f>
        <x:v>PASS</x:v>
      </x:c>
      <x:c r="U63" s="98" t="str">
        <x:f>IF(AND(S63&gt;=F63,T63="PASS"),"PASS","FAIL")</x:f>
        <x:v>PASS</x:v>
      </x:c>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row>
    <x:row r="64">
      <x:c r="B64" s="28" t="str">
        <x:v>P00</x:v>
      </x:c>
      <x:c r="C64" s="28" t="str">
        <x:v>L4-G4</x:v>
      </x:c>
      <x:c r="D64" s="28" t="str">
        <x:v>L4</x:v>
      </x:c>
      <x:c r="E64" s="28" t="str">
        <x:v>G4</x:v>
      </x:c>
      <x:c r="F64" s="96" t="n">
        <x:f>$D$8</x:f>
        <x:v>1</x:v>
      </x:c>
      <x:c r="G64" s="82" t="n">
        <x:f>Z$8</x:f>
        <x:v>1</x:v>
      </x:c>
      <x:c r="H64" s="82" t="n">
        <x:f>MIN(1,Geometries!E11*$I$8+(1-Geometries!E11)*(Geometries!J11*$F$8+Geometries!K11*$G$8*IF(Geometries!M11="YES",1,$J$8)+Geometries!L11*$H$8*IF(Geometries!M11="YES",1,$J$8)))</x:f>
        <x:v>1</x:v>
      </x:c>
      <x:c r="I64" s="82" t="n">
        <x:f>IF($K$8=0,1,IF('Pair Build'!AG26&lt;=$K$8,1,0))</x:f>
        <x:v>1</x:v>
      </x:c>
      <x:c r="J64" s="82" t="n">
        <x:f>IF($L$8=0,1,IF(Geometries!W11&gt;=$L$8,1,0))</x:f>
        <x:v>1</x:v>
      </x:c>
      <x:c r="K64" s="82" t="n">
        <x:f>MIN(IF($M$8=1,Geometries!Z11,1),IF($N$8=1,Geometries!AA11,1))</x:f>
        <x:v>1</x:v>
      </x:c>
      <x:c r="L64" s="82" t="n">
        <x:f>MIN(IF($S$8=1,'Pair Build'!AE26,1),IF($T$8=1,'Pair Build'!AF26,1))</x:f>
        <x:v>1</x:v>
      </x:c>
      <x:c r="M64" s="82" t="n">
        <x:f>IF($O$8=0,1,IF('Pair Build'!AH26&lt;=$O$8,1,0))</x:f>
        <x:v>1</x:v>
      </x:c>
      <x:c r="N64" s="82" t="n">
        <x:f>IF($P$8=0,1,IF('Pair Build'!AI26="PASS",1,0))</x:f>
        <x:v>1</x:v>
      </x:c>
      <x:c r="O64" s="82" t="n">
        <x:f>IF(F64&lt;1,'Pair Build'!Y26,'Pair Build'!Z26)/$Q$8</x:f>
        <x:v>18.8</x:v>
      </x:c>
      <x:c r="P64" s="82" t="n">
        <x:f>IF('Pair Build'!AK26="T3 FIRM",1,IF(Geometries!AC11&lt;=$R$8,1,0))</x:f>
        <x:v>1</x:v>
      </x:c>
      <x:c r="Q64" s="82" t="n">
        <x:f>IF($U$8=1,Geometries!AB11,1)</x:f>
        <x:v>1</x:v>
      </x:c>
      <x:c r="R64" s="82" t="n">
        <x:f>IF($V$8=1,Lineages!AJ11,1)</x:f>
        <x:v>1</x:v>
      </x:c>
      <x:c r="S64" s="82" t="n">
        <x:f>MIN(1,G64,H64,K64,L64,Q64,R64)</x:f>
        <x:v>1</x:v>
      </x:c>
      <x:c r="T64" s="74" t="str">
        <x:f>IF(AND('Pair Build'!AJ26="FIT",I64=1,J64=1,M64=1,N64=1,O64&lt;=$E$8,P64=1),"PASS","FAIL")</x:f>
        <x:v>PASS</x:v>
      </x:c>
      <x:c r="U64" s="98" t="str">
        <x:f>IF(AND(S64&gt;=F64,T64="PASS"),"PASS","FAIL")</x:f>
        <x:v>PASS</x:v>
      </x:c>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row>
    <x:row r="65">
      <x:c r="B65" s="28" t="str">
        <x:v>P00</x:v>
      </x:c>
      <x:c r="C65" s="28" t="str">
        <x:v>L4-G5</x:v>
      </x:c>
      <x:c r="D65" s="28" t="str">
        <x:v>L4</x:v>
      </x:c>
      <x:c r="E65" s="28" t="str">
        <x:v>G5</x:v>
      </x:c>
      <x:c r="F65" s="96" t="n">
        <x:f>$D$8</x:f>
        <x:v>1</x:v>
      </x:c>
      <x:c r="G65" s="82" t="n">
        <x:f>Z$8</x:f>
        <x:v>1</x:v>
      </x:c>
      <x:c r="H65" s="82" t="n">
        <x:f>MIN(1,Geometries!E12*$I$8+(1-Geometries!E12)*(Geometries!J12*$F$8+Geometries!K12*$G$8*IF(Geometries!M12="YES",1,$J$8)+Geometries!L12*$H$8*IF(Geometries!M12="YES",1,$J$8)))</x:f>
        <x:v>1</x:v>
      </x:c>
      <x:c r="I65" s="82" t="n">
        <x:f>IF($K$8=0,1,IF('Pair Build'!AG27&lt;=$K$8,1,0))</x:f>
        <x:v>1</x:v>
      </x:c>
      <x:c r="J65" s="82" t="n">
        <x:f>IF($L$8=0,1,IF(Geometries!W12&gt;=$L$8,1,0))</x:f>
        <x:v>1</x:v>
      </x:c>
      <x:c r="K65" s="82" t="n">
        <x:f>MIN(IF($M$8=1,Geometries!Z12,1),IF($N$8=1,Geometries!AA12,1))</x:f>
        <x:v>1</x:v>
      </x:c>
      <x:c r="L65" s="82" t="n">
        <x:f>MIN(IF($S$8=1,'Pair Build'!AE27,1),IF($T$8=1,'Pair Build'!AF27,1))</x:f>
        <x:v>1</x:v>
      </x:c>
      <x:c r="M65" s="82" t="n">
        <x:f>IF($O$8=0,1,IF('Pair Build'!AH27&lt;=$O$8,1,0))</x:f>
        <x:v>1</x:v>
      </x:c>
      <x:c r="N65" s="82" t="n">
        <x:f>IF($P$8=0,1,IF('Pair Build'!AI27="PASS",1,0))</x:f>
        <x:v>1</x:v>
      </x:c>
      <x:c r="O65" s="82" t="n">
        <x:f>IF(F65&lt;1,'Pair Build'!Y27,'Pair Build'!Z27)/$Q$8</x:f>
        <x:v>83.16315789473684</x:v>
      </x:c>
      <x:c r="P65" s="82" t="n">
        <x:f>IF('Pair Build'!AK27="T3 FIRM",1,IF(Geometries!AC12&lt;=$R$8,1,0))</x:f>
        <x:v>1</x:v>
      </x:c>
      <x:c r="Q65" s="82" t="n">
        <x:f>IF($U$8=1,Geometries!AB12,1)</x:f>
        <x:v>1</x:v>
      </x:c>
      <x:c r="R65" s="82" t="n">
        <x:f>IF($V$8=1,Lineages!AJ11,1)</x:f>
        <x:v>1</x:v>
      </x:c>
      <x:c r="S65" s="82" t="n">
        <x:f>MIN(1,G65,H65,K65,L65,Q65,R65)</x:f>
        <x:v>1</x:v>
      </x:c>
      <x:c r="T65" s="74" t="str">
        <x:f>IF(AND('Pair Build'!AJ27="FIT",I65=1,J65=1,M65=1,N65=1,O65&lt;=$E$8,P65=1),"PASS","FAIL")</x:f>
        <x:v>PASS</x:v>
      </x:c>
      <x:c r="U65" s="98" t="str">
        <x:f>IF(AND(S65&gt;=F65,T65="PASS"),"PASS","FAIL")</x:f>
        <x:v>PASS</x:v>
      </x:c>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row>
    <x:row r="66">
      <x:c r="B66" s="28" t="str">
        <x:v>P00</x:v>
      </x:c>
      <x:c r="C66" s="28" t="str">
        <x:v>L5-G1</x:v>
      </x:c>
      <x:c r="D66" s="28" t="str">
        <x:v>L5</x:v>
      </x:c>
      <x:c r="E66" s="28" t="str">
        <x:v>G1</x:v>
      </x:c>
      <x:c r="F66" s="96" t="n">
        <x:f>$D$8</x:f>
        <x:v>1</x:v>
      </x:c>
      <x:c r="G66" s="82" t="n">
        <x:f>AA$8</x:f>
        <x:v>1</x:v>
      </x:c>
      <x:c r="H66" s="82" t="n">
        <x:f>MIN(1,Geometries!E8*$I$8+(1-Geometries!E8)*(Geometries!J8*$F$8+Geometries!K8*$G$8*IF(Geometries!M8="YES",1,$J$8)+Geometries!L8*$H$8*IF(Geometries!M8="YES",1,$J$8)))</x:f>
        <x:v>1</x:v>
      </x:c>
      <x:c r="I66" s="82" t="n">
        <x:f>IF($K$8=0,1,IF('Pair Build'!AG28&lt;=$K$8,1,0))</x:f>
        <x:v>1</x:v>
      </x:c>
      <x:c r="J66" s="82" t="n">
        <x:f>IF($L$8=0,1,IF(Geometries!W8&gt;=$L$8,1,0))</x:f>
        <x:v>1</x:v>
      </x:c>
      <x:c r="K66" s="82" t="n">
        <x:f>MIN(IF($M$8=1,Geometries!Z8,1),IF($N$8=1,Geometries!AA8,1))</x:f>
        <x:v>1</x:v>
      </x:c>
      <x:c r="L66" s="82" t="n">
        <x:f>MIN(IF($S$8=1,'Pair Build'!AE28,1),IF($T$8=1,'Pair Build'!AF28,1))</x:f>
        <x:v>1</x:v>
      </x:c>
      <x:c r="M66" s="82" t="n">
        <x:f>IF($O$8=0,1,IF('Pair Build'!AH28&lt;=$O$8,1,0))</x:f>
        <x:v>1</x:v>
      </x:c>
      <x:c r="N66" s="82" t="n">
        <x:f>IF($P$8=0,1,IF('Pair Build'!AI28="PASS",1,0))</x:f>
        <x:v>1</x:v>
      </x:c>
      <x:c r="O66" s="82" t="n">
        <x:f>IF(F66&lt;1,'Pair Build'!Y28,'Pair Build'!Z28)/$Q$8</x:f>
        <x:v>24</x:v>
      </x:c>
      <x:c r="P66" s="82" t="n">
        <x:f>IF('Pair Build'!AK28="T3 FIRM",1,IF(Geometries!AC8&lt;=$R$8,1,0))</x:f>
        <x:v>1</x:v>
      </x:c>
      <x:c r="Q66" s="82" t="n">
        <x:f>IF($U$8=1,Geometries!AB8,1)</x:f>
        <x:v>1</x:v>
      </x:c>
      <x:c r="R66" s="82" t="n">
        <x:f>IF($V$8=1,Lineages!AJ12,1)</x:f>
        <x:v>1</x:v>
      </x:c>
      <x:c r="S66" s="82" t="n">
        <x:f>MIN(1,G66,H66,K66,L66,Q66,R66)</x:f>
        <x:v>1</x:v>
      </x:c>
      <x:c r="T66" s="74" t="str">
        <x:f>IF(AND('Pair Build'!AJ28="FIT",I66=1,J66=1,M66=1,N66=1,O66&lt;=$E$8,P66=1),"PASS","FAIL")</x:f>
        <x:v>PASS</x:v>
      </x:c>
      <x:c r="U66" s="98" t="str">
        <x:f>IF(AND(S66&gt;=F66,T66="PASS"),"PASS","FAIL")</x:f>
        <x:v>PASS</x:v>
      </x:c>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row>
    <x:row r="67">
      <x:c r="B67" s="28" t="str">
        <x:v>P00</x:v>
      </x:c>
      <x:c r="C67" s="28" t="str">
        <x:v>L5-G2</x:v>
      </x:c>
      <x:c r="D67" s="28" t="str">
        <x:v>L5</x:v>
      </x:c>
      <x:c r="E67" s="28" t="str">
        <x:v>G2</x:v>
      </x:c>
      <x:c r="F67" s="96" t="n">
        <x:f>$D$8</x:f>
        <x:v>1</x:v>
      </x:c>
      <x:c r="G67" s="82" t="n">
        <x:f>AA$8</x:f>
        <x:v>1</x:v>
      </x:c>
      <x:c r="H67" s="82" t="n">
        <x:f>MIN(1,Geometries!E9*$I$8+(1-Geometries!E9)*(Geometries!J9*$F$8+Geometries!K9*$G$8*IF(Geometries!M9="YES",1,$J$8)+Geometries!L9*$H$8*IF(Geometries!M9="YES",1,$J$8)))</x:f>
        <x:v>1</x:v>
      </x:c>
      <x:c r="I67" s="82" t="n">
        <x:f>IF($K$8=0,1,IF('Pair Build'!AG29&lt;=$K$8,1,0))</x:f>
        <x:v>1</x:v>
      </x:c>
      <x:c r="J67" s="82" t="n">
        <x:f>IF($L$8=0,1,IF(Geometries!W9&gt;=$L$8,1,0))</x:f>
        <x:v>1</x:v>
      </x:c>
      <x:c r="K67" s="82" t="n">
        <x:f>MIN(IF($M$8=1,Geometries!Z9,1),IF($N$8=1,Geometries!AA9,1))</x:f>
        <x:v>1</x:v>
      </x:c>
      <x:c r="L67" s="82" t="n">
        <x:f>MIN(IF($S$8=1,'Pair Build'!AE29,1),IF($T$8=1,'Pair Build'!AF29,1))</x:f>
        <x:v>1</x:v>
      </x:c>
      <x:c r="M67" s="82" t="n">
        <x:f>IF($O$8=0,1,IF('Pair Build'!AH29&lt;=$O$8,1,0))</x:f>
        <x:v>1</x:v>
      </x:c>
      <x:c r="N67" s="82" t="n">
        <x:f>IF($P$8=0,1,IF('Pair Build'!AI29="PASS",1,0))</x:f>
        <x:v>1</x:v>
      </x:c>
      <x:c r="O67" s="82" t="n">
        <x:f>IF(F67&lt;1,'Pair Build'!Y29,'Pair Build'!Z29)/$Q$8</x:f>
        <x:v>30.799999999999997</x:v>
      </x:c>
      <x:c r="P67" s="82" t="n">
        <x:f>IF('Pair Build'!AK29="T3 FIRM",1,IF(Geometries!AC9&lt;=$R$8,1,0))</x:f>
        <x:v>1</x:v>
      </x:c>
      <x:c r="Q67" s="82" t="n">
        <x:f>IF($U$8=1,Geometries!AB9,1)</x:f>
        <x:v>1</x:v>
      </x:c>
      <x:c r="R67" s="82" t="n">
        <x:f>IF($V$8=1,Lineages!AJ12,1)</x:f>
        <x:v>1</x:v>
      </x:c>
      <x:c r="S67" s="82" t="n">
        <x:f>MIN(1,G67,H67,K67,L67,Q67,R67)</x:f>
        <x:v>1</x:v>
      </x:c>
      <x:c r="T67" s="74" t="str">
        <x:f>IF(AND('Pair Build'!AJ29="FIT",I67=1,J67=1,M67=1,N67=1,O67&lt;=$E$8,P67=1),"PASS","FAIL")</x:f>
        <x:v>PASS</x:v>
      </x:c>
      <x:c r="U67" s="98" t="str">
        <x:f>IF(AND(S67&gt;=F67,T67="PASS"),"PASS","FAIL")</x:f>
        <x:v>PASS</x:v>
      </x:c>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row>
    <x:row r="68">
      <x:c r="B68" s="28" t="str">
        <x:v>P00</x:v>
      </x:c>
      <x:c r="C68" s="28" t="str">
        <x:v>L5-G3</x:v>
      </x:c>
      <x:c r="D68" s="28" t="str">
        <x:v>L5</x:v>
      </x:c>
      <x:c r="E68" s="28" t="str">
        <x:v>G3</x:v>
      </x:c>
      <x:c r="F68" s="96" t="n">
        <x:f>$D$8</x:f>
        <x:v>1</x:v>
      </x:c>
      <x:c r="G68" s="82" t="n">
        <x:f>AA$8</x:f>
        <x:v>1</x:v>
      </x:c>
      <x:c r="H68" s="82" t="n">
        <x:f>MIN(1,Geometries!E10*$I$8+(1-Geometries!E10)*(Geometries!J10*$F$8+Geometries!K10*$G$8*IF(Geometries!M10="YES",1,$J$8)+Geometries!L10*$H$8*IF(Geometries!M10="YES",1,$J$8)))</x:f>
        <x:v>1</x:v>
      </x:c>
      <x:c r="I68" s="82" t="n">
        <x:f>IF($K$8=0,1,IF('Pair Build'!AG30&lt;=$K$8,1,0))</x:f>
        <x:v>1</x:v>
      </x:c>
      <x:c r="J68" s="82" t="n">
        <x:f>IF($L$8=0,1,IF(Geometries!W10&gt;=$L$8,1,0))</x:f>
        <x:v>1</x:v>
      </x:c>
      <x:c r="K68" s="82" t="n">
        <x:f>MIN(IF($M$8=1,Geometries!Z10,1),IF($N$8=1,Geometries!AA10,1))</x:f>
        <x:v>1</x:v>
      </x:c>
      <x:c r="L68" s="82" t="n">
        <x:f>MIN(IF($S$8=1,'Pair Build'!AE30,1),IF($T$8=1,'Pair Build'!AF30,1))</x:f>
        <x:v>1</x:v>
      </x:c>
      <x:c r="M68" s="82" t="n">
        <x:f>IF($O$8=0,1,IF('Pair Build'!AH30&lt;=$O$8,1,0))</x:f>
        <x:v>1</x:v>
      </x:c>
      <x:c r="N68" s="82" t="n">
        <x:f>IF($P$8=0,1,IF('Pair Build'!AI30="PASS",1,0))</x:f>
        <x:v>1</x:v>
      </x:c>
      <x:c r="O68" s="82" t="n">
        <x:f>IF(F68&lt;1,'Pair Build'!Y30,'Pair Build'!Z30)/$Q$8</x:f>
        <x:v>19.2</x:v>
      </x:c>
      <x:c r="P68" s="82" t="n">
        <x:f>IF('Pair Build'!AK30="T3 FIRM",1,IF(Geometries!AC10&lt;=$R$8,1,0))</x:f>
        <x:v>1</x:v>
      </x:c>
      <x:c r="Q68" s="82" t="n">
        <x:f>IF($U$8=1,Geometries!AB10,1)</x:f>
        <x:v>1</x:v>
      </x:c>
      <x:c r="R68" s="82" t="n">
        <x:f>IF($V$8=1,Lineages!AJ12,1)</x:f>
        <x:v>1</x:v>
      </x:c>
      <x:c r="S68" s="82" t="n">
        <x:f>MIN(1,G68,H68,K68,L68,Q68,R68)</x:f>
        <x:v>1</x:v>
      </x:c>
      <x:c r="T68" s="74" t="str">
        <x:f>IF(AND('Pair Build'!AJ30="FIT",I68=1,J68=1,M68=1,N68=1,O68&lt;=$E$8,P68=1),"PASS","FAIL")</x:f>
        <x:v>PASS</x:v>
      </x:c>
      <x:c r="U68" s="98" t="str">
        <x:f>IF(AND(S68&gt;=F68,T68="PASS"),"PASS","FAIL")</x:f>
        <x:v>PASS</x:v>
      </x:c>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row>
    <x:row r="69">
      <x:c r="B69" s="28" t="str">
        <x:v>P00</x:v>
      </x:c>
      <x:c r="C69" s="28" t="str">
        <x:v>L5-G4</x:v>
      </x:c>
      <x:c r="D69" s="28" t="str">
        <x:v>L5</x:v>
      </x:c>
      <x:c r="E69" s="28" t="str">
        <x:v>G4</x:v>
      </x:c>
      <x:c r="F69" s="96" t="n">
        <x:f>$D$8</x:f>
        <x:v>1</x:v>
      </x:c>
      <x:c r="G69" s="82" t="n">
        <x:f>AA$8</x:f>
        <x:v>1</x:v>
      </x:c>
      <x:c r="H69" s="82" t="n">
        <x:f>MIN(1,Geometries!E11*$I$8+(1-Geometries!E11)*(Geometries!J11*$F$8+Geometries!K11*$G$8*IF(Geometries!M11="YES",1,$J$8)+Geometries!L11*$H$8*IF(Geometries!M11="YES",1,$J$8)))</x:f>
        <x:v>1</x:v>
      </x:c>
      <x:c r="I69" s="82" t="n">
        <x:f>IF($K$8=0,1,IF('Pair Build'!AG31&lt;=$K$8,1,0))</x:f>
        <x:v>1</x:v>
      </x:c>
      <x:c r="J69" s="82" t="n">
        <x:f>IF($L$8=0,1,IF(Geometries!W11&gt;=$L$8,1,0))</x:f>
        <x:v>1</x:v>
      </x:c>
      <x:c r="K69" s="82" t="n">
        <x:f>MIN(IF($M$8=1,Geometries!Z11,1),IF($N$8=1,Geometries!AA11,1))</x:f>
        <x:v>1</x:v>
      </x:c>
      <x:c r="L69" s="82" t="n">
        <x:f>MIN(IF($S$8=1,'Pair Build'!AE31,1),IF($T$8=1,'Pair Build'!AF31,1))</x:f>
        <x:v>1</x:v>
      </x:c>
      <x:c r="M69" s="82" t="n">
        <x:f>IF($O$8=0,1,IF('Pair Build'!AH31&lt;=$O$8,1,0))</x:f>
        <x:v>1</x:v>
      </x:c>
      <x:c r="N69" s="82" t="n">
        <x:f>IF($P$8=0,1,IF('Pair Build'!AI31="PASS",1,0))</x:f>
        <x:v>1</x:v>
      </x:c>
      <x:c r="O69" s="82" t="n">
        <x:f>IF(F69&lt;1,'Pair Build'!Y31,'Pair Build'!Z31)/$Q$8</x:f>
        <x:v>9.6</x:v>
      </x:c>
      <x:c r="P69" s="82" t="n">
        <x:f>IF('Pair Build'!AK31="T3 FIRM",1,IF(Geometries!AC11&lt;=$R$8,1,0))</x:f>
        <x:v>1</x:v>
      </x:c>
      <x:c r="Q69" s="82" t="n">
        <x:f>IF($U$8=1,Geometries!AB11,1)</x:f>
        <x:v>1</x:v>
      </x:c>
      <x:c r="R69" s="82" t="n">
        <x:f>IF($V$8=1,Lineages!AJ12,1)</x:f>
        <x:v>1</x:v>
      </x:c>
      <x:c r="S69" s="82" t="n">
        <x:f>MIN(1,G69,H69,K69,L69,Q69,R69)</x:f>
        <x:v>1</x:v>
      </x:c>
      <x:c r="T69" s="74" t="str">
        <x:f>IF(AND('Pair Build'!AJ31="FIT",I69=1,J69=1,M69=1,N69=1,O69&lt;=$E$8,P69=1),"PASS","FAIL")</x:f>
        <x:v>PASS</x:v>
      </x:c>
      <x:c r="U69" s="98" t="str">
        <x:f>IF(AND(S69&gt;=F69,T69="PASS"),"PASS","FAIL")</x:f>
        <x:v>PASS</x:v>
      </x:c>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row>
    <x:row r="70">
      <x:c r="B70" s="28" t="str">
        <x:v>P00</x:v>
      </x:c>
      <x:c r="C70" s="28" t="str">
        <x:v>L5-G5</x:v>
      </x:c>
      <x:c r="D70" s="28" t="str">
        <x:v>L5</x:v>
      </x:c>
      <x:c r="E70" s="28" t="str">
        <x:v>G5</x:v>
      </x:c>
      <x:c r="F70" s="96" t="n">
        <x:f>$D$8</x:f>
        <x:v>1</x:v>
      </x:c>
      <x:c r="G70" s="82" t="n">
        <x:f>AA$8</x:f>
        <x:v>1</x:v>
      </x:c>
      <x:c r="H70" s="82" t="n">
        <x:f>MIN(1,Geometries!E12*$I$8+(1-Geometries!E12)*(Geometries!J12*$F$8+Geometries!K12*$G$8*IF(Geometries!M12="YES",1,$J$8)+Geometries!L12*$H$8*IF(Geometries!M12="YES",1,$J$8)))</x:f>
        <x:v>1</x:v>
      </x:c>
      <x:c r="I70" s="82" t="n">
        <x:f>IF($K$8=0,1,IF('Pair Build'!AG32&lt;=$K$8,1,0))</x:f>
        <x:v>1</x:v>
      </x:c>
      <x:c r="J70" s="82" t="n">
        <x:f>IF($L$8=0,1,IF(Geometries!W12&gt;=$L$8,1,0))</x:f>
        <x:v>1</x:v>
      </x:c>
      <x:c r="K70" s="82" t="n">
        <x:f>MIN(IF($M$8=1,Geometries!Z12,1),IF($N$8=1,Geometries!AA12,1))</x:f>
        <x:v>1</x:v>
      </x:c>
      <x:c r="L70" s="82" t="n">
        <x:f>MIN(IF($S$8=1,'Pair Build'!AE32,1),IF($T$8=1,'Pair Build'!AF32,1))</x:f>
        <x:v>1</x:v>
      </x:c>
      <x:c r="M70" s="82" t="n">
        <x:f>IF($O$8=0,1,IF('Pair Build'!AH32&lt;=$O$8,1,0))</x:f>
        <x:v>1</x:v>
      </x:c>
      <x:c r="N70" s="82" t="n">
        <x:f>IF($P$8=0,1,IF('Pair Build'!AI32="PASS",1,0))</x:f>
        <x:v>1</x:v>
      </x:c>
      <x:c r="O70" s="82" t="n">
        <x:f>IF(F70&lt;1,'Pair Build'!Y32,'Pair Build'!Z32)/$Q$8</x:f>
        <x:v>32.2</x:v>
      </x:c>
      <x:c r="P70" s="82" t="n">
        <x:f>IF('Pair Build'!AK32="T3 FIRM",1,IF(Geometries!AC12&lt;=$R$8,1,0))</x:f>
        <x:v>1</x:v>
      </x:c>
      <x:c r="Q70" s="82" t="n">
        <x:f>IF($U$8=1,Geometries!AB12,1)</x:f>
        <x:v>1</x:v>
      </x:c>
      <x:c r="R70" s="82" t="n">
        <x:f>IF($V$8=1,Lineages!AJ12,1)</x:f>
        <x:v>1</x:v>
      </x:c>
      <x:c r="S70" s="82" t="n">
        <x:f>MIN(1,G70,H70,K70,L70,Q70,R70)</x:f>
        <x:v>1</x:v>
      </x:c>
      <x:c r="T70" s="74" t="str">
        <x:f>IF(AND('Pair Build'!AJ32="FIT",I70=1,J70=1,M70=1,N70=1,O70&lt;=$E$8,P70=1),"PASS","FAIL")</x:f>
        <x:v>PASS</x:v>
      </x:c>
      <x:c r="U70" s="98" t="str">
        <x:f>IF(AND(S70&gt;=F70,T70="PASS"),"PASS","FAIL")</x:f>
        <x:v>PASS</x:v>
      </x:c>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row>
    <x:row r="71">
      <x:c r="B71" s="28" t="str">
        <x:v>P00</x:v>
      </x:c>
      <x:c r="C71" s="28" t="str">
        <x:v>L6-G1</x:v>
      </x:c>
      <x:c r="D71" s="28" t="str">
        <x:v>L6</x:v>
      </x:c>
      <x:c r="E71" s="28" t="str">
        <x:v>G1</x:v>
      </x:c>
      <x:c r="F71" s="96" t="n">
        <x:f>$D$8</x:f>
        <x:v>1</x:v>
      </x:c>
      <x:c r="G71" s="82" t="n">
        <x:f>AB$8</x:f>
        <x:v>1</x:v>
      </x:c>
      <x:c r="H71" s="82" t="n">
        <x:f>MIN(1,Geometries!E8*$I$8+(1-Geometries!E8)*(Geometries!J8*$F$8+Geometries!K8*$G$8*IF(Geometries!M8="YES",1,$J$8)+Geometries!L8*$H$8*IF(Geometries!M8="YES",1,$J$8)))</x:f>
        <x:v>1</x:v>
      </x:c>
      <x:c r="I71" s="82" t="n">
        <x:f>IF($K$8=0,1,IF('Pair Build'!AG33&lt;=$K$8,1,0))</x:f>
        <x:v>1</x:v>
      </x:c>
      <x:c r="J71" s="82" t="n">
        <x:f>IF($L$8=0,1,IF(Geometries!W8&gt;=$L$8,1,0))</x:f>
        <x:v>1</x:v>
      </x:c>
      <x:c r="K71" s="82" t="n">
        <x:f>MIN(IF($M$8=1,Geometries!Z8,1),IF($N$8=1,Geometries!AA8,1))</x:f>
        <x:v>1</x:v>
      </x:c>
      <x:c r="L71" s="82" t="n">
        <x:f>MIN(IF($S$8=1,'Pair Build'!AE33,1),IF($T$8=1,'Pair Build'!AF33,1))</x:f>
        <x:v>1</x:v>
      </x:c>
      <x:c r="M71" s="82" t="n">
        <x:f>IF($O$8=0,1,IF('Pair Build'!AH33&lt;=$O$8,1,0))</x:f>
        <x:v>1</x:v>
      </x:c>
      <x:c r="N71" s="82" t="n">
        <x:f>IF($P$8=0,1,IF('Pair Build'!AI33="PASS",1,0))</x:f>
        <x:v>1</x:v>
      </x:c>
      <x:c r="O71" s="82" t="n">
        <x:f>IF(F71&lt;1,'Pair Build'!Y33,'Pair Build'!Z33)/$Q$8</x:f>
        <x:v>131.50588235294117</x:v>
      </x:c>
      <x:c r="P71" s="82" t="n">
        <x:f>IF('Pair Build'!AK33="T3 FIRM",1,IF(Geometries!AC8&lt;=$R$8,1,0))</x:f>
        <x:v>1</x:v>
      </x:c>
      <x:c r="Q71" s="82" t="n">
        <x:f>IF($U$8=1,Geometries!AB8,1)</x:f>
        <x:v>1</x:v>
      </x:c>
      <x:c r="R71" s="82" t="n">
        <x:f>IF($V$8=1,Lineages!AJ13,1)</x:f>
        <x:v>1</x:v>
      </x:c>
      <x:c r="S71" s="82" t="n">
        <x:f>MIN(1,G71,H71,K71,L71,Q71,R71)</x:f>
        <x:v>1</x:v>
      </x:c>
      <x:c r="T71" s="74" t="str">
        <x:f>IF(AND('Pair Build'!AJ33="FIT",I71=1,J71=1,M71=1,N71=1,O71&lt;=$E$8,P71=1),"PASS","FAIL")</x:f>
        <x:v>PASS</x:v>
      </x:c>
      <x:c r="U71" s="98" t="str">
        <x:f>IF(AND(S71&gt;=F71,T71="PASS"),"PASS","FAIL")</x:f>
        <x:v>PASS</x:v>
      </x:c>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row>
    <x:row r="72">
      <x:c r="B72" s="28" t="str">
        <x:v>P00</x:v>
      </x:c>
      <x:c r="C72" s="28" t="str">
        <x:v>L6-G2</x:v>
      </x:c>
      <x:c r="D72" s="28" t="str">
        <x:v>L6</x:v>
      </x:c>
      <x:c r="E72" s="28" t="str">
        <x:v>G2</x:v>
      </x:c>
      <x:c r="F72" s="96" t="n">
        <x:f>$D$8</x:f>
        <x:v>1</x:v>
      </x:c>
      <x:c r="G72" s="82" t="n">
        <x:f>AB$8</x:f>
        <x:v>1</x:v>
      </x:c>
      <x:c r="H72" s="82" t="n">
        <x:f>MIN(1,Geometries!E9*$I$8+(1-Geometries!E9)*(Geometries!J9*$F$8+Geometries!K9*$G$8*IF(Geometries!M9="YES",1,$J$8)+Geometries!L9*$H$8*IF(Geometries!M9="YES",1,$J$8)))</x:f>
        <x:v>1</x:v>
      </x:c>
      <x:c r="I72" s="82" t="n">
        <x:f>IF($K$8=0,1,IF('Pair Build'!AG34&lt;=$K$8,1,0))</x:f>
        <x:v>1</x:v>
      </x:c>
      <x:c r="J72" s="82" t="n">
        <x:f>IF($L$8=0,1,IF(Geometries!W9&gt;=$L$8,1,0))</x:f>
        <x:v>1</x:v>
      </x:c>
      <x:c r="K72" s="82" t="n">
        <x:f>MIN(IF($M$8=1,Geometries!Z9,1),IF($N$8=1,Geometries!AA9,1))</x:f>
        <x:v>1</x:v>
      </x:c>
      <x:c r="L72" s="82" t="n">
        <x:f>MIN(IF($S$8=1,'Pair Build'!AE34,1),IF($T$8=1,'Pair Build'!AF34,1))</x:f>
        <x:v>1</x:v>
      </x:c>
      <x:c r="M72" s="82" t="n">
        <x:f>IF($O$8=0,1,IF('Pair Build'!AH34&lt;=$O$8,1,0))</x:f>
        <x:v>1</x:v>
      </x:c>
      <x:c r="N72" s="82" t="n">
        <x:f>IF($P$8=0,1,IF('Pair Build'!AI34="PASS",1,0))</x:f>
        <x:v>1</x:v>
      </x:c>
      <x:c r="O72" s="82" t="n">
        <x:f>IF(F72&lt;1,'Pair Build'!Y34,'Pair Build'!Z34)/$Q$8</x:f>
        <x:v>149.93333333333334</x:v>
      </x:c>
      <x:c r="P72" s="82" t="n">
        <x:f>IF('Pair Build'!AK34="T3 FIRM",1,IF(Geometries!AC9&lt;=$R$8,1,0))</x:f>
        <x:v>1</x:v>
      </x:c>
      <x:c r="Q72" s="82" t="n">
        <x:f>IF($U$8=1,Geometries!AB9,1)</x:f>
        <x:v>1</x:v>
      </x:c>
      <x:c r="R72" s="82" t="n">
        <x:f>IF($V$8=1,Lineages!AJ13,1)</x:f>
        <x:v>1</x:v>
      </x:c>
      <x:c r="S72" s="82" t="n">
        <x:f>MIN(1,G72,H72,K72,L72,Q72,R72)</x:f>
        <x:v>1</x:v>
      </x:c>
      <x:c r="T72" s="74" t="str">
        <x:f>IF(AND('Pair Build'!AJ34="FIT",I72=1,J72=1,M72=1,N72=1,O72&lt;=$E$8,P72=1),"PASS","FAIL")</x:f>
        <x:v>PASS</x:v>
      </x:c>
      <x:c r="U72" s="98" t="str">
        <x:f>IF(AND(S72&gt;=F72,T72="PASS"),"PASS","FAIL")</x:f>
        <x:v>PASS</x:v>
      </x:c>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row>
    <x:row r="73">
      <x:c r="B73" s="28" t="str">
        <x:v>P00</x:v>
      </x:c>
      <x:c r="C73" s="28" t="str">
        <x:v>L6-G3</x:v>
      </x:c>
      <x:c r="D73" s="28" t="str">
        <x:v>L6</x:v>
      </x:c>
      <x:c r="E73" s="28" t="str">
        <x:v>G3</x:v>
      </x:c>
      <x:c r="F73" s="96" t="n">
        <x:f>$D$8</x:f>
        <x:v>1</x:v>
      </x:c>
      <x:c r="G73" s="82" t="n">
        <x:f>AB$8</x:f>
        <x:v>1</x:v>
      </x:c>
      <x:c r="H73" s="82" t="n">
        <x:f>MIN(1,Geometries!E10*$I$8+(1-Geometries!E10)*(Geometries!J10*$F$8+Geometries!K10*$G$8*IF(Geometries!M10="YES",1,$J$8)+Geometries!L10*$H$8*IF(Geometries!M10="YES",1,$J$8)))</x:f>
        <x:v>1</x:v>
      </x:c>
      <x:c r="I73" s="82" t="n">
        <x:f>IF($K$8=0,1,IF('Pair Build'!AG35&lt;=$K$8,1,0))</x:f>
        <x:v>1</x:v>
      </x:c>
      <x:c r="J73" s="82" t="n">
        <x:f>IF($L$8=0,1,IF(Geometries!W10&gt;=$L$8,1,0))</x:f>
        <x:v>1</x:v>
      </x:c>
      <x:c r="K73" s="82" t="n">
        <x:f>MIN(IF($M$8=1,Geometries!Z10,1),IF($N$8=1,Geometries!AA10,1))</x:f>
        <x:v>1</x:v>
      </x:c>
      <x:c r="L73" s="82" t="n">
        <x:f>MIN(IF($S$8=1,'Pair Build'!AE35,1),IF($T$8=1,'Pair Build'!AF35,1))</x:f>
        <x:v>1</x:v>
      </x:c>
      <x:c r="M73" s="82" t="n">
        <x:f>IF($O$8=0,1,IF('Pair Build'!AH35&lt;=$O$8,1,0))</x:f>
        <x:v>1</x:v>
      </x:c>
      <x:c r="N73" s="82" t="n">
        <x:f>IF($P$8=0,1,IF('Pair Build'!AI35="PASS",1,0))</x:f>
        <x:v>1</x:v>
      </x:c>
      <x:c r="O73" s="82" t="n">
        <x:f>IF(F73&lt;1,'Pair Build'!Y35,'Pair Build'!Z35)/$Q$8</x:f>
        <x:v>115.58823529411765</x:v>
      </x:c>
      <x:c r="P73" s="82" t="n">
        <x:f>IF('Pair Build'!AK35="T3 FIRM",1,IF(Geometries!AC10&lt;=$R$8,1,0))</x:f>
        <x:v>1</x:v>
      </x:c>
      <x:c r="Q73" s="82" t="n">
        <x:f>IF($U$8=1,Geometries!AB10,1)</x:f>
        <x:v>1</x:v>
      </x:c>
      <x:c r="R73" s="82" t="n">
        <x:f>IF($V$8=1,Lineages!AJ13,1)</x:f>
        <x:v>1</x:v>
      </x:c>
      <x:c r="S73" s="82" t="n">
        <x:f>MIN(1,G73,H73,K73,L73,Q73,R73)</x:f>
        <x:v>1</x:v>
      </x:c>
      <x:c r="T73" s="74" t="str">
        <x:f>IF(AND('Pair Build'!AJ35="FIT",I73=1,J73=1,M73=1,N73=1,O73&lt;=$E$8,P73=1),"PASS","FAIL")</x:f>
        <x:v>PASS</x:v>
      </x:c>
      <x:c r="U73" s="98" t="str">
        <x:f>IF(AND(S73&gt;=F73,T73="PASS"),"PASS","FAIL")</x:f>
        <x:v>PASS</x:v>
      </x:c>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row>
    <x:row r="74">
      <x:c r="B74" s="28" t="str">
        <x:v>P00</x:v>
      </x:c>
      <x:c r="C74" s="28" t="str">
        <x:v>L6-G4</x:v>
      </x:c>
      <x:c r="D74" s="28" t="str">
        <x:v>L6</x:v>
      </x:c>
      <x:c r="E74" s="28" t="str">
        <x:v>G4</x:v>
      </x:c>
      <x:c r="F74" s="96" t="n">
        <x:f>$D$8</x:f>
        <x:v>1</x:v>
      </x:c>
      <x:c r="G74" s="82" t="n">
        <x:f>AB$8</x:f>
        <x:v>1</x:v>
      </x:c>
      <x:c r="H74" s="82" t="n">
        <x:f>MIN(1,Geometries!E11*$I$8+(1-Geometries!E11)*(Geometries!J11*$F$8+Geometries!K11*$G$8*IF(Geometries!M11="YES",1,$J$8)+Geometries!L11*$H$8*IF(Geometries!M11="YES",1,$J$8)))</x:f>
        <x:v>1</x:v>
      </x:c>
      <x:c r="I74" s="82" t="n">
        <x:f>IF($K$8=0,1,IF('Pair Build'!AG36&lt;=$K$8,1,0))</x:f>
        <x:v>1</x:v>
      </x:c>
      <x:c r="J74" s="82" t="n">
        <x:f>IF($L$8=0,1,IF(Geometries!W11&gt;=$L$8,1,0))</x:f>
        <x:v>1</x:v>
      </x:c>
      <x:c r="K74" s="82" t="n">
        <x:f>MIN(IF($M$8=1,Geometries!Z11,1),IF($N$8=1,Geometries!AA11,1))</x:f>
        <x:v>1</x:v>
      </x:c>
      <x:c r="L74" s="82" t="n">
        <x:f>MIN(IF($S$8=1,'Pair Build'!AE36,1),IF($T$8=1,'Pair Build'!AF36,1))</x:f>
        <x:v>1</x:v>
      </x:c>
      <x:c r="M74" s="82" t="n">
        <x:f>IF($O$8=0,1,IF('Pair Build'!AH36&lt;=$O$8,1,0))</x:f>
        <x:v>1</x:v>
      </x:c>
      <x:c r="N74" s="82" t="n">
        <x:f>IF($P$8=0,1,IF('Pair Build'!AI36="PASS",1,0))</x:f>
        <x:v>1</x:v>
      </x:c>
      <x:c r="O74" s="82" t="n">
        <x:f>IF(F74&lt;1,'Pair Build'!Y36,'Pair Build'!Z36)/$Q$8</x:f>
        <x:v>31.76</x:v>
      </x:c>
      <x:c r="P74" s="82" t="n">
        <x:f>IF('Pair Build'!AK36="T3 FIRM",1,IF(Geometries!AC11&lt;=$R$8,1,0))</x:f>
        <x:v>1</x:v>
      </x:c>
      <x:c r="Q74" s="82" t="n">
        <x:f>IF($U$8=1,Geometries!AB11,1)</x:f>
        <x:v>1</x:v>
      </x:c>
      <x:c r="R74" s="82" t="n">
        <x:f>IF($V$8=1,Lineages!AJ13,1)</x:f>
        <x:v>1</x:v>
      </x:c>
      <x:c r="S74" s="82" t="n">
        <x:f>MIN(1,G74,H74,K74,L74,Q74,R74)</x:f>
        <x:v>1</x:v>
      </x:c>
      <x:c r="T74" s="74" t="str">
        <x:f>IF(AND('Pair Build'!AJ36="FIT",I74=1,J74=1,M74=1,N74=1,O74&lt;=$E$8,P74=1),"PASS","FAIL")</x:f>
        <x:v>PASS</x:v>
      </x:c>
      <x:c r="U74" s="98" t="str">
        <x:f>IF(AND(S74&gt;=F74,T74="PASS"),"PASS","FAIL")</x:f>
        <x:v>PASS</x:v>
      </x:c>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row>
    <x:row r="75">
      <x:c r="B75" s="28" t="str">
        <x:v>P00</x:v>
      </x:c>
      <x:c r="C75" s="28" t="str">
        <x:v>L6-G5</x:v>
      </x:c>
      <x:c r="D75" s="28" t="str">
        <x:v>L6</x:v>
      </x:c>
      <x:c r="E75" s="28" t="str">
        <x:v>G5</x:v>
      </x:c>
      <x:c r="F75" s="96" t="n">
        <x:f>$D$8</x:f>
        <x:v>1</x:v>
      </x:c>
      <x:c r="G75" s="82" t="n">
        <x:f>AB$8</x:f>
        <x:v>1</x:v>
      </x:c>
      <x:c r="H75" s="82" t="n">
        <x:f>MIN(1,Geometries!E12*$I$8+(1-Geometries!E12)*(Geometries!J12*$F$8+Geometries!K12*$G$8*IF(Geometries!M12="YES",1,$J$8)+Geometries!L12*$H$8*IF(Geometries!M12="YES",1,$J$8)))</x:f>
        <x:v>1</x:v>
      </x:c>
      <x:c r="I75" s="82" t="n">
        <x:f>IF($K$8=0,1,IF('Pair Build'!AG37&lt;=$K$8,1,0))</x:f>
        <x:v>1</x:v>
      </x:c>
      <x:c r="J75" s="82" t="n">
        <x:f>IF($L$8=0,1,IF(Geometries!W12&gt;=$L$8,1,0))</x:f>
        <x:v>1</x:v>
      </x:c>
      <x:c r="K75" s="82" t="n">
        <x:f>MIN(IF($M$8=1,Geometries!Z12,1),IF($N$8=1,Geometries!AA12,1))</x:f>
        <x:v>1</x:v>
      </x:c>
      <x:c r="L75" s="82" t="n">
        <x:f>MIN(IF($S$8=1,'Pair Build'!AE37,1),IF($T$8=1,'Pair Build'!AF37,1))</x:f>
        <x:v>1</x:v>
      </x:c>
      <x:c r="M75" s="82" t="n">
        <x:f>IF($O$8=0,1,IF('Pair Build'!AH37&lt;=$O$8,1,0))</x:f>
        <x:v>1</x:v>
      </x:c>
      <x:c r="N75" s="82" t="n">
        <x:f>IF($P$8=0,1,IF('Pair Build'!AI37="PASS",1,0))</x:f>
        <x:v>1</x:v>
      </x:c>
      <x:c r="O75" s="82" t="n">
        <x:f>IF(F75&lt;1,'Pair Build'!Y37,'Pair Build'!Z37)/$Q$8</x:f>
        <x:v>155.79473684210527</x:v>
      </x:c>
      <x:c r="P75" s="82" t="n">
        <x:f>IF('Pair Build'!AK37="T3 FIRM",1,IF(Geometries!AC12&lt;=$R$8,1,0))</x:f>
        <x:v>1</x:v>
      </x:c>
      <x:c r="Q75" s="82" t="n">
        <x:f>IF($U$8=1,Geometries!AB12,1)</x:f>
        <x:v>1</x:v>
      </x:c>
      <x:c r="R75" s="82" t="n">
        <x:f>IF($V$8=1,Lineages!AJ13,1)</x:f>
        <x:v>1</x:v>
      </x:c>
      <x:c r="S75" s="82" t="n">
        <x:f>MIN(1,G75,H75,K75,L75,Q75,R75)</x:f>
        <x:v>1</x:v>
      </x:c>
      <x:c r="T75" s="74" t="str">
        <x:f>IF(AND('Pair Build'!AJ37="FIT",I75=1,J75=1,M75=1,N75=1,O75&lt;=$E$8,P75=1),"PASS","FAIL")</x:f>
        <x:v>PASS</x:v>
      </x:c>
      <x:c r="U75" s="98" t="str">
        <x:f>IF(AND(S75&gt;=F75,T75="PASS"),"PASS","FAIL")</x:f>
        <x:v>PASS</x:v>
      </x:c>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row>
    <x:row r="76">
      <x:c r="B76" s="28" t="str">
        <x:v>P01</x:v>
      </x:c>
      <x:c r="C76" s="28" t="str">
        <x:v>L1-G1</x:v>
      </x:c>
      <x:c r="D76" s="28" t="str">
        <x:v>L1</x:v>
      </x:c>
      <x:c r="E76" s="28" t="str">
        <x:v>G1</x:v>
      </x:c>
      <x:c r="F76" s="96" t="n">
        <x:f>$D$9</x:f>
        <x:v>0.4</x:v>
      </x:c>
      <x:c r="G76" s="82" t="n">
        <x:f>W$9</x:f>
        <x:v>1</x:v>
      </x:c>
      <x:c r="H76" s="82" t="n">
        <x:f>MIN(1,Geometries!E8*$I$9+(1-Geometries!E8)*(Geometries!J8*$F$9+Geometries!K8*$G$9*IF(Geometries!M8="YES",1,$J$9)+Geometries!L8*$H$9*IF(Geometries!M8="YES",1,$J$9)))</x:f>
        <x:v>1</x:v>
      </x:c>
      <x:c r="I76" s="82" t="n">
        <x:f>IF($K$9=0,1,IF('Pair Build'!AG8&lt;=$K$9,1,0))</x:f>
        <x:v>1</x:v>
      </x:c>
      <x:c r="J76" s="82" t="n">
        <x:f>IF($L$9=0,1,IF(Geometries!W8&gt;=$L$9,1,0))</x:f>
        <x:v>1</x:v>
      </x:c>
      <x:c r="K76" s="82" t="n">
        <x:f>MIN(IF($M$9=1,Geometries!Z8,1),IF($N$9=1,Geometries!AA8,1))</x:f>
        <x:v>1</x:v>
      </x:c>
      <x:c r="L76" s="82" t="n">
        <x:f>MIN(IF($S$9=1,'Pair Build'!AE8,1),IF($T$9=1,'Pair Build'!AF8,1))</x:f>
        <x:v>1</x:v>
      </x:c>
      <x:c r="M76" s="82" t="n">
        <x:f>IF($O$9=0,1,IF('Pair Build'!AH8&lt;=$O$9,1,0))</x:f>
        <x:v>1</x:v>
      </x:c>
      <x:c r="N76" s="82" t="n">
        <x:f>IF($P$9=0,1,IF('Pair Build'!AI8="PASS",1,0))</x:f>
        <x:v>1</x:v>
      </x:c>
      <x:c r="O76" s="82" t="n">
        <x:f>IF(F76&lt;1,'Pair Build'!Y8,'Pair Build'!Z8)/$Q$9</x:f>
        <x:v>12</x:v>
      </x:c>
      <x:c r="P76" s="82" t="n">
        <x:f>IF('Pair Build'!AK8="T3 FIRM",1,IF(Geometries!AC8&lt;=$R$9,1,0))</x:f>
        <x:v>1</x:v>
      </x:c>
      <x:c r="Q76" s="82" t="n">
        <x:f>IF($U$9=1,Geometries!AB8,1)</x:f>
        <x:v>1</x:v>
      </x:c>
      <x:c r="R76" s="82" t="n">
        <x:f>IF($V$9=1,Lineages!AJ8,1)</x:f>
        <x:v>1</x:v>
      </x:c>
      <x:c r="S76" s="82" t="n">
        <x:f>MIN(1,G76,H76,K76,L76,Q76,R76)</x:f>
        <x:v>1</x:v>
      </x:c>
      <x:c r="T76" s="74" t="str">
        <x:f>IF(AND('Pair Build'!AJ8="FIT",I76=1,J76=1,M76=1,N76=1,O76&lt;=$E$9,P76=1),"PASS","FAIL")</x:f>
        <x:v>PASS</x:v>
      </x:c>
      <x:c r="U76" s="98" t="str">
        <x:f>IF(AND(S76&gt;=F76,T76="PASS"),"PASS","FAIL")</x:f>
        <x:v>PASS</x:v>
      </x:c>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row>
    <x:row r="77">
      <x:c r="B77" s="28" t="str">
        <x:v>P01</x:v>
      </x:c>
      <x:c r="C77" s="28" t="str">
        <x:v>L1-G2</x:v>
      </x:c>
      <x:c r="D77" s="28" t="str">
        <x:v>L1</x:v>
      </x:c>
      <x:c r="E77" s="28" t="str">
        <x:v>G2</x:v>
      </x:c>
      <x:c r="F77" s="96" t="n">
        <x:f>$D$9</x:f>
        <x:v>0.4</x:v>
      </x:c>
      <x:c r="G77" s="82" t="n">
        <x:f>W$9</x:f>
        <x:v>1</x:v>
      </x:c>
      <x:c r="H77" s="82" t="n">
        <x:f>MIN(1,Geometries!E9*$I$9+(1-Geometries!E9)*(Geometries!J9*$F$9+Geometries!K9*$G$9*IF(Geometries!M9="YES",1,$J$9)+Geometries!L9*$H$9*IF(Geometries!M9="YES",1,$J$9)))</x:f>
        <x:v>1</x:v>
      </x:c>
      <x:c r="I77" s="82" t="n">
        <x:f>IF($K$9=0,1,IF('Pair Build'!AG9&lt;=$K$9,1,0))</x:f>
        <x:v>1</x:v>
      </x:c>
      <x:c r="J77" s="82" t="n">
        <x:f>IF($L$9=0,1,IF(Geometries!W9&gt;=$L$9,1,0))</x:f>
        <x:v>1</x:v>
      </x:c>
      <x:c r="K77" s="82" t="n">
        <x:f>MIN(IF($M$9=1,Geometries!Z9,1),IF($N$9=1,Geometries!AA9,1))</x:f>
        <x:v>1</x:v>
      </x:c>
      <x:c r="L77" s="82" t="n">
        <x:f>MIN(IF($S$9=1,'Pair Build'!AE9,1),IF($T$9=1,'Pair Build'!AF9,1))</x:f>
        <x:v>1</x:v>
      </x:c>
      <x:c r="M77" s="82" t="n">
        <x:f>IF($O$9=0,1,IF('Pair Build'!AH9&lt;=$O$9,1,0))</x:f>
        <x:v>1</x:v>
      </x:c>
      <x:c r="N77" s="82" t="n">
        <x:f>IF($P$9=0,1,IF('Pair Build'!AI9="PASS",1,0))</x:f>
        <x:v>1</x:v>
      </x:c>
      <x:c r="O77" s="82" t="n">
        <x:f>IF(F77&lt;1,'Pair Build'!Y9,'Pair Build'!Z9)/$Q$9</x:f>
        <x:v>18</x:v>
      </x:c>
      <x:c r="P77" s="82" t="n">
        <x:f>IF('Pair Build'!AK9="T3 FIRM",1,IF(Geometries!AC9&lt;=$R$9,1,0))</x:f>
        <x:v>1</x:v>
      </x:c>
      <x:c r="Q77" s="82" t="n">
        <x:f>IF($U$9=1,Geometries!AB9,1)</x:f>
        <x:v>1</x:v>
      </x:c>
      <x:c r="R77" s="82" t="n">
        <x:f>IF($V$9=1,Lineages!AJ8,1)</x:f>
        <x:v>1</x:v>
      </x:c>
      <x:c r="S77" s="82" t="n">
        <x:f>MIN(1,G77,H77,K77,L77,Q77,R77)</x:f>
        <x:v>1</x:v>
      </x:c>
      <x:c r="T77" s="74" t="str">
        <x:f>IF(AND('Pair Build'!AJ9="FIT",I77=1,J77=1,M77=1,N77=1,O77&lt;=$E$9,P77=1),"PASS","FAIL")</x:f>
        <x:v>PASS</x:v>
      </x:c>
      <x:c r="U77" s="98" t="str">
        <x:f>IF(AND(S77&gt;=F77,T77="PASS"),"PASS","FAIL")</x:f>
        <x:v>PASS</x:v>
      </x:c>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row>
    <x:row r="78">
      <x:c r="B78" s="28" t="str">
        <x:v>P01</x:v>
      </x:c>
      <x:c r="C78" s="28" t="str">
        <x:v>L1-G3</x:v>
      </x:c>
      <x:c r="D78" s="28" t="str">
        <x:v>L1</x:v>
      </x:c>
      <x:c r="E78" s="28" t="str">
        <x:v>G3</x:v>
      </x:c>
      <x:c r="F78" s="96" t="n">
        <x:f>$D$9</x:f>
        <x:v>0.4</x:v>
      </x:c>
      <x:c r="G78" s="82" t="n">
        <x:f>W$9</x:f>
        <x:v>1</x:v>
      </x:c>
      <x:c r="H78" s="82" t="n">
        <x:f>MIN(1,Geometries!E10*$I$9+(1-Geometries!E10)*(Geometries!J10*$F$9+Geometries!K10*$G$9*IF(Geometries!M10="YES",1,$J$9)+Geometries!L10*$H$9*IF(Geometries!M10="YES",1,$J$9)))</x:f>
        <x:v>1</x:v>
      </x:c>
      <x:c r="I78" s="82" t="n">
        <x:f>IF($K$9=0,1,IF('Pair Build'!AG10&lt;=$K$9,1,0))</x:f>
        <x:v>1</x:v>
      </x:c>
      <x:c r="J78" s="82" t="n">
        <x:f>IF($L$9=0,1,IF(Geometries!W10&gt;=$L$9,1,0))</x:f>
        <x:v>1</x:v>
      </x:c>
      <x:c r="K78" s="82" t="n">
        <x:f>MIN(IF($M$9=1,Geometries!Z10,1),IF($N$9=1,Geometries!AA10,1))</x:f>
        <x:v>1</x:v>
      </x:c>
      <x:c r="L78" s="82" t="n">
        <x:f>MIN(IF($S$9=1,'Pair Build'!AE10,1),IF($T$9=1,'Pair Build'!AF10,1))</x:f>
        <x:v>1</x:v>
      </x:c>
      <x:c r="M78" s="82" t="n">
        <x:f>IF($O$9=0,1,IF('Pair Build'!AH10&lt;=$O$9,1,0))</x:f>
        <x:v>1</x:v>
      </x:c>
      <x:c r="N78" s="82" t="n">
        <x:f>IF($P$9=0,1,IF('Pair Build'!AI10="PASS",1,0))</x:f>
        <x:v>1</x:v>
      </x:c>
      <x:c r="O78" s="82" t="n">
        <x:f>IF(F78&lt;1,'Pair Build'!Y10,'Pair Build'!Z10)/$Q$9</x:f>
        <x:v>14</x:v>
      </x:c>
      <x:c r="P78" s="82" t="n">
        <x:f>IF('Pair Build'!AK10="T3 FIRM",1,IF(Geometries!AC10&lt;=$R$9,1,0))</x:f>
        <x:v>1</x:v>
      </x:c>
      <x:c r="Q78" s="82" t="n">
        <x:f>IF($U$9=1,Geometries!AB10,1)</x:f>
        <x:v>1</x:v>
      </x:c>
      <x:c r="R78" s="82" t="n">
        <x:f>IF($V$9=1,Lineages!AJ8,1)</x:f>
        <x:v>1</x:v>
      </x:c>
      <x:c r="S78" s="82" t="n">
        <x:f>MIN(1,G78,H78,K78,L78,Q78,R78)</x:f>
        <x:v>1</x:v>
      </x:c>
      <x:c r="T78" s="74" t="str">
        <x:f>IF(AND('Pair Build'!AJ10="FIT",I78=1,J78=1,M78=1,N78=1,O78&lt;=$E$9,P78=1),"PASS","FAIL")</x:f>
        <x:v>PASS</x:v>
      </x:c>
      <x:c r="U78" s="98" t="str">
        <x:f>IF(AND(S78&gt;=F78,T78="PASS"),"PASS","FAIL")</x:f>
        <x:v>PASS</x:v>
      </x:c>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row>
    <x:row r="79">
      <x:c r="B79" s="28" t="str">
        <x:v>P01</x:v>
      </x:c>
      <x:c r="C79" s="28" t="str">
        <x:v>L1-G4</x:v>
      </x:c>
      <x:c r="D79" s="28" t="str">
        <x:v>L1</x:v>
      </x:c>
      <x:c r="E79" s="28" t="str">
        <x:v>G4</x:v>
      </x:c>
      <x:c r="F79" s="96" t="n">
        <x:f>$D$9</x:f>
        <x:v>0.4</x:v>
      </x:c>
      <x:c r="G79" s="82" t="n">
        <x:f>W$9</x:f>
        <x:v>1</x:v>
      </x:c>
      <x:c r="H79" s="82" t="n">
        <x:f>MIN(1,Geometries!E11*$I$9+(1-Geometries!E11)*(Geometries!J11*$F$9+Geometries!K11*$G$9*IF(Geometries!M11="YES",1,$J$9)+Geometries!L11*$H$9*IF(Geometries!M11="YES",1,$J$9)))</x:f>
        <x:v>1</x:v>
      </x:c>
      <x:c r="I79" s="82" t="n">
        <x:f>IF($K$9=0,1,IF('Pair Build'!AG11&lt;=$K$9,1,0))</x:f>
        <x:v>1</x:v>
      </x:c>
      <x:c r="J79" s="82" t="n">
        <x:f>IF($L$9=0,1,IF(Geometries!W11&gt;=$L$9,1,0))</x:f>
        <x:v>1</x:v>
      </x:c>
      <x:c r="K79" s="82" t="n">
        <x:f>MIN(IF($M$9=1,Geometries!Z11,1),IF($N$9=1,Geometries!AA11,1))</x:f>
        <x:v>1</x:v>
      </x:c>
      <x:c r="L79" s="82" t="n">
        <x:f>MIN(IF($S$9=1,'Pair Build'!AE11,1),IF($T$9=1,'Pair Build'!AF11,1))</x:f>
        <x:v>1</x:v>
      </x:c>
      <x:c r="M79" s="82" t="n">
        <x:f>IF($O$9=0,1,IF('Pair Build'!AH11&lt;=$O$9,1,0))</x:f>
        <x:v>1</x:v>
      </x:c>
      <x:c r="N79" s="82" t="n">
        <x:f>IF($P$9=0,1,IF('Pair Build'!AI11="PASS",1,0))</x:f>
        <x:v>1</x:v>
      </x:c>
      <x:c r="O79" s="82" t="n">
        <x:f>IF(F79&lt;1,'Pair Build'!Y11,'Pair Build'!Z11)/$Q$9</x:f>
        <x:v>2</x:v>
      </x:c>
      <x:c r="P79" s="82" t="n">
        <x:f>IF('Pair Build'!AK11="T3 FIRM",1,IF(Geometries!AC11&lt;=$R$9,1,0))</x:f>
        <x:v>1</x:v>
      </x:c>
      <x:c r="Q79" s="82" t="n">
        <x:f>IF($U$9=1,Geometries!AB11,1)</x:f>
        <x:v>1</x:v>
      </x:c>
      <x:c r="R79" s="82" t="n">
        <x:f>IF($V$9=1,Lineages!AJ8,1)</x:f>
        <x:v>1</x:v>
      </x:c>
      <x:c r="S79" s="82" t="n">
        <x:f>MIN(1,G79,H79,K79,L79,Q79,R79)</x:f>
        <x:v>1</x:v>
      </x:c>
      <x:c r="T79" s="74" t="str">
        <x:f>IF(AND('Pair Build'!AJ11="FIT",I79=1,J79=1,M79=1,N79=1,O79&lt;=$E$9,P79=1),"PASS","FAIL")</x:f>
        <x:v>PASS</x:v>
      </x:c>
      <x:c r="U79" s="98" t="str">
        <x:f>IF(AND(S79&gt;=F79,T79="PASS"),"PASS","FAIL")</x:f>
        <x:v>PASS</x:v>
      </x:c>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row>
    <x:row r="80">
      <x:c r="B80" s="28" t="str">
        <x:v>P01</x:v>
      </x:c>
      <x:c r="C80" s="28" t="str">
        <x:v>L1-G5</x:v>
      </x:c>
      <x:c r="D80" s="28" t="str">
        <x:v>L1</x:v>
      </x:c>
      <x:c r="E80" s="28" t="str">
        <x:v>G5</x:v>
      </x:c>
      <x:c r="F80" s="96" t="n">
        <x:f>$D$9</x:f>
        <x:v>0.4</x:v>
      </x:c>
      <x:c r="G80" s="82" t="n">
        <x:f>W$9</x:f>
        <x:v>1</x:v>
      </x:c>
      <x:c r="H80" s="82" t="n">
        <x:f>MIN(1,Geometries!E12*$I$9+(1-Geometries!E12)*(Geometries!J12*$F$9+Geometries!K12*$G$9*IF(Geometries!M12="YES",1,$J$9)+Geometries!L12*$H$9*IF(Geometries!M12="YES",1,$J$9)))</x:f>
        <x:v>1</x:v>
      </x:c>
      <x:c r="I80" s="82" t="n">
        <x:f>IF($K$9=0,1,IF('Pair Build'!AG12&lt;=$K$9,1,0))</x:f>
        <x:v>1</x:v>
      </x:c>
      <x:c r="J80" s="82" t="n">
        <x:f>IF($L$9=0,1,IF(Geometries!W12&gt;=$L$9,1,0))</x:f>
        <x:v>1</x:v>
      </x:c>
      <x:c r="K80" s="82" t="n">
        <x:f>MIN(IF($M$9=1,Geometries!Z12,1),IF($N$9=1,Geometries!AA12,1))</x:f>
        <x:v>1</x:v>
      </x:c>
      <x:c r="L80" s="82" t="n">
        <x:f>MIN(IF($S$9=1,'Pair Build'!AE12,1),IF($T$9=1,'Pair Build'!AF12,1))</x:f>
        <x:v>1</x:v>
      </x:c>
      <x:c r="M80" s="82" t="n">
        <x:f>IF($O$9=0,1,IF('Pair Build'!AH12&lt;=$O$9,1,0))</x:f>
        <x:v>1</x:v>
      </x:c>
      <x:c r="N80" s="82" t="n">
        <x:f>IF($P$9=0,1,IF('Pair Build'!AI12="PASS",1,0))</x:f>
        <x:v>1</x:v>
      </x:c>
      <x:c r="O80" s="82" t="n">
        <x:f>IF(F80&lt;1,'Pair Build'!Y12,'Pair Build'!Z12)/$Q$9</x:f>
        <x:v>10</x:v>
      </x:c>
      <x:c r="P80" s="82" t="n">
        <x:f>IF('Pair Build'!AK12="T3 FIRM",1,IF(Geometries!AC12&lt;=$R$9,1,0))</x:f>
        <x:v>1</x:v>
      </x:c>
      <x:c r="Q80" s="82" t="n">
        <x:f>IF($U$9=1,Geometries!AB12,1)</x:f>
        <x:v>1</x:v>
      </x:c>
      <x:c r="R80" s="82" t="n">
        <x:f>IF($V$9=1,Lineages!AJ8,1)</x:f>
        <x:v>1</x:v>
      </x:c>
      <x:c r="S80" s="82" t="n">
        <x:f>MIN(1,G80,H80,K80,L80,Q80,R80)</x:f>
        <x:v>1</x:v>
      </x:c>
      <x:c r="T80" s="74" t="str">
        <x:f>IF(AND('Pair Build'!AJ12="FIT",I80=1,J80=1,M80=1,N80=1,O80&lt;=$E$9,P80=1),"PASS","FAIL")</x:f>
        <x:v>PASS</x:v>
      </x:c>
      <x:c r="U80" s="98" t="str">
        <x:f>IF(AND(S80&gt;=F80,T80="PASS"),"PASS","FAIL")</x:f>
        <x:v>PASS</x:v>
      </x:c>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row>
    <x:row r="81">
      <x:c r="B81" s="28" t="str">
        <x:v>P01</x:v>
      </x:c>
      <x:c r="C81" s="28" t="str">
        <x:v>L2-G1</x:v>
      </x:c>
      <x:c r="D81" s="28" t="str">
        <x:v>L2</x:v>
      </x:c>
      <x:c r="E81" s="28" t="str">
        <x:v>G1</x:v>
      </x:c>
      <x:c r="F81" s="96" t="n">
        <x:f>$D$9</x:f>
        <x:v>0.4</x:v>
      </x:c>
      <x:c r="G81" s="82" t="n">
        <x:f>X$9</x:f>
        <x:v>1</x:v>
      </x:c>
      <x:c r="H81" s="82" t="n">
        <x:f>MIN(1,Geometries!E8*$I$9+(1-Geometries!E8)*(Geometries!J8*$F$9+Geometries!K8*$G$9*IF(Geometries!M8="YES",1,$J$9)+Geometries!L8*$H$9*IF(Geometries!M8="YES",1,$J$9)))</x:f>
        <x:v>1</x:v>
      </x:c>
      <x:c r="I81" s="82" t="n">
        <x:f>IF($K$9=0,1,IF('Pair Build'!AG13&lt;=$K$9,1,0))</x:f>
        <x:v>1</x:v>
      </x:c>
      <x:c r="J81" s="82" t="n">
        <x:f>IF($L$9=0,1,IF(Geometries!W8&gt;=$L$9,1,0))</x:f>
        <x:v>1</x:v>
      </x:c>
      <x:c r="K81" s="82" t="n">
        <x:f>MIN(IF($M$9=1,Geometries!Z8,1),IF($N$9=1,Geometries!AA8,1))</x:f>
        <x:v>1</x:v>
      </x:c>
      <x:c r="L81" s="82" t="n">
        <x:f>MIN(IF($S$9=1,'Pair Build'!AE13,1),IF($T$9=1,'Pair Build'!AF13,1))</x:f>
        <x:v>1</x:v>
      </x:c>
      <x:c r="M81" s="82" t="n">
        <x:f>IF($O$9=0,1,IF('Pair Build'!AH13&lt;=$O$9,1,0))</x:f>
        <x:v>1</x:v>
      </x:c>
      <x:c r="N81" s="82" t="n">
        <x:f>IF($P$9=0,1,IF('Pair Build'!AI13="PASS",1,0))</x:f>
        <x:v>1</x:v>
      </x:c>
      <x:c r="O81" s="82" t="n">
        <x:f>IF(F81&lt;1,'Pair Build'!Y13,'Pair Build'!Z13)/$Q$9</x:f>
        <x:v>13.570588235294117</x:v>
      </x:c>
      <x:c r="P81" s="82" t="n">
        <x:f>IF('Pair Build'!AK13="T3 FIRM",1,IF(Geometries!AC8&lt;=$R$9,1,0))</x:f>
        <x:v>1</x:v>
      </x:c>
      <x:c r="Q81" s="82" t="n">
        <x:f>IF($U$9=1,Geometries!AB8,1)</x:f>
        <x:v>1</x:v>
      </x:c>
      <x:c r="R81" s="82" t="n">
        <x:f>IF($V$9=1,Lineages!AJ9,1)</x:f>
        <x:v>1</x:v>
      </x:c>
      <x:c r="S81" s="82" t="n">
        <x:f>MIN(1,G81,H81,K81,L81,Q81,R81)</x:f>
        <x:v>1</x:v>
      </x:c>
      <x:c r="T81" s="74" t="str">
        <x:f>IF(AND('Pair Build'!AJ13="FIT",I81=1,J81=1,M81=1,N81=1,O81&lt;=$E$9,P81=1),"PASS","FAIL")</x:f>
        <x:v>PASS</x:v>
      </x:c>
      <x:c r="U81" s="98" t="str">
        <x:f>IF(AND(S81&gt;=F81,T81="PASS"),"PASS","FAIL")</x:f>
        <x:v>PASS</x:v>
      </x:c>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row>
    <x:row r="82">
      <x:c r="B82" s="28" t="str">
        <x:v>P01</x:v>
      </x:c>
      <x:c r="C82" s="28" t="str">
        <x:v>L2-G2</x:v>
      </x:c>
      <x:c r="D82" s="28" t="str">
        <x:v>L2</x:v>
      </x:c>
      <x:c r="E82" s="28" t="str">
        <x:v>G2</x:v>
      </x:c>
      <x:c r="F82" s="96" t="n">
        <x:f>$D$9</x:f>
        <x:v>0.4</x:v>
      </x:c>
      <x:c r="G82" s="82" t="n">
        <x:f>X$9</x:f>
        <x:v>1</x:v>
      </x:c>
      <x:c r="H82" s="82" t="n">
        <x:f>MIN(1,Geometries!E9*$I$9+(1-Geometries!E9)*(Geometries!J9*$F$9+Geometries!K9*$G$9*IF(Geometries!M9="YES",1,$J$9)+Geometries!L9*$H$9*IF(Geometries!M9="YES",1,$J$9)))</x:f>
        <x:v>1</x:v>
      </x:c>
      <x:c r="I82" s="82" t="n">
        <x:f>IF($K$9=0,1,IF('Pair Build'!AG14&lt;=$K$9,1,0))</x:f>
        <x:v>1</x:v>
      </x:c>
      <x:c r="J82" s="82" t="n">
        <x:f>IF($L$9=0,1,IF(Geometries!W9&gt;=$L$9,1,0))</x:f>
        <x:v>1</x:v>
      </x:c>
      <x:c r="K82" s="82" t="n">
        <x:f>MIN(IF($M$9=1,Geometries!Z9,1),IF($N$9=1,Geometries!AA9,1))</x:f>
        <x:v>1</x:v>
      </x:c>
      <x:c r="L82" s="82" t="n">
        <x:f>MIN(IF($S$9=1,'Pair Build'!AE14,1),IF($T$9=1,'Pair Build'!AF14,1))</x:f>
        <x:v>1</x:v>
      </x:c>
      <x:c r="M82" s="82" t="n">
        <x:f>IF($O$9=0,1,IF('Pair Build'!AH14&lt;=$O$9,1,0))</x:f>
        <x:v>1</x:v>
      </x:c>
      <x:c r="N82" s="82" t="n">
        <x:f>IF($P$9=0,1,IF('Pair Build'!AI14="PASS",1,0))</x:f>
        <x:v>1</x:v>
      </x:c>
      <x:c r="O82" s="82" t="n">
        <x:f>IF(F82&lt;1,'Pair Build'!Y14,'Pair Build'!Z14)/$Q$9</x:f>
        <x:v>19.759090909090908</x:v>
      </x:c>
      <x:c r="P82" s="82" t="n">
        <x:f>IF('Pair Build'!AK14="T3 FIRM",1,IF(Geometries!AC9&lt;=$R$9,1,0))</x:f>
        <x:v>1</x:v>
      </x:c>
      <x:c r="Q82" s="82" t="n">
        <x:f>IF($U$9=1,Geometries!AB9,1)</x:f>
        <x:v>1</x:v>
      </x:c>
      <x:c r="R82" s="82" t="n">
        <x:f>IF($V$9=1,Lineages!AJ9,1)</x:f>
        <x:v>1</x:v>
      </x:c>
      <x:c r="S82" s="82" t="n">
        <x:f>MIN(1,G82,H82,K82,L82,Q82,R82)</x:f>
        <x:v>1</x:v>
      </x:c>
      <x:c r="T82" s="74" t="str">
        <x:f>IF(AND('Pair Build'!AJ14="FIT",I82=1,J82=1,M82=1,N82=1,O82&lt;=$E$9,P82=1),"PASS","FAIL")</x:f>
        <x:v>PASS</x:v>
      </x:c>
      <x:c r="U82" s="98" t="str">
        <x:f>IF(AND(S82&gt;=F82,T82="PASS"),"PASS","FAIL")</x:f>
        <x:v>PASS</x:v>
      </x:c>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row>
    <x:row r="83">
      <x:c r="B83" s="28" t="str">
        <x:v>P01</x:v>
      </x:c>
      <x:c r="C83" s="28" t="str">
        <x:v>L2-G3</x:v>
      </x:c>
      <x:c r="D83" s="28" t="str">
        <x:v>L2</x:v>
      </x:c>
      <x:c r="E83" s="28" t="str">
        <x:v>G3</x:v>
      </x:c>
      <x:c r="F83" s="96" t="n">
        <x:f>$D$9</x:f>
        <x:v>0.4</x:v>
      </x:c>
      <x:c r="G83" s="82" t="n">
        <x:f>X$9</x:f>
        <x:v>1</x:v>
      </x:c>
      <x:c r="H83" s="82" t="n">
        <x:f>MIN(1,Geometries!E10*$I$9+(1-Geometries!E10)*(Geometries!J10*$F$9+Geometries!K10*$G$9*IF(Geometries!M10="YES",1,$J$9)+Geometries!L10*$H$9*IF(Geometries!M10="YES",1,$J$9)))</x:f>
        <x:v>1</x:v>
      </x:c>
      <x:c r="I83" s="82" t="n">
        <x:f>IF($K$9=0,1,IF('Pair Build'!AG15&lt;=$K$9,1,0))</x:f>
        <x:v>1</x:v>
      </x:c>
      <x:c r="J83" s="82" t="n">
        <x:f>IF($L$9=0,1,IF(Geometries!W10&gt;=$L$9,1,0))</x:f>
        <x:v>1</x:v>
      </x:c>
      <x:c r="K83" s="82" t="n">
        <x:f>MIN(IF($M$9=1,Geometries!Z10,1),IF($N$9=1,Geometries!AA10,1))</x:f>
        <x:v>1</x:v>
      </x:c>
      <x:c r="L83" s="82" t="n">
        <x:f>MIN(IF($S$9=1,'Pair Build'!AE15,1),IF($T$9=1,'Pair Build'!AF15,1))</x:f>
        <x:v>1</x:v>
      </x:c>
      <x:c r="M83" s="82" t="n">
        <x:f>IF($O$9=0,1,IF('Pair Build'!AH15&lt;=$O$9,1,0))</x:f>
        <x:v>1</x:v>
      </x:c>
      <x:c r="N83" s="82" t="n">
        <x:f>IF($P$9=0,1,IF('Pair Build'!AI15="PASS",1,0))</x:f>
        <x:v>1</x:v>
      </x:c>
      <x:c r="O83" s="82" t="n">
        <x:f>IF(F83&lt;1,'Pair Build'!Y15,'Pair Build'!Z15)/$Q$9</x:f>
        <x:v>15.43235294117647</x:v>
      </x:c>
      <x:c r="P83" s="82" t="n">
        <x:f>IF('Pair Build'!AK15="T3 FIRM",1,IF(Geometries!AC10&lt;=$R$9,1,0))</x:f>
        <x:v>1</x:v>
      </x:c>
      <x:c r="Q83" s="82" t="n">
        <x:f>IF($U$9=1,Geometries!AB10,1)</x:f>
        <x:v>1</x:v>
      </x:c>
      <x:c r="R83" s="82" t="n">
        <x:f>IF($V$9=1,Lineages!AJ9,1)</x:f>
        <x:v>1</x:v>
      </x:c>
      <x:c r="S83" s="82" t="n">
        <x:f>MIN(1,G83,H83,K83,L83,Q83,R83)</x:f>
        <x:v>1</x:v>
      </x:c>
      <x:c r="T83" s="74" t="str">
        <x:f>IF(AND('Pair Build'!AJ15="FIT",I83=1,J83=1,M83=1,N83=1,O83&lt;=$E$9,P83=1),"PASS","FAIL")</x:f>
        <x:v>PASS</x:v>
      </x:c>
      <x:c r="U83" s="98" t="str">
        <x:f>IF(AND(S83&gt;=F83,T83="PASS"),"PASS","FAIL")</x:f>
        <x:v>PASS</x:v>
      </x:c>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row>
    <x:row r="84">
      <x:c r="B84" s="28" t="str">
        <x:v>P01</x:v>
      </x:c>
      <x:c r="C84" s="28" t="str">
        <x:v>L2-G4</x:v>
      </x:c>
      <x:c r="D84" s="28" t="str">
        <x:v>L2</x:v>
      </x:c>
      <x:c r="E84" s="28" t="str">
        <x:v>G4</x:v>
      </x:c>
      <x:c r="F84" s="96" t="n">
        <x:f>$D$9</x:f>
        <x:v>0.4</x:v>
      </x:c>
      <x:c r="G84" s="82" t="n">
        <x:f>X$9</x:f>
        <x:v>1</x:v>
      </x:c>
      <x:c r="H84" s="82" t="n">
        <x:f>MIN(1,Geometries!E11*$I$9+(1-Geometries!E11)*(Geometries!J11*$F$9+Geometries!K11*$G$9*IF(Geometries!M11="YES",1,$J$9)+Geometries!L11*$H$9*IF(Geometries!M11="YES",1,$J$9)))</x:f>
        <x:v>1</x:v>
      </x:c>
      <x:c r="I84" s="82" t="n">
        <x:f>IF($K$9=0,1,IF('Pair Build'!AG16&lt;=$K$9,1,0))</x:f>
        <x:v>1</x:v>
      </x:c>
      <x:c r="J84" s="82" t="n">
        <x:f>IF($L$9=0,1,IF(Geometries!W11&gt;=$L$9,1,0))</x:f>
        <x:v>1</x:v>
      </x:c>
      <x:c r="K84" s="82" t="n">
        <x:f>MIN(IF($M$9=1,Geometries!Z11,1),IF($N$9=1,Geometries!AA11,1))</x:f>
        <x:v>1</x:v>
      </x:c>
      <x:c r="L84" s="82" t="n">
        <x:f>MIN(IF($S$9=1,'Pair Build'!AE16,1),IF($T$9=1,'Pair Build'!AF16,1))</x:f>
        <x:v>1</x:v>
      </x:c>
      <x:c r="M84" s="82" t="n">
        <x:f>IF($O$9=0,1,IF('Pair Build'!AH16&lt;=$O$9,1,0))</x:f>
        <x:v>1</x:v>
      </x:c>
      <x:c r="N84" s="82" t="n">
        <x:f>IF($P$9=0,1,IF('Pair Build'!AI16="PASS",1,0))</x:f>
        <x:v>1</x:v>
      </x:c>
      <x:c r="O84" s="82" t="n">
        <x:f>IF(F84&lt;1,'Pair Build'!Y16,'Pair Build'!Z16)/$Q$9</x:f>
        <x:v>2.3266666666666667</x:v>
      </x:c>
      <x:c r="P84" s="82" t="n">
        <x:f>IF('Pair Build'!AK16="T3 FIRM",1,IF(Geometries!AC11&lt;=$R$9,1,0))</x:f>
        <x:v>1</x:v>
      </x:c>
      <x:c r="Q84" s="82" t="n">
        <x:f>IF($U$9=1,Geometries!AB11,1)</x:f>
        <x:v>1</x:v>
      </x:c>
      <x:c r="R84" s="82" t="n">
        <x:f>IF($V$9=1,Lineages!AJ9,1)</x:f>
        <x:v>1</x:v>
      </x:c>
      <x:c r="S84" s="82" t="n">
        <x:f>MIN(1,G84,H84,K84,L84,Q84,R84)</x:f>
        <x:v>1</x:v>
      </x:c>
      <x:c r="T84" s="74" t="str">
        <x:f>IF(AND('Pair Build'!AJ16="FIT",I84=1,J84=1,M84=1,N84=1,O84&lt;=$E$9,P84=1),"PASS","FAIL")</x:f>
        <x:v>PASS</x:v>
      </x:c>
      <x:c r="U84" s="98" t="str">
        <x:f>IF(AND(S84&gt;=F84,T84="PASS"),"PASS","FAIL")</x:f>
        <x:v>PASS</x:v>
      </x:c>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row>
    <x:row r="85">
      <x:c r="B85" s="28" t="str">
        <x:v>P01</x:v>
      </x:c>
      <x:c r="C85" s="28" t="str">
        <x:v>L2-G5</x:v>
      </x:c>
      <x:c r="D85" s="28" t="str">
        <x:v>L2</x:v>
      </x:c>
      <x:c r="E85" s="28" t="str">
        <x:v>G5</x:v>
      </x:c>
      <x:c r="F85" s="96" t="n">
        <x:f>$D$9</x:f>
        <x:v>0.4</x:v>
      </x:c>
      <x:c r="G85" s="82" t="n">
        <x:f>X$9</x:f>
        <x:v>1</x:v>
      </x:c>
      <x:c r="H85" s="82" t="n">
        <x:f>MIN(1,Geometries!E12*$I$9+(1-Geometries!E12)*(Geometries!J12*$F$9+Geometries!K12*$G$9*IF(Geometries!M12="YES",1,$J$9)+Geometries!L12*$H$9*IF(Geometries!M12="YES",1,$J$9)))</x:f>
        <x:v>1</x:v>
      </x:c>
      <x:c r="I85" s="82" t="n">
        <x:f>IF($K$9=0,1,IF('Pair Build'!AG17&lt;=$K$9,1,0))</x:f>
        <x:v>1</x:v>
      </x:c>
      <x:c r="J85" s="82" t="n">
        <x:f>IF($L$9=0,1,IF(Geometries!W12&gt;=$L$9,1,0))</x:f>
        <x:v>1</x:v>
      </x:c>
      <x:c r="K85" s="82" t="n">
        <x:f>MIN(IF($M$9=1,Geometries!Z12,1),IF($N$9=1,Geometries!AA12,1))</x:f>
        <x:v>1</x:v>
      </x:c>
      <x:c r="L85" s="82" t="n">
        <x:f>MIN(IF($S$9=1,'Pair Build'!AE17,1),IF($T$9=1,'Pair Build'!AF17,1))</x:f>
        <x:v>1</x:v>
      </x:c>
      <x:c r="M85" s="82" t="n">
        <x:f>IF($O$9=0,1,IF('Pair Build'!AH17&lt;=$O$9,1,0))</x:f>
        <x:v>1</x:v>
      </x:c>
      <x:c r="N85" s="82" t="n">
        <x:f>IF($P$9=0,1,IF('Pair Build'!AI17="PASS",1,0))</x:f>
        <x:v>1</x:v>
      </x:c>
      <x:c r="O85" s="82" t="n">
        <x:f>IF(F85&lt;1,'Pair Build'!Y17,'Pair Build'!Z17)/$Q$9</x:f>
        <x:v>11.777631578947368</x:v>
      </x:c>
      <x:c r="P85" s="82" t="n">
        <x:f>IF('Pair Build'!AK17="T3 FIRM",1,IF(Geometries!AC12&lt;=$R$9,1,0))</x:f>
        <x:v>1</x:v>
      </x:c>
      <x:c r="Q85" s="82" t="n">
        <x:f>IF($U$9=1,Geometries!AB12,1)</x:f>
        <x:v>1</x:v>
      </x:c>
      <x:c r="R85" s="82" t="n">
        <x:f>IF($V$9=1,Lineages!AJ9,1)</x:f>
        <x:v>1</x:v>
      </x:c>
      <x:c r="S85" s="82" t="n">
        <x:f>MIN(1,G85,H85,K85,L85,Q85,R85)</x:f>
        <x:v>1</x:v>
      </x:c>
      <x:c r="T85" s="74" t="str">
        <x:f>IF(AND('Pair Build'!AJ17="FIT",I85=1,J85=1,M85=1,N85=1,O85&lt;=$E$9,P85=1),"PASS","FAIL")</x:f>
        <x:v>PASS</x:v>
      </x:c>
      <x:c r="U85" s="98" t="str">
        <x:f>IF(AND(S85&gt;=F85,T85="PASS"),"PASS","FAIL")</x:f>
        <x:v>PASS</x:v>
      </x:c>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row>
    <x:row r="86">
      <x:c r="B86" s="28" t="str">
        <x:v>P01</x:v>
      </x:c>
      <x:c r="C86" s="28" t="str">
        <x:v>L3-G1</x:v>
      </x:c>
      <x:c r="D86" s="28" t="str">
        <x:v>L3</x:v>
      </x:c>
      <x:c r="E86" s="28" t="str">
        <x:v>G1</x:v>
      </x:c>
      <x:c r="F86" s="96" t="n">
        <x:f>$D$9</x:f>
        <x:v>0.4</x:v>
      </x:c>
      <x:c r="G86" s="82" t="n">
        <x:f>Y$9</x:f>
        <x:v>1</x:v>
      </x:c>
      <x:c r="H86" s="82" t="n">
        <x:f>MIN(1,Geometries!E8*$I$9+(1-Geometries!E8)*(Geometries!J8*$F$9+Geometries!K8*$G$9*IF(Geometries!M8="YES",1,$J$9)+Geometries!L8*$H$9*IF(Geometries!M8="YES",1,$J$9)))</x:f>
        <x:v>1</x:v>
      </x:c>
      <x:c r="I86" s="82" t="n">
        <x:f>IF($K$9=0,1,IF('Pair Build'!AG18&lt;=$K$9,1,0))</x:f>
        <x:v>1</x:v>
      </x:c>
      <x:c r="J86" s="82" t="n">
        <x:f>IF($L$9=0,1,IF(Geometries!W8&gt;=$L$9,1,0))</x:f>
        <x:v>1</x:v>
      </x:c>
      <x:c r="K86" s="82" t="n">
        <x:f>MIN(IF($M$9=1,Geometries!Z8,1),IF($N$9=1,Geometries!AA8,1))</x:f>
        <x:v>1</x:v>
      </x:c>
      <x:c r="L86" s="82" t="n">
        <x:f>MIN(IF($S$9=1,'Pair Build'!AE18,1),IF($T$9=1,'Pair Build'!AF18,1))</x:f>
        <x:v>1</x:v>
      </x:c>
      <x:c r="M86" s="82" t="n">
        <x:f>IF($O$9=0,1,IF('Pair Build'!AH18&lt;=$O$9,1,0))</x:f>
        <x:v>1</x:v>
      </x:c>
      <x:c r="N86" s="82" t="n">
        <x:f>IF($P$9=0,1,IF('Pair Build'!AI18="PASS",1,0))</x:f>
        <x:v>1</x:v>
      </x:c>
      <x:c r="O86" s="82" t="n">
        <x:f>IF(F86&lt;1,'Pair Build'!Y18,'Pair Build'!Z18)/$Q$9</x:f>
        <x:v>17.929411764705883</x:v>
      </x:c>
      <x:c r="P86" s="82" t="n">
        <x:f>IF('Pair Build'!AK18="T3 FIRM",1,IF(Geometries!AC8&lt;=$R$9,1,0))</x:f>
        <x:v>1</x:v>
      </x:c>
      <x:c r="Q86" s="82" t="n">
        <x:f>IF($U$9=1,Geometries!AB8,1)</x:f>
        <x:v>1</x:v>
      </x:c>
      <x:c r="R86" s="82" t="n">
        <x:f>IF($V$9=1,Lineages!AJ10,1)</x:f>
        <x:v>1</x:v>
      </x:c>
      <x:c r="S86" s="82" t="n">
        <x:f>MIN(1,G86,H86,K86,L86,Q86,R86)</x:f>
        <x:v>1</x:v>
      </x:c>
      <x:c r="T86" s="74" t="str">
        <x:f>IF(AND('Pair Build'!AJ18="FIT",I86=1,J86=1,M86=1,N86=1,O86&lt;=$E$9,P86=1),"PASS","FAIL")</x:f>
        <x:v>FAIL</x:v>
      </x:c>
      <x:c r="U86" s="98" t="str">
        <x:f>IF(AND(S86&gt;=F86,T86="PASS"),"PASS","FAIL")</x:f>
        <x:v>FAIL</x:v>
      </x:c>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row>
    <x:row r="87">
      <x:c r="B87" s="28" t="str">
        <x:v>P01</x:v>
      </x:c>
      <x:c r="C87" s="28" t="str">
        <x:v>L3-G2</x:v>
      </x:c>
      <x:c r="D87" s="28" t="str">
        <x:v>L3</x:v>
      </x:c>
      <x:c r="E87" s="28" t="str">
        <x:v>G2</x:v>
      </x:c>
      <x:c r="F87" s="96" t="n">
        <x:f>$D$9</x:f>
        <x:v>0.4</x:v>
      </x:c>
      <x:c r="G87" s="82" t="n">
        <x:f>Y$9</x:f>
        <x:v>1</x:v>
      </x:c>
      <x:c r="H87" s="82" t="n">
        <x:f>MIN(1,Geometries!E9*$I$9+(1-Geometries!E9)*(Geometries!J9*$F$9+Geometries!K9*$G$9*IF(Geometries!M9="YES",1,$J$9)+Geometries!L9*$H$9*IF(Geometries!M9="YES",1,$J$9)))</x:f>
        <x:v>1</x:v>
      </x:c>
      <x:c r="I87" s="82" t="n">
        <x:f>IF($K$9=0,1,IF('Pair Build'!AG19&lt;=$K$9,1,0))</x:f>
        <x:v>1</x:v>
      </x:c>
      <x:c r="J87" s="82" t="n">
        <x:f>IF($L$9=0,1,IF(Geometries!W9&gt;=$L$9,1,0))</x:f>
        <x:v>1</x:v>
      </x:c>
      <x:c r="K87" s="82" t="n">
        <x:f>MIN(IF($M$9=1,Geometries!Z9,1),IF($N$9=1,Geometries!AA9,1))</x:f>
        <x:v>1</x:v>
      </x:c>
      <x:c r="L87" s="82" t="n">
        <x:f>MIN(IF($S$9=1,'Pair Build'!AE19,1),IF($T$9=1,'Pair Build'!AF19,1))</x:f>
        <x:v>1</x:v>
      </x:c>
      <x:c r="M87" s="82" t="n">
        <x:f>IF($O$9=0,1,IF('Pair Build'!AH19&lt;=$O$9,1,0))</x:f>
        <x:v>1</x:v>
      </x:c>
      <x:c r="N87" s="82" t="n">
        <x:f>IF($P$9=0,1,IF('Pair Build'!AI19="PASS",1,0))</x:f>
        <x:v>1</x:v>
      </x:c>
      <x:c r="O87" s="82" t="n">
        <x:f>IF(F87&lt;1,'Pair Build'!Y19,'Pair Build'!Z19)/$Q$9</x:f>
        <x:v>27.163636363636364</x:v>
      </x:c>
      <x:c r="P87" s="82" t="n">
        <x:f>IF('Pair Build'!AK19="T3 FIRM",1,IF(Geometries!AC9&lt;=$R$9,1,0))</x:f>
        <x:v>1</x:v>
      </x:c>
      <x:c r="Q87" s="82" t="n">
        <x:f>IF($U$9=1,Geometries!AB9,1)</x:f>
        <x:v>1</x:v>
      </x:c>
      <x:c r="R87" s="82" t="n">
        <x:f>IF($V$9=1,Lineages!AJ10,1)</x:f>
        <x:v>1</x:v>
      </x:c>
      <x:c r="S87" s="82" t="n">
        <x:f>MIN(1,G87,H87,K87,L87,Q87,R87)</x:f>
        <x:v>1</x:v>
      </x:c>
      <x:c r="T87" s="74" t="str">
        <x:f>IF(AND('Pair Build'!AJ19="FIT",I87=1,J87=1,M87=1,N87=1,O87&lt;=$E$9,P87=1),"PASS","FAIL")</x:f>
        <x:v>FAIL</x:v>
      </x:c>
      <x:c r="U87" s="98" t="str">
        <x:f>IF(AND(S87&gt;=F87,T87="PASS"),"PASS","FAIL")</x:f>
        <x:v>FAIL</x:v>
      </x:c>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row>
    <x:row r="88">
      <x:c r="B88" s="28" t="str">
        <x:v>P01</x:v>
      </x:c>
      <x:c r="C88" s="28" t="str">
        <x:v>L3-G3</x:v>
      </x:c>
      <x:c r="D88" s="28" t="str">
        <x:v>L3</x:v>
      </x:c>
      <x:c r="E88" s="28" t="str">
        <x:v>G3</x:v>
      </x:c>
      <x:c r="F88" s="96" t="n">
        <x:f>$D$9</x:f>
        <x:v>0.4</x:v>
      </x:c>
      <x:c r="G88" s="82" t="n">
        <x:f>Y$9</x:f>
        <x:v>1</x:v>
      </x:c>
      <x:c r="H88" s="82" t="n">
        <x:f>MIN(1,Geometries!E10*$I$9+(1-Geometries!E10)*(Geometries!J10*$F$9+Geometries!K10*$G$9*IF(Geometries!M10="YES",1,$J$9)+Geometries!L10*$H$9*IF(Geometries!M10="YES",1,$J$9)))</x:f>
        <x:v>1</x:v>
      </x:c>
      <x:c r="I88" s="82" t="n">
        <x:f>IF($K$9=0,1,IF('Pair Build'!AG20&lt;=$K$9,1,0))</x:f>
        <x:v>1</x:v>
      </x:c>
      <x:c r="J88" s="82" t="n">
        <x:f>IF($L$9=0,1,IF(Geometries!W10&gt;=$L$9,1,0))</x:f>
        <x:v>1</x:v>
      </x:c>
      <x:c r="K88" s="82" t="n">
        <x:f>MIN(IF($M$9=1,Geometries!Z10,1),IF($N$9=1,Geometries!AA10,1))</x:f>
        <x:v>1</x:v>
      </x:c>
      <x:c r="L88" s="82" t="n">
        <x:f>MIN(IF($S$9=1,'Pair Build'!AE20,1),IF($T$9=1,'Pair Build'!AF20,1))</x:f>
        <x:v>1</x:v>
      </x:c>
      <x:c r="M88" s="82" t="n">
        <x:f>IF($O$9=0,1,IF('Pair Build'!AH20&lt;=$O$9,1,0))</x:f>
        <x:v>1</x:v>
      </x:c>
      <x:c r="N88" s="82" t="n">
        <x:f>IF($P$9=0,1,IF('Pair Build'!AI20="PASS",1,0))</x:f>
        <x:v>1</x:v>
      </x:c>
      <x:c r="O88" s="82" t="n">
        <x:f>IF(F88&lt;1,'Pair Build'!Y20,'Pair Build'!Z20)/$Q$9</x:f>
        <x:v>20.91764705882353</x:v>
      </x:c>
      <x:c r="P88" s="82" t="n">
        <x:f>IF('Pair Build'!AK20="T3 FIRM",1,IF(Geometries!AC10&lt;=$R$9,1,0))</x:f>
        <x:v>1</x:v>
      </x:c>
      <x:c r="Q88" s="82" t="n">
        <x:f>IF($U$9=1,Geometries!AB10,1)</x:f>
        <x:v>1</x:v>
      </x:c>
      <x:c r="R88" s="82" t="n">
        <x:f>IF($V$9=1,Lineages!AJ10,1)</x:f>
        <x:v>1</x:v>
      </x:c>
      <x:c r="S88" s="82" t="n">
        <x:f>MIN(1,G88,H88,K88,L88,Q88,R88)</x:f>
        <x:v>1</x:v>
      </x:c>
      <x:c r="T88" s="74" t="str">
        <x:f>IF(AND('Pair Build'!AJ20="FIT",I88=1,J88=1,M88=1,N88=1,O88&lt;=$E$9,P88=1),"PASS","FAIL")</x:f>
        <x:v>FAIL</x:v>
      </x:c>
      <x:c r="U88" s="98" t="str">
        <x:f>IF(AND(S88&gt;=F88,T88="PASS"),"PASS","FAIL")</x:f>
        <x:v>FAIL</x:v>
      </x:c>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row>
    <x:row r="89">
      <x:c r="B89" s="28" t="str">
        <x:v>P01</x:v>
      </x:c>
      <x:c r="C89" s="28" t="str">
        <x:v>L3-G4</x:v>
      </x:c>
      <x:c r="D89" s="28" t="str">
        <x:v>L3</x:v>
      </x:c>
      <x:c r="E89" s="28" t="str">
        <x:v>G4</x:v>
      </x:c>
      <x:c r="F89" s="96" t="n">
        <x:f>$D$9</x:f>
        <x:v>0.4</x:v>
      </x:c>
      <x:c r="G89" s="82" t="n">
        <x:f>Y$9</x:f>
        <x:v>1</x:v>
      </x:c>
      <x:c r="H89" s="82" t="n">
        <x:f>MIN(1,Geometries!E11*$I$9+(1-Geometries!E11)*(Geometries!J11*$F$9+Geometries!K11*$G$9*IF(Geometries!M11="YES",1,$J$9)+Geometries!L11*$H$9*IF(Geometries!M11="YES",1,$J$9)))</x:f>
        <x:v>1</x:v>
      </x:c>
      <x:c r="I89" s="82" t="n">
        <x:f>IF($K$9=0,1,IF('Pair Build'!AG21&lt;=$K$9,1,0))</x:f>
        <x:v>1</x:v>
      </x:c>
      <x:c r="J89" s="82" t="n">
        <x:f>IF($L$9=0,1,IF(Geometries!W11&gt;=$L$9,1,0))</x:f>
        <x:v>1</x:v>
      </x:c>
      <x:c r="K89" s="82" t="n">
        <x:f>MIN(IF($M$9=1,Geometries!Z11,1),IF($N$9=1,Geometries!AA11,1))</x:f>
        <x:v>1</x:v>
      </x:c>
      <x:c r="L89" s="82" t="n">
        <x:f>MIN(IF($S$9=1,'Pair Build'!AE21,1),IF($T$9=1,'Pair Build'!AF21,1))</x:f>
        <x:v>1</x:v>
      </x:c>
      <x:c r="M89" s="82" t="n">
        <x:f>IF($O$9=0,1,IF('Pair Build'!AH21&lt;=$O$9,1,0))</x:f>
        <x:v>1</x:v>
      </x:c>
      <x:c r="N89" s="82" t="n">
        <x:f>IF($P$9=0,1,IF('Pair Build'!AI21="PASS",1,0))</x:f>
        <x:v>1</x:v>
      </x:c>
      <x:c r="O89" s="82" t="n">
        <x:f>IF(F89&lt;1,'Pair Build'!Y21,'Pair Build'!Z21)/$Q$9</x:f>
        <x:v>2.88</x:v>
      </x:c>
      <x:c r="P89" s="82" t="n">
        <x:f>IF('Pair Build'!AK21="T3 FIRM",1,IF(Geometries!AC11&lt;=$R$9,1,0))</x:f>
        <x:v>1</x:v>
      </x:c>
      <x:c r="Q89" s="82" t="n">
        <x:f>IF($U$9=1,Geometries!AB11,1)</x:f>
        <x:v>1</x:v>
      </x:c>
      <x:c r="R89" s="82" t="n">
        <x:f>IF($V$9=1,Lineages!AJ10,1)</x:f>
        <x:v>1</x:v>
      </x:c>
      <x:c r="S89" s="82" t="n">
        <x:f>MIN(1,G89,H89,K89,L89,Q89,R89)</x:f>
        <x:v>1</x:v>
      </x:c>
      <x:c r="T89" s="74" t="str">
        <x:f>IF(AND('Pair Build'!AJ21="FIT",I89=1,J89=1,M89=1,N89=1,O89&lt;=$E$9,P89=1),"PASS","FAIL")</x:f>
        <x:v>FAIL</x:v>
      </x:c>
      <x:c r="U89" s="98" t="str">
        <x:f>IF(AND(S89&gt;=F89,T89="PASS"),"PASS","FAIL")</x:f>
        <x:v>FAIL</x:v>
      </x:c>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row>
    <x:row r="90">
      <x:c r="B90" s="28" t="str">
        <x:v>P01</x:v>
      </x:c>
      <x:c r="C90" s="28" t="str">
        <x:v>L3-G5</x:v>
      </x:c>
      <x:c r="D90" s="28" t="str">
        <x:v>L3</x:v>
      </x:c>
      <x:c r="E90" s="28" t="str">
        <x:v>G5</x:v>
      </x:c>
      <x:c r="F90" s="96" t="n">
        <x:f>$D$9</x:f>
        <x:v>0.4</x:v>
      </x:c>
      <x:c r="G90" s="82" t="n">
        <x:f>Y$9</x:f>
        <x:v>1</x:v>
      </x:c>
      <x:c r="H90" s="82" t="n">
        <x:f>MIN(1,Geometries!E12*$I$9+(1-Geometries!E12)*(Geometries!J12*$F$9+Geometries!K12*$G$9*IF(Geometries!M12="YES",1,$J$9)+Geometries!L12*$H$9*IF(Geometries!M12="YES",1,$J$9)))</x:f>
        <x:v>1</x:v>
      </x:c>
      <x:c r="I90" s="82" t="n">
        <x:f>IF($K$9=0,1,IF('Pair Build'!AG22&lt;=$K$9,1,0))</x:f>
        <x:v>1</x:v>
      </x:c>
      <x:c r="J90" s="82" t="n">
        <x:f>IF($L$9=0,1,IF(Geometries!W12&gt;=$L$9,1,0))</x:f>
        <x:v>1</x:v>
      </x:c>
      <x:c r="K90" s="82" t="n">
        <x:f>MIN(IF($M$9=1,Geometries!Z12,1),IF($N$9=1,Geometries!AA12,1))</x:f>
        <x:v>1</x:v>
      </x:c>
      <x:c r="L90" s="82" t="n">
        <x:f>MIN(IF($S$9=1,'Pair Build'!AE22,1),IF($T$9=1,'Pair Build'!AF22,1))</x:f>
        <x:v>1</x:v>
      </x:c>
      <x:c r="M90" s="82" t="n">
        <x:f>IF($O$9=0,1,IF('Pair Build'!AH22&lt;=$O$9,1,0))</x:f>
        <x:v>1</x:v>
      </x:c>
      <x:c r="N90" s="82" t="n">
        <x:f>IF($P$9=0,1,IF('Pair Build'!AI22="PASS",1,0))</x:f>
        <x:v>1</x:v>
      </x:c>
      <x:c r="O90" s="82" t="n">
        <x:f>IF(F90&lt;1,'Pair Build'!Y22,'Pair Build'!Z22)/$Q$9</x:f>
        <x:v>14.421052631578949</x:v>
      </x:c>
      <x:c r="P90" s="82" t="n">
        <x:f>IF('Pair Build'!AK22="T3 FIRM",1,IF(Geometries!AC12&lt;=$R$9,1,0))</x:f>
        <x:v>1</x:v>
      </x:c>
      <x:c r="Q90" s="82" t="n">
        <x:f>IF($U$9=1,Geometries!AB12,1)</x:f>
        <x:v>1</x:v>
      </x:c>
      <x:c r="R90" s="82" t="n">
        <x:f>IF($V$9=1,Lineages!AJ10,1)</x:f>
        <x:v>1</x:v>
      </x:c>
      <x:c r="S90" s="82" t="n">
        <x:f>MIN(1,G90,H90,K90,L90,Q90,R90)</x:f>
        <x:v>1</x:v>
      </x:c>
      <x:c r="T90" s="74" t="str">
        <x:f>IF(AND('Pair Build'!AJ22="FIT",I90=1,J90=1,M90=1,N90=1,O90&lt;=$E$9,P90=1),"PASS","FAIL")</x:f>
        <x:v>FAIL</x:v>
      </x:c>
      <x:c r="U90" s="98" t="str">
        <x:f>IF(AND(S90&gt;=F90,T90="PASS"),"PASS","FAIL")</x:f>
        <x:v>FAIL</x:v>
      </x:c>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row>
    <x:row r="91">
      <x:c r="B91" s="28" t="str">
        <x:v>P01</x:v>
      </x:c>
      <x:c r="C91" s="28" t="str">
        <x:v>L4-G1</x:v>
      </x:c>
      <x:c r="D91" s="28" t="str">
        <x:v>L4</x:v>
      </x:c>
      <x:c r="E91" s="28" t="str">
        <x:v>G1</x:v>
      </x:c>
      <x:c r="F91" s="96" t="n">
        <x:f>$D$9</x:f>
        <x:v>0.4</x:v>
      </x:c>
      <x:c r="G91" s="82" t="n">
        <x:f>Z$9</x:f>
        <x:v>1</x:v>
      </x:c>
      <x:c r="H91" s="82" t="n">
        <x:f>MIN(1,Geometries!E8*$I$9+(1-Geometries!E8)*(Geometries!J8*$F$9+Geometries!K8*$G$9*IF(Geometries!M8="YES",1,$J$9)+Geometries!L8*$H$9*IF(Geometries!M8="YES",1,$J$9)))</x:f>
        <x:v>1</x:v>
      </x:c>
      <x:c r="I91" s="82" t="n">
        <x:f>IF($K$9=0,1,IF('Pair Build'!AG23&lt;=$K$9,1,0))</x:f>
        <x:v>1</x:v>
      </x:c>
      <x:c r="J91" s="82" t="n">
        <x:f>IF($L$9=0,1,IF(Geometries!W8&gt;=$L$9,1,0))</x:f>
        <x:v>1</x:v>
      </x:c>
      <x:c r="K91" s="82" t="n">
        <x:f>MIN(IF($M$9=1,Geometries!Z8,1),IF($N$9=1,Geometries!AA8,1))</x:f>
        <x:v>1</x:v>
      </x:c>
      <x:c r="L91" s="82" t="n">
        <x:f>MIN(IF($S$9=1,'Pair Build'!AE23,1),IF($T$9=1,'Pair Build'!AF23,1))</x:f>
        <x:v>1</x:v>
      </x:c>
      <x:c r="M91" s="82" t="n">
        <x:f>IF($O$9=0,1,IF('Pair Build'!AH23&lt;=$O$9,1,0))</x:f>
        <x:v>1</x:v>
      </x:c>
      <x:c r="N91" s="82" t="n">
        <x:f>IF($P$9=0,1,IF('Pair Build'!AI23="PASS",1,0))</x:f>
        <x:v>1</x:v>
      </x:c>
      <x:c r="O91" s="82" t="n">
        <x:f>IF(F91&lt;1,'Pair Build'!Y23,'Pair Build'!Z23)/$Q$9</x:f>
        <x:v>20.276470588235295</x:v>
      </x:c>
      <x:c r="P91" s="82" t="n">
        <x:f>IF('Pair Build'!AK23="T3 FIRM",1,IF(Geometries!AC8&lt;=$R$9,1,0))</x:f>
        <x:v>1</x:v>
      </x:c>
      <x:c r="Q91" s="82" t="n">
        <x:f>IF($U$9=1,Geometries!AB8,1)</x:f>
        <x:v>1</x:v>
      </x:c>
      <x:c r="R91" s="82" t="n">
        <x:f>IF($V$9=1,Lineages!AJ11,1)</x:f>
        <x:v>1</x:v>
      </x:c>
      <x:c r="S91" s="82" t="n">
        <x:f>MIN(1,G91,H91,K91,L91,Q91,R91)</x:f>
        <x:v>1</x:v>
      </x:c>
      <x:c r="T91" s="74" t="str">
        <x:f>IF(AND('Pair Build'!AJ23="FIT",I91=1,J91=1,M91=1,N91=1,O91&lt;=$E$9,P91=1),"PASS","FAIL")</x:f>
        <x:v>PASS</x:v>
      </x:c>
      <x:c r="U91" s="98" t="str">
        <x:f>IF(AND(S91&gt;=F91,T91="PASS"),"PASS","FAIL")</x:f>
        <x:v>PASS</x:v>
      </x:c>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row>
    <x:row r="92">
      <x:c r="B92" s="28" t="str">
        <x:v>P01</x:v>
      </x:c>
      <x:c r="C92" s="28" t="str">
        <x:v>L4-G2</x:v>
      </x:c>
      <x:c r="D92" s="28" t="str">
        <x:v>L4</x:v>
      </x:c>
      <x:c r="E92" s="28" t="str">
        <x:v>G2</x:v>
      </x:c>
      <x:c r="F92" s="96" t="n">
        <x:f>$D$9</x:f>
        <x:v>0.4</x:v>
      </x:c>
      <x:c r="G92" s="82" t="n">
        <x:f>Z$9</x:f>
        <x:v>1</x:v>
      </x:c>
      <x:c r="H92" s="82" t="n">
        <x:f>MIN(1,Geometries!E9*$I$9+(1-Geometries!E9)*(Geometries!J9*$F$9+Geometries!K9*$G$9*IF(Geometries!M9="YES",1,$J$9)+Geometries!L9*$H$9*IF(Geometries!M9="YES",1,$J$9)))</x:f>
        <x:v>1</x:v>
      </x:c>
      <x:c r="I92" s="82" t="n">
        <x:f>IF($K$9=0,1,IF('Pair Build'!AG24&lt;=$K$9,1,0))</x:f>
        <x:v>1</x:v>
      </x:c>
      <x:c r="J92" s="82" t="n">
        <x:f>IF($L$9=0,1,IF(Geometries!W9&gt;=$L$9,1,0))</x:f>
        <x:v>1</x:v>
      </x:c>
      <x:c r="K92" s="82" t="n">
        <x:f>MIN(IF($M$9=1,Geometries!Z9,1),IF($N$9=1,Geometries!AA9,1))</x:f>
        <x:v>1</x:v>
      </x:c>
      <x:c r="L92" s="82" t="n">
        <x:f>MIN(IF($S$9=1,'Pair Build'!AE24,1),IF($T$9=1,'Pair Build'!AF24,1))</x:f>
        <x:v>1</x:v>
      </x:c>
      <x:c r="M92" s="82" t="n">
        <x:f>IF($O$9=0,1,IF('Pair Build'!AH24&lt;=$O$9,1,0))</x:f>
        <x:v>1</x:v>
      </x:c>
      <x:c r="N92" s="82" t="n">
        <x:f>IF($P$9=0,1,IF('Pair Build'!AI24="PASS",1,0))</x:f>
        <x:v>1</x:v>
      </x:c>
      <x:c r="O92" s="82" t="n">
        <x:f>IF(F92&lt;1,'Pair Build'!Y24,'Pair Build'!Z24)/$Q$9</x:f>
        <x:v>27.45</x:v>
      </x:c>
      <x:c r="P92" s="82" t="n">
        <x:f>IF('Pair Build'!AK24="T3 FIRM",1,IF(Geometries!AC9&lt;=$R$9,1,0))</x:f>
        <x:v>1</x:v>
      </x:c>
      <x:c r="Q92" s="82" t="n">
        <x:f>IF($U$9=1,Geometries!AB9,1)</x:f>
        <x:v>1</x:v>
      </x:c>
      <x:c r="R92" s="82" t="n">
        <x:f>IF($V$9=1,Lineages!AJ11,1)</x:f>
        <x:v>1</x:v>
      </x:c>
      <x:c r="S92" s="82" t="n">
        <x:f>MIN(1,G92,H92,K92,L92,Q92,R92)</x:f>
        <x:v>1</x:v>
      </x:c>
      <x:c r="T92" s="74" t="str">
        <x:f>IF(AND('Pair Build'!AJ24="FIT",I92=1,J92=1,M92=1,N92=1,O92&lt;=$E$9,P92=1),"PASS","FAIL")</x:f>
        <x:v>FAIL</x:v>
      </x:c>
      <x:c r="U92" s="98" t="str">
        <x:f>IF(AND(S92&gt;=F92,T92="PASS"),"PASS","FAIL")</x:f>
        <x:v>FAIL</x:v>
      </x:c>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row>
    <x:row r="93">
      <x:c r="B93" s="28" t="str">
        <x:v>P01</x:v>
      </x:c>
      <x:c r="C93" s="28" t="str">
        <x:v>L4-G3</x:v>
      </x:c>
      <x:c r="D93" s="28" t="str">
        <x:v>L4</x:v>
      </x:c>
      <x:c r="E93" s="28" t="str">
        <x:v>G3</x:v>
      </x:c>
      <x:c r="F93" s="96" t="n">
        <x:f>$D$9</x:f>
        <x:v>0.4</x:v>
      </x:c>
      <x:c r="G93" s="82" t="n">
        <x:f>Z$9</x:f>
        <x:v>1</x:v>
      </x:c>
      <x:c r="H93" s="82" t="n">
        <x:f>MIN(1,Geometries!E10*$I$9+(1-Geometries!E10)*(Geometries!J10*$F$9+Geometries!K10*$G$9*IF(Geometries!M10="YES",1,$J$9)+Geometries!L10*$H$9*IF(Geometries!M10="YES",1,$J$9)))</x:f>
        <x:v>1</x:v>
      </x:c>
      <x:c r="I93" s="82" t="n">
        <x:f>IF($K$9=0,1,IF('Pair Build'!AG25&lt;=$K$9,1,0))</x:f>
        <x:v>1</x:v>
      </x:c>
      <x:c r="J93" s="82" t="n">
        <x:f>IF($L$9=0,1,IF(Geometries!W10&gt;=$L$9,1,0))</x:f>
        <x:v>1</x:v>
      </x:c>
      <x:c r="K93" s="82" t="n">
        <x:f>MIN(IF($M$9=1,Geometries!Z10,1),IF($N$9=1,Geometries!AA10,1))</x:f>
        <x:v>1</x:v>
      </x:c>
      <x:c r="L93" s="82" t="n">
        <x:f>MIN(IF($S$9=1,'Pair Build'!AE25,1),IF($T$9=1,'Pair Build'!AF25,1))</x:f>
        <x:v>1</x:v>
      </x:c>
      <x:c r="M93" s="82" t="n">
        <x:f>IF($O$9=0,1,IF('Pair Build'!AH25&lt;=$O$9,1,0))</x:f>
        <x:v>1</x:v>
      </x:c>
      <x:c r="N93" s="82" t="n">
        <x:f>IF($P$9=0,1,IF('Pair Build'!AI25="PASS",1,0))</x:f>
        <x:v>1</x:v>
      </x:c>
      <x:c r="O93" s="82" t="n">
        <x:f>IF(F93&lt;1,'Pair Build'!Y25,'Pair Build'!Z25)/$Q$9</x:f>
        <x:v>21.655882352941177</x:v>
      </x:c>
      <x:c r="P93" s="82" t="n">
        <x:f>IF('Pair Build'!AK25="T3 FIRM",1,IF(Geometries!AC10&lt;=$R$9,1,0))</x:f>
        <x:v>1</x:v>
      </x:c>
      <x:c r="Q93" s="82" t="n">
        <x:f>IF($U$9=1,Geometries!AB10,1)</x:f>
        <x:v>1</x:v>
      </x:c>
      <x:c r="R93" s="82" t="n">
        <x:f>IF($V$9=1,Lineages!AJ11,1)</x:f>
        <x:v>1</x:v>
      </x:c>
      <x:c r="S93" s="82" t="n">
        <x:f>MIN(1,G93,H93,K93,L93,Q93,R93)</x:f>
        <x:v>1</x:v>
      </x:c>
      <x:c r="T93" s="74" t="str">
        <x:f>IF(AND('Pair Build'!AJ25="FIT",I93=1,J93=1,M93=1,N93=1,O93&lt;=$E$9,P93=1),"PASS","FAIL")</x:f>
        <x:v>PASS</x:v>
      </x:c>
      <x:c r="U93" s="98" t="str">
        <x:f>IF(AND(S93&gt;=F93,T93="PASS"),"PASS","FAIL")</x:f>
        <x:v>PASS</x:v>
      </x:c>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row>
    <x:row r="94">
      <x:c r="B94" s="28" t="str">
        <x:v>P01</x:v>
      </x:c>
      <x:c r="C94" s="28" t="str">
        <x:v>L4-G4</x:v>
      </x:c>
      <x:c r="D94" s="28" t="str">
        <x:v>L4</x:v>
      </x:c>
      <x:c r="E94" s="28" t="str">
        <x:v>G4</x:v>
      </x:c>
      <x:c r="F94" s="96" t="n">
        <x:f>$D$9</x:f>
        <x:v>0.4</x:v>
      </x:c>
      <x:c r="G94" s="82" t="n">
        <x:f>Z$9</x:f>
        <x:v>1</x:v>
      </x:c>
      <x:c r="H94" s="82" t="n">
        <x:f>MIN(1,Geometries!E11*$I$9+(1-Geometries!E11)*(Geometries!J11*$F$9+Geometries!K11*$G$9*IF(Geometries!M11="YES",1,$J$9)+Geometries!L11*$H$9*IF(Geometries!M11="YES",1,$J$9)))</x:f>
        <x:v>1</x:v>
      </x:c>
      <x:c r="I94" s="82" t="n">
        <x:f>IF($K$9=0,1,IF('Pair Build'!AG26&lt;=$K$9,1,0))</x:f>
        <x:v>1</x:v>
      </x:c>
      <x:c r="J94" s="82" t="n">
        <x:f>IF($L$9=0,1,IF(Geometries!W11&gt;=$L$9,1,0))</x:f>
        <x:v>1</x:v>
      </x:c>
      <x:c r="K94" s="82" t="n">
        <x:f>MIN(IF($M$9=1,Geometries!Z11,1),IF($N$9=1,Geometries!AA11,1))</x:f>
        <x:v>1</x:v>
      </x:c>
      <x:c r="L94" s="82" t="n">
        <x:f>MIN(IF($S$9=1,'Pair Build'!AE26,1),IF($T$9=1,'Pair Build'!AF26,1))</x:f>
        <x:v>1</x:v>
      </x:c>
      <x:c r="M94" s="82" t="n">
        <x:f>IF($O$9=0,1,IF('Pair Build'!AH26&lt;=$O$9,1,0))</x:f>
        <x:v>1</x:v>
      </x:c>
      <x:c r="N94" s="82" t="n">
        <x:f>IF($P$9=0,1,IF('Pair Build'!AI26="PASS",1,0))</x:f>
        <x:v>1</x:v>
      </x:c>
      <x:c r="O94" s="82" t="n">
        <x:f>IF(F94&lt;1,'Pair Build'!Y26,'Pair Build'!Z26)/$Q$9</x:f>
        <x:v>3.6333333333333333</x:v>
      </x:c>
      <x:c r="P94" s="82" t="n">
        <x:f>IF('Pair Build'!AK26="T3 FIRM",1,IF(Geometries!AC11&lt;=$R$9,1,0))</x:f>
        <x:v>1</x:v>
      </x:c>
      <x:c r="Q94" s="82" t="n">
        <x:f>IF($U$9=1,Geometries!AB11,1)</x:f>
        <x:v>1</x:v>
      </x:c>
      <x:c r="R94" s="82" t="n">
        <x:f>IF($V$9=1,Lineages!AJ11,1)</x:f>
        <x:v>1</x:v>
      </x:c>
      <x:c r="S94" s="82" t="n">
        <x:f>MIN(1,G94,H94,K94,L94,Q94,R94)</x:f>
        <x:v>1</x:v>
      </x:c>
      <x:c r="T94" s="74" t="str">
        <x:f>IF(AND('Pair Build'!AJ26="FIT",I94=1,J94=1,M94=1,N94=1,O94&lt;=$E$9,P94=1),"PASS","FAIL")</x:f>
        <x:v>PASS</x:v>
      </x:c>
      <x:c r="U94" s="98" t="str">
        <x:f>IF(AND(S94&gt;=F94,T94="PASS"),"PASS","FAIL")</x:f>
        <x:v>PASS</x:v>
      </x:c>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row>
    <x:row r="95">
      <x:c r="B95" s="28" t="str">
        <x:v>P01</x:v>
      </x:c>
      <x:c r="C95" s="28" t="str">
        <x:v>L4-G5</x:v>
      </x:c>
      <x:c r="D95" s="28" t="str">
        <x:v>L4</x:v>
      </x:c>
      <x:c r="E95" s="28" t="str">
        <x:v>G5</x:v>
      </x:c>
      <x:c r="F95" s="96" t="n">
        <x:f>$D$9</x:f>
        <x:v>0.4</x:v>
      </x:c>
      <x:c r="G95" s="82" t="n">
        <x:f>Z$9</x:f>
        <x:v>1</x:v>
      </x:c>
      <x:c r="H95" s="82" t="n">
        <x:f>MIN(1,Geometries!E12*$I$9+(1-Geometries!E12)*(Geometries!J12*$F$9+Geometries!K12*$G$9*IF(Geometries!M12="YES",1,$J$9)+Geometries!L12*$H$9*IF(Geometries!M12="YES",1,$J$9)))</x:f>
        <x:v>1</x:v>
      </x:c>
      <x:c r="I95" s="82" t="n">
        <x:f>IF($K$9=0,1,IF('Pair Build'!AG27&lt;=$K$9,1,0))</x:f>
        <x:v>1</x:v>
      </x:c>
      <x:c r="J95" s="82" t="n">
        <x:f>IF($L$9=0,1,IF(Geometries!W12&gt;=$L$9,1,0))</x:f>
        <x:v>1</x:v>
      </x:c>
      <x:c r="K95" s="82" t="n">
        <x:f>MIN(IF($M$9=1,Geometries!Z12,1),IF($N$9=1,Geometries!AA12,1))</x:f>
        <x:v>1</x:v>
      </x:c>
      <x:c r="L95" s="82" t="n">
        <x:f>MIN(IF($S$9=1,'Pair Build'!AE27,1),IF($T$9=1,'Pair Build'!AF27,1))</x:f>
        <x:v>1</x:v>
      </x:c>
      <x:c r="M95" s="82" t="n">
        <x:f>IF($O$9=0,1,IF('Pair Build'!AH27&lt;=$O$9,1,0))</x:f>
        <x:v>1</x:v>
      </x:c>
      <x:c r="N95" s="82" t="n">
        <x:f>IF($P$9=0,1,IF('Pair Build'!AI27="PASS",1,0))</x:f>
        <x:v>1</x:v>
      </x:c>
      <x:c r="O95" s="82" t="n">
        <x:f>IF(F95&lt;1,'Pair Build'!Y27,'Pair Build'!Z27)/$Q$9</x:f>
        <x:v>19.20394736842105</x:v>
      </x:c>
      <x:c r="P95" s="82" t="n">
        <x:f>IF('Pair Build'!AK27="T3 FIRM",1,IF(Geometries!AC12&lt;=$R$9,1,0))</x:f>
        <x:v>1</x:v>
      </x:c>
      <x:c r="Q95" s="82" t="n">
        <x:f>IF($U$9=1,Geometries!AB12,1)</x:f>
        <x:v>1</x:v>
      </x:c>
      <x:c r="R95" s="82" t="n">
        <x:f>IF($V$9=1,Lineages!AJ11,1)</x:f>
        <x:v>1</x:v>
      </x:c>
      <x:c r="S95" s="82" t="n">
        <x:f>MIN(1,G95,H95,K95,L95,Q95,R95)</x:f>
        <x:v>1</x:v>
      </x:c>
      <x:c r="T95" s="74" t="str">
        <x:f>IF(AND('Pair Build'!AJ27="FIT",I95=1,J95=1,M95=1,N95=1,O95&lt;=$E$9,P95=1),"PASS","FAIL")</x:f>
        <x:v>PASS</x:v>
      </x:c>
      <x:c r="U95" s="98" t="str">
        <x:f>IF(AND(S95&gt;=F95,T95="PASS"),"PASS","FAIL")</x:f>
        <x:v>PASS</x:v>
      </x:c>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row>
    <x:row r="96">
      <x:c r="B96" s="28" t="str">
        <x:v>P01</x:v>
      </x:c>
      <x:c r="C96" s="28" t="str">
        <x:v>L5-G1</x:v>
      </x:c>
      <x:c r="D96" s="28" t="str">
        <x:v>L5</x:v>
      </x:c>
      <x:c r="E96" s="28" t="str">
        <x:v>G1</x:v>
      </x:c>
      <x:c r="F96" s="96" t="n">
        <x:f>$D$9</x:f>
        <x:v>0.4</x:v>
      </x:c>
      <x:c r="G96" s="82" t="n">
        <x:f>AA$9</x:f>
        <x:v>1</x:v>
      </x:c>
      <x:c r="H96" s="82" t="n">
        <x:f>MIN(1,Geometries!E8*$I$9+(1-Geometries!E8)*(Geometries!J8*$F$9+Geometries!K8*$G$9*IF(Geometries!M8="YES",1,$J$9)+Geometries!L8*$H$9*IF(Geometries!M8="YES",1,$J$9)))</x:f>
        <x:v>1</x:v>
      </x:c>
      <x:c r="I96" s="82" t="n">
        <x:f>IF($K$9=0,1,IF('Pair Build'!AG28&lt;=$K$9,1,0))</x:f>
        <x:v>1</x:v>
      </x:c>
      <x:c r="J96" s="82" t="n">
        <x:f>IF($L$9=0,1,IF(Geometries!W8&gt;=$L$9,1,0))</x:f>
        <x:v>1</x:v>
      </x:c>
      <x:c r="K96" s="82" t="n">
        <x:f>MIN(IF($M$9=1,Geometries!Z8,1),IF($N$9=1,Geometries!AA8,1))</x:f>
        <x:v>1</x:v>
      </x:c>
      <x:c r="L96" s="82" t="n">
        <x:f>MIN(IF($S$9=1,'Pair Build'!AE28,1),IF($T$9=1,'Pair Build'!AF28,1))</x:f>
        <x:v>1</x:v>
      </x:c>
      <x:c r="M96" s="82" t="n">
        <x:f>IF($O$9=0,1,IF('Pair Build'!AH28&lt;=$O$9,1,0))</x:f>
        <x:v>1</x:v>
      </x:c>
      <x:c r="N96" s="82" t="n">
        <x:f>IF($P$9=0,1,IF('Pair Build'!AI28="PASS",1,0))</x:f>
        <x:v>1</x:v>
      </x:c>
      <x:c r="O96" s="82" t="n">
        <x:f>IF(F96&lt;1,'Pair Build'!Y28,'Pair Build'!Z28)/$Q$9</x:f>
        <x:v>12</x:v>
      </x:c>
      <x:c r="P96" s="82" t="n">
        <x:f>IF('Pair Build'!AK28="T3 FIRM",1,IF(Geometries!AC8&lt;=$R$9,1,0))</x:f>
        <x:v>1</x:v>
      </x:c>
      <x:c r="Q96" s="82" t="n">
        <x:f>IF($U$9=1,Geometries!AB8,1)</x:f>
        <x:v>1</x:v>
      </x:c>
      <x:c r="R96" s="82" t="n">
        <x:f>IF($V$9=1,Lineages!AJ12,1)</x:f>
        <x:v>1</x:v>
      </x:c>
      <x:c r="S96" s="82" t="n">
        <x:f>MIN(1,G96,H96,K96,L96,Q96,R96)</x:f>
        <x:v>1</x:v>
      </x:c>
      <x:c r="T96" s="74" t="str">
        <x:f>IF(AND('Pair Build'!AJ28="FIT",I96=1,J96=1,M96=1,N96=1,O96&lt;=$E$9,P96=1),"PASS","FAIL")</x:f>
        <x:v>PASS</x:v>
      </x:c>
      <x:c r="U96" s="98" t="str">
        <x:f>IF(AND(S96&gt;=F96,T96="PASS"),"PASS","FAIL")</x:f>
        <x:v>PASS</x:v>
      </x:c>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row>
    <x:row r="97">
      <x:c r="B97" s="28" t="str">
        <x:v>P01</x:v>
      </x:c>
      <x:c r="C97" s="28" t="str">
        <x:v>L5-G2</x:v>
      </x:c>
      <x:c r="D97" s="28" t="str">
        <x:v>L5</x:v>
      </x:c>
      <x:c r="E97" s="28" t="str">
        <x:v>G2</x:v>
      </x:c>
      <x:c r="F97" s="96" t="n">
        <x:f>$D$9</x:f>
        <x:v>0.4</x:v>
      </x:c>
      <x:c r="G97" s="82" t="n">
        <x:f>AA$9</x:f>
        <x:v>1</x:v>
      </x:c>
      <x:c r="H97" s="82" t="n">
        <x:f>MIN(1,Geometries!E9*$I$9+(1-Geometries!E9)*(Geometries!J9*$F$9+Geometries!K9*$G$9*IF(Geometries!M9="YES",1,$J$9)+Geometries!L9*$H$9*IF(Geometries!M9="YES",1,$J$9)))</x:f>
        <x:v>1</x:v>
      </x:c>
      <x:c r="I97" s="82" t="n">
        <x:f>IF($K$9=0,1,IF('Pair Build'!AG29&lt;=$K$9,1,0))</x:f>
        <x:v>1</x:v>
      </x:c>
      <x:c r="J97" s="82" t="n">
        <x:f>IF($L$9=0,1,IF(Geometries!W9&gt;=$L$9,1,0))</x:f>
        <x:v>1</x:v>
      </x:c>
      <x:c r="K97" s="82" t="n">
        <x:f>MIN(IF($M$9=1,Geometries!Z9,1),IF($N$9=1,Geometries!AA9,1))</x:f>
        <x:v>1</x:v>
      </x:c>
      <x:c r="L97" s="82" t="n">
        <x:f>MIN(IF($S$9=1,'Pair Build'!AE29,1),IF($T$9=1,'Pair Build'!AF29,1))</x:f>
        <x:v>1</x:v>
      </x:c>
      <x:c r="M97" s="82" t="n">
        <x:f>IF($O$9=0,1,IF('Pair Build'!AH29&lt;=$O$9,1,0))</x:f>
        <x:v>1</x:v>
      </x:c>
      <x:c r="N97" s="82" t="n">
        <x:f>IF($P$9=0,1,IF('Pair Build'!AI29="PASS",1,0))</x:f>
        <x:v>1</x:v>
      </x:c>
      <x:c r="O97" s="82" t="n">
        <x:f>IF(F97&lt;1,'Pair Build'!Y29,'Pair Build'!Z29)/$Q$9</x:f>
        <x:v>18</x:v>
      </x:c>
      <x:c r="P97" s="82" t="n">
        <x:f>IF('Pair Build'!AK29="T3 FIRM",1,IF(Geometries!AC9&lt;=$R$9,1,0))</x:f>
        <x:v>1</x:v>
      </x:c>
      <x:c r="Q97" s="82" t="n">
        <x:f>IF($U$9=1,Geometries!AB9,1)</x:f>
        <x:v>1</x:v>
      </x:c>
      <x:c r="R97" s="82" t="n">
        <x:f>IF($V$9=1,Lineages!AJ12,1)</x:f>
        <x:v>1</x:v>
      </x:c>
      <x:c r="S97" s="82" t="n">
        <x:f>MIN(1,G97,H97,K97,L97,Q97,R97)</x:f>
        <x:v>1</x:v>
      </x:c>
      <x:c r="T97" s="74" t="str">
        <x:f>IF(AND('Pair Build'!AJ29="FIT",I97=1,J97=1,M97=1,N97=1,O97&lt;=$E$9,P97=1),"PASS","FAIL")</x:f>
        <x:v>PASS</x:v>
      </x:c>
      <x:c r="U97" s="98" t="str">
        <x:f>IF(AND(S97&gt;=F97,T97="PASS"),"PASS","FAIL")</x:f>
        <x:v>PASS</x:v>
      </x:c>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row>
    <x:row r="98">
      <x:c r="B98" s="28" t="str">
        <x:v>P01</x:v>
      </x:c>
      <x:c r="C98" s="28" t="str">
        <x:v>L5-G3</x:v>
      </x:c>
      <x:c r="D98" s="28" t="str">
        <x:v>L5</x:v>
      </x:c>
      <x:c r="E98" s="28" t="str">
        <x:v>G3</x:v>
      </x:c>
      <x:c r="F98" s="96" t="n">
        <x:f>$D$9</x:f>
        <x:v>0.4</x:v>
      </x:c>
      <x:c r="G98" s="82" t="n">
        <x:f>AA$9</x:f>
        <x:v>1</x:v>
      </x:c>
      <x:c r="H98" s="82" t="n">
        <x:f>MIN(1,Geometries!E10*$I$9+(1-Geometries!E10)*(Geometries!J10*$F$9+Geometries!K10*$G$9*IF(Geometries!M10="YES",1,$J$9)+Geometries!L10*$H$9*IF(Geometries!M10="YES",1,$J$9)))</x:f>
        <x:v>1</x:v>
      </x:c>
      <x:c r="I98" s="82" t="n">
        <x:f>IF($K$9=0,1,IF('Pair Build'!AG30&lt;=$K$9,1,0))</x:f>
        <x:v>1</x:v>
      </x:c>
      <x:c r="J98" s="82" t="n">
        <x:f>IF($L$9=0,1,IF(Geometries!W10&gt;=$L$9,1,0))</x:f>
        <x:v>1</x:v>
      </x:c>
      <x:c r="K98" s="82" t="n">
        <x:f>MIN(IF($M$9=1,Geometries!Z10,1),IF($N$9=1,Geometries!AA10,1))</x:f>
        <x:v>1</x:v>
      </x:c>
      <x:c r="L98" s="82" t="n">
        <x:f>MIN(IF($S$9=1,'Pair Build'!AE30,1),IF($T$9=1,'Pair Build'!AF30,1))</x:f>
        <x:v>1</x:v>
      </x:c>
      <x:c r="M98" s="82" t="n">
        <x:f>IF($O$9=0,1,IF('Pair Build'!AH30&lt;=$O$9,1,0))</x:f>
        <x:v>1</x:v>
      </x:c>
      <x:c r="N98" s="82" t="n">
        <x:f>IF($P$9=0,1,IF('Pair Build'!AI30="PASS",1,0))</x:f>
        <x:v>1</x:v>
      </x:c>
      <x:c r="O98" s="82" t="n">
        <x:f>IF(F98&lt;1,'Pair Build'!Y30,'Pair Build'!Z30)/$Q$9</x:f>
        <x:v>14</x:v>
      </x:c>
      <x:c r="P98" s="82" t="n">
        <x:f>IF('Pair Build'!AK30="T3 FIRM",1,IF(Geometries!AC10&lt;=$R$9,1,0))</x:f>
        <x:v>1</x:v>
      </x:c>
      <x:c r="Q98" s="82" t="n">
        <x:f>IF($U$9=1,Geometries!AB10,1)</x:f>
        <x:v>1</x:v>
      </x:c>
      <x:c r="R98" s="82" t="n">
        <x:f>IF($V$9=1,Lineages!AJ12,1)</x:f>
        <x:v>1</x:v>
      </x:c>
      <x:c r="S98" s="82" t="n">
        <x:f>MIN(1,G98,H98,K98,L98,Q98,R98)</x:f>
        <x:v>1</x:v>
      </x:c>
      <x:c r="T98" s="74" t="str">
        <x:f>IF(AND('Pair Build'!AJ30="FIT",I98=1,J98=1,M98=1,N98=1,O98&lt;=$E$9,P98=1),"PASS","FAIL")</x:f>
        <x:v>PASS</x:v>
      </x:c>
      <x:c r="U98" s="98" t="str">
        <x:f>IF(AND(S98&gt;=F98,T98="PASS"),"PASS","FAIL")</x:f>
        <x:v>PASS</x:v>
      </x:c>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row>
    <x:row r="99">
      <x:c r="B99" s="28" t="str">
        <x:v>P01</x:v>
      </x:c>
      <x:c r="C99" s="28" t="str">
        <x:v>L5-G4</x:v>
      </x:c>
      <x:c r="D99" s="28" t="str">
        <x:v>L5</x:v>
      </x:c>
      <x:c r="E99" s="28" t="str">
        <x:v>G4</x:v>
      </x:c>
      <x:c r="F99" s="96" t="n">
        <x:f>$D$9</x:f>
        <x:v>0.4</x:v>
      </x:c>
      <x:c r="G99" s="82" t="n">
        <x:f>AA$9</x:f>
        <x:v>1</x:v>
      </x:c>
      <x:c r="H99" s="82" t="n">
        <x:f>MIN(1,Geometries!E11*$I$9+(1-Geometries!E11)*(Geometries!J11*$F$9+Geometries!K11*$G$9*IF(Geometries!M11="YES",1,$J$9)+Geometries!L11*$H$9*IF(Geometries!M11="YES",1,$J$9)))</x:f>
        <x:v>1</x:v>
      </x:c>
      <x:c r="I99" s="82" t="n">
        <x:f>IF($K$9=0,1,IF('Pair Build'!AG31&lt;=$K$9,1,0))</x:f>
        <x:v>1</x:v>
      </x:c>
      <x:c r="J99" s="82" t="n">
        <x:f>IF($L$9=0,1,IF(Geometries!W11&gt;=$L$9,1,0))</x:f>
        <x:v>1</x:v>
      </x:c>
      <x:c r="K99" s="82" t="n">
        <x:f>MIN(IF($M$9=1,Geometries!Z11,1),IF($N$9=1,Geometries!AA11,1))</x:f>
        <x:v>1</x:v>
      </x:c>
      <x:c r="L99" s="82" t="n">
        <x:f>MIN(IF($S$9=1,'Pair Build'!AE31,1),IF($T$9=1,'Pair Build'!AF31,1))</x:f>
        <x:v>1</x:v>
      </x:c>
      <x:c r="M99" s="82" t="n">
        <x:f>IF($O$9=0,1,IF('Pair Build'!AH31&lt;=$O$9,1,0))</x:f>
        <x:v>1</x:v>
      </x:c>
      <x:c r="N99" s="82" t="n">
        <x:f>IF($P$9=0,1,IF('Pair Build'!AI31="PASS",1,0))</x:f>
        <x:v>1</x:v>
      </x:c>
      <x:c r="O99" s="82" t="n">
        <x:f>IF(F99&lt;1,'Pair Build'!Y31,'Pair Build'!Z31)/$Q$9</x:f>
        <x:v>2</x:v>
      </x:c>
      <x:c r="P99" s="82" t="n">
        <x:f>IF('Pair Build'!AK31="T3 FIRM",1,IF(Geometries!AC11&lt;=$R$9,1,0))</x:f>
        <x:v>1</x:v>
      </x:c>
      <x:c r="Q99" s="82" t="n">
        <x:f>IF($U$9=1,Geometries!AB11,1)</x:f>
        <x:v>1</x:v>
      </x:c>
      <x:c r="R99" s="82" t="n">
        <x:f>IF($V$9=1,Lineages!AJ12,1)</x:f>
        <x:v>1</x:v>
      </x:c>
      <x:c r="S99" s="82" t="n">
        <x:f>MIN(1,G99,H99,K99,L99,Q99,R99)</x:f>
        <x:v>1</x:v>
      </x:c>
      <x:c r="T99" s="74" t="str">
        <x:f>IF(AND('Pair Build'!AJ31="FIT",I99=1,J99=1,M99=1,N99=1,O99&lt;=$E$9,P99=1),"PASS","FAIL")</x:f>
        <x:v>PASS</x:v>
      </x:c>
      <x:c r="U99" s="98" t="str">
        <x:f>IF(AND(S99&gt;=F99,T99="PASS"),"PASS","FAIL")</x:f>
        <x:v>PASS</x:v>
      </x:c>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row>
    <x:row r="100">
      <x:c r="B100" s="28" t="str">
        <x:v>P01</x:v>
      </x:c>
      <x:c r="C100" s="28" t="str">
        <x:v>L5-G5</x:v>
      </x:c>
      <x:c r="D100" s="28" t="str">
        <x:v>L5</x:v>
      </x:c>
      <x:c r="E100" s="28" t="str">
        <x:v>G5</x:v>
      </x:c>
      <x:c r="F100" s="96" t="n">
        <x:f>$D$9</x:f>
        <x:v>0.4</x:v>
      </x:c>
      <x:c r="G100" s="82" t="n">
        <x:f>AA$9</x:f>
        <x:v>1</x:v>
      </x:c>
      <x:c r="H100" s="82" t="n">
        <x:f>MIN(1,Geometries!E12*$I$9+(1-Geometries!E12)*(Geometries!J12*$F$9+Geometries!K12*$G$9*IF(Geometries!M12="YES",1,$J$9)+Geometries!L12*$H$9*IF(Geometries!M12="YES",1,$J$9)))</x:f>
        <x:v>1</x:v>
      </x:c>
      <x:c r="I100" s="82" t="n">
        <x:f>IF($K$9=0,1,IF('Pair Build'!AG32&lt;=$K$9,1,0))</x:f>
        <x:v>1</x:v>
      </x:c>
      <x:c r="J100" s="82" t="n">
        <x:f>IF($L$9=0,1,IF(Geometries!W12&gt;=$L$9,1,0))</x:f>
        <x:v>1</x:v>
      </x:c>
      <x:c r="K100" s="82" t="n">
        <x:f>MIN(IF($M$9=1,Geometries!Z12,1),IF($N$9=1,Geometries!AA12,1))</x:f>
        <x:v>1</x:v>
      </x:c>
      <x:c r="L100" s="82" t="n">
        <x:f>MIN(IF($S$9=1,'Pair Build'!AE32,1),IF($T$9=1,'Pair Build'!AF32,1))</x:f>
        <x:v>1</x:v>
      </x:c>
      <x:c r="M100" s="82" t="n">
        <x:f>IF($O$9=0,1,IF('Pair Build'!AH32&lt;=$O$9,1,0))</x:f>
        <x:v>1</x:v>
      </x:c>
      <x:c r="N100" s="82" t="n">
        <x:f>IF($P$9=0,1,IF('Pair Build'!AI32="PASS",1,0))</x:f>
        <x:v>1</x:v>
      </x:c>
      <x:c r="O100" s="82" t="n">
        <x:f>IF(F100&lt;1,'Pair Build'!Y32,'Pair Build'!Z32)/$Q$9</x:f>
        <x:v>10</x:v>
      </x:c>
      <x:c r="P100" s="82" t="n">
        <x:f>IF('Pair Build'!AK32="T3 FIRM",1,IF(Geometries!AC12&lt;=$R$9,1,0))</x:f>
        <x:v>1</x:v>
      </x:c>
      <x:c r="Q100" s="82" t="n">
        <x:f>IF($U$9=1,Geometries!AB12,1)</x:f>
        <x:v>1</x:v>
      </x:c>
      <x:c r="R100" s="82" t="n">
        <x:f>IF($V$9=1,Lineages!AJ12,1)</x:f>
        <x:v>1</x:v>
      </x:c>
      <x:c r="S100" s="82" t="n">
        <x:f>MIN(1,G100,H100,K100,L100,Q100,R100)</x:f>
        <x:v>1</x:v>
      </x:c>
      <x:c r="T100" s="74" t="str">
        <x:f>IF(AND('Pair Build'!AJ32="FIT",I100=1,J100=1,M100=1,N100=1,O100&lt;=$E$9,P100=1),"PASS","FAIL")</x:f>
        <x:v>PASS</x:v>
      </x:c>
      <x:c r="U100" s="98" t="str">
        <x:f>IF(AND(S100&gt;=F100,T100="PASS"),"PASS","FAIL")</x:f>
        <x:v>PASS</x:v>
      </x:c>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row>
    <x:row r="101">
      <x:c r="B101" s="28" t="str">
        <x:v>P01</x:v>
      </x:c>
      <x:c r="C101" s="28" t="str">
        <x:v>L6-G1</x:v>
      </x:c>
      <x:c r="D101" s="28" t="str">
        <x:v>L6</x:v>
      </x:c>
      <x:c r="E101" s="28" t="str">
        <x:v>G1</x:v>
      </x:c>
      <x:c r="F101" s="96" t="n">
        <x:f>$D$9</x:f>
        <x:v>0.4</x:v>
      </x:c>
      <x:c r="G101" s="82" t="n">
        <x:f>AB$9</x:f>
        <x:v>1</x:v>
      </x:c>
      <x:c r="H101" s="82" t="n">
        <x:f>MIN(1,Geometries!E8*$I$9+(1-Geometries!E8)*(Geometries!J8*$F$9+Geometries!K8*$G$9*IF(Geometries!M8="YES",1,$J$9)+Geometries!L8*$H$9*IF(Geometries!M8="YES",1,$J$9)))</x:f>
        <x:v>1</x:v>
      </x:c>
      <x:c r="I101" s="82" t="n">
        <x:f>IF($K$9=0,1,IF('Pair Build'!AG33&lt;=$K$9,1,0))</x:f>
        <x:v>1</x:v>
      </x:c>
      <x:c r="J101" s="82" t="n">
        <x:f>IF($L$9=0,1,IF(Geometries!W8&gt;=$L$9,1,0))</x:f>
        <x:v>1</x:v>
      </x:c>
      <x:c r="K101" s="82" t="n">
        <x:f>MIN(IF($M$9=1,Geometries!Z8,1),IF($N$9=1,Geometries!AA8,1))</x:f>
        <x:v>1</x:v>
      </x:c>
      <x:c r="L101" s="82" t="n">
        <x:f>MIN(IF($S$9=1,'Pair Build'!AE33,1),IF($T$9=1,'Pair Build'!AF33,1))</x:f>
        <x:v>1</x:v>
      </x:c>
      <x:c r="M101" s="82" t="n">
        <x:f>IF($O$9=0,1,IF('Pair Build'!AH33&lt;=$O$9,1,0))</x:f>
        <x:v>1</x:v>
      </x:c>
      <x:c r="N101" s="82" t="n">
        <x:f>IF($P$9=0,1,IF('Pair Build'!AI33="PASS",1,0))</x:f>
        <x:v>1</x:v>
      </x:c>
      <x:c r="O101" s="82" t="n">
        <x:f>IF(F101&lt;1,'Pair Build'!Y33,'Pair Build'!Z33)/$Q$9</x:f>
        <x:v>36.33529411764706</x:v>
      </x:c>
      <x:c r="P101" s="82" t="n">
        <x:f>IF('Pair Build'!AK33="T3 FIRM",1,IF(Geometries!AC8&lt;=$R$9,1,0))</x:f>
        <x:v>1</x:v>
      </x:c>
      <x:c r="Q101" s="82" t="n">
        <x:f>IF($U$9=1,Geometries!AB8,1)</x:f>
        <x:v>1</x:v>
      </x:c>
      <x:c r="R101" s="82" t="n">
        <x:f>IF($V$9=1,Lineages!AJ13,1)</x:f>
        <x:v>1</x:v>
      </x:c>
      <x:c r="S101" s="82" t="n">
        <x:f>MIN(1,G101,H101,K101,L101,Q101,R101)</x:f>
        <x:v>1</x:v>
      </x:c>
      <x:c r="T101" s="74" t="str">
        <x:f>IF(AND('Pair Build'!AJ33="FIT",I101=1,J101=1,M101=1,N101=1,O101&lt;=$E$9,P101=1),"PASS","FAIL")</x:f>
        <x:v>FAIL</x:v>
      </x:c>
      <x:c r="U101" s="98" t="str">
        <x:f>IF(AND(S101&gt;=F101,T101="PASS"),"PASS","FAIL")</x:f>
        <x:v>FAIL</x:v>
      </x:c>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row>
    <x:row r="102">
      <x:c r="B102" s="28" t="str">
        <x:v>P01</x:v>
      </x:c>
      <x:c r="C102" s="28" t="str">
        <x:v>L6-G2</x:v>
      </x:c>
      <x:c r="D102" s="28" t="str">
        <x:v>L6</x:v>
      </x:c>
      <x:c r="E102" s="28" t="str">
        <x:v>G2</x:v>
      </x:c>
      <x:c r="F102" s="96" t="n">
        <x:f>$D$9</x:f>
        <x:v>0.4</x:v>
      </x:c>
      <x:c r="G102" s="82" t="n">
        <x:f>AB$9</x:f>
        <x:v>1</x:v>
      </x:c>
      <x:c r="H102" s="82" t="n">
        <x:f>MIN(1,Geometries!E9*$I$9+(1-Geometries!E9)*(Geometries!J9*$F$9+Geometries!K9*$G$9*IF(Geometries!M9="YES",1,$J$9)+Geometries!L9*$H$9*IF(Geometries!M9="YES",1,$J$9)))</x:f>
        <x:v>1</x:v>
      </x:c>
      <x:c r="I102" s="82" t="n">
        <x:f>IF($K$9=0,1,IF('Pair Build'!AG34&lt;=$K$9,1,0))</x:f>
        <x:v>1</x:v>
      </x:c>
      <x:c r="J102" s="82" t="n">
        <x:f>IF($L$9=0,1,IF(Geometries!W9&gt;=$L$9,1,0))</x:f>
        <x:v>1</x:v>
      </x:c>
      <x:c r="K102" s="82" t="n">
        <x:f>MIN(IF($M$9=1,Geometries!Z9,1),IF($N$9=1,Geometries!AA9,1))</x:f>
        <x:v>1</x:v>
      </x:c>
      <x:c r="L102" s="82" t="n">
        <x:f>MIN(IF($S$9=1,'Pair Build'!AE34,1),IF($T$9=1,'Pair Build'!AF34,1))</x:f>
        <x:v>1</x:v>
      </x:c>
      <x:c r="M102" s="82" t="n">
        <x:f>IF($O$9=0,1,IF('Pair Build'!AH34&lt;=$O$9,1,0))</x:f>
        <x:v>1</x:v>
      </x:c>
      <x:c r="N102" s="82" t="n">
        <x:f>IF($P$9=0,1,IF('Pair Build'!AI34="PASS",1,0))</x:f>
        <x:v>1</x:v>
      </x:c>
      <x:c r="O102" s="82" t="n">
        <x:f>IF(F102&lt;1,'Pair Build'!Y34,'Pair Build'!Z34)/$Q$9</x:f>
        <x:v>45.586363636363636</x:v>
      </x:c>
      <x:c r="P102" s="82" t="n">
        <x:f>IF('Pair Build'!AK34="T3 FIRM",1,IF(Geometries!AC9&lt;=$R$9,1,0))</x:f>
        <x:v>1</x:v>
      </x:c>
      <x:c r="Q102" s="82" t="n">
        <x:f>IF($U$9=1,Geometries!AB9,1)</x:f>
        <x:v>1</x:v>
      </x:c>
      <x:c r="R102" s="82" t="n">
        <x:f>IF($V$9=1,Lineages!AJ13,1)</x:f>
        <x:v>1</x:v>
      </x:c>
      <x:c r="S102" s="82" t="n">
        <x:f>MIN(1,G102,H102,K102,L102,Q102,R102)</x:f>
        <x:v>1</x:v>
      </x:c>
      <x:c r="T102" s="74" t="str">
        <x:f>IF(AND('Pair Build'!AJ34="FIT",I102=1,J102=1,M102=1,N102=1,O102&lt;=$E$9,P102=1),"PASS","FAIL")</x:f>
        <x:v>FAIL</x:v>
      </x:c>
      <x:c r="U102" s="98" t="str">
        <x:f>IF(AND(S102&gt;=F102,T102="PASS"),"PASS","FAIL")</x:f>
        <x:v>FAIL</x:v>
      </x:c>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row>
    <x:row r="103">
      <x:c r="B103" s="28" t="str">
        <x:v>P01</x:v>
      </x:c>
      <x:c r="C103" s="28" t="str">
        <x:v>L6-G3</x:v>
      </x:c>
      <x:c r="D103" s="28" t="str">
        <x:v>L6</x:v>
      </x:c>
      <x:c r="E103" s="28" t="str">
        <x:v>G3</x:v>
      </x:c>
      <x:c r="F103" s="96" t="n">
        <x:f>$D$9</x:f>
        <x:v>0.4</x:v>
      </x:c>
      <x:c r="G103" s="82" t="n">
        <x:f>AB$9</x:f>
        <x:v>1</x:v>
      </x:c>
      <x:c r="H103" s="82" t="n">
        <x:f>MIN(1,Geometries!E10*$I$9+(1-Geometries!E10)*(Geometries!J10*$F$9+Geometries!K10*$G$9*IF(Geometries!M10="YES",1,$J$9)+Geometries!L10*$H$9*IF(Geometries!M10="YES",1,$J$9)))</x:f>
        <x:v>1</x:v>
      </x:c>
      <x:c r="I103" s="82" t="n">
        <x:f>IF($K$9=0,1,IF('Pair Build'!AG35&lt;=$K$9,1,0))</x:f>
        <x:v>1</x:v>
      </x:c>
      <x:c r="J103" s="82" t="n">
        <x:f>IF($L$9=0,1,IF(Geometries!W10&gt;=$L$9,1,0))</x:f>
        <x:v>1</x:v>
      </x:c>
      <x:c r="K103" s="82" t="n">
        <x:f>MIN(IF($M$9=1,Geometries!Z10,1),IF($N$9=1,Geometries!AA10,1))</x:f>
        <x:v>1</x:v>
      </x:c>
      <x:c r="L103" s="82" t="n">
        <x:f>MIN(IF($S$9=1,'Pair Build'!AE35,1),IF($T$9=1,'Pair Build'!AF35,1))</x:f>
        <x:v>1</x:v>
      </x:c>
      <x:c r="M103" s="82" t="n">
        <x:f>IF($O$9=0,1,IF('Pair Build'!AH35&lt;=$O$9,1,0))</x:f>
        <x:v>1</x:v>
      </x:c>
      <x:c r="N103" s="82" t="n">
        <x:f>IF($P$9=0,1,IF('Pair Build'!AI35="PASS",1,0))</x:f>
        <x:v>1</x:v>
      </x:c>
      <x:c r="O103" s="82" t="n">
        <x:f>IF(F103&lt;1,'Pair Build'!Y35,'Pair Build'!Z35)/$Q$9</x:f>
        <x:v>36.391176470588235</x:v>
      </x:c>
      <x:c r="P103" s="82" t="n">
        <x:f>IF('Pair Build'!AK35="T3 FIRM",1,IF(Geometries!AC10&lt;=$R$9,1,0))</x:f>
        <x:v>1</x:v>
      </x:c>
      <x:c r="Q103" s="82" t="n">
        <x:f>IF($U$9=1,Geometries!AB10,1)</x:f>
        <x:v>1</x:v>
      </x:c>
      <x:c r="R103" s="82" t="n">
        <x:f>IF($V$9=1,Lineages!AJ13,1)</x:f>
        <x:v>1</x:v>
      </x:c>
      <x:c r="S103" s="82" t="n">
        <x:f>MIN(1,G103,H103,K103,L103,Q103,R103)</x:f>
        <x:v>1</x:v>
      </x:c>
      <x:c r="T103" s="74" t="str">
        <x:f>IF(AND('Pair Build'!AJ35="FIT",I103=1,J103=1,M103=1,N103=1,O103&lt;=$E$9,P103=1),"PASS","FAIL")</x:f>
        <x:v>FAIL</x:v>
      </x:c>
      <x:c r="U103" s="98" t="str">
        <x:f>IF(AND(S103&gt;=F103,T103="PASS"),"PASS","FAIL")</x:f>
        <x:v>FAIL</x:v>
      </x:c>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row>
    <x:row r="104">
      <x:c r="B104" s="28" t="str">
        <x:v>P01</x:v>
      </x:c>
      <x:c r="C104" s="28" t="str">
        <x:v>L6-G4</x:v>
      </x:c>
      <x:c r="D104" s="28" t="str">
        <x:v>L6</x:v>
      </x:c>
      <x:c r="E104" s="28" t="str">
        <x:v>G4</x:v>
      </x:c>
      <x:c r="F104" s="96" t="n">
        <x:f>$D$9</x:f>
        <x:v>0.4</x:v>
      </x:c>
      <x:c r="G104" s="82" t="n">
        <x:f>AB$9</x:f>
        <x:v>1</x:v>
      </x:c>
      <x:c r="H104" s="82" t="n">
        <x:f>MIN(1,Geometries!E11*$I$9+(1-Geometries!E11)*(Geometries!J11*$F$9+Geometries!K11*$G$9*IF(Geometries!M11="YES",1,$J$9)+Geometries!L11*$H$9*IF(Geometries!M11="YES",1,$J$9)))</x:f>
        <x:v>1</x:v>
      </x:c>
      <x:c r="I104" s="82" t="n">
        <x:f>IF($K$9=0,1,IF('Pair Build'!AG36&lt;=$K$9,1,0))</x:f>
        <x:v>1</x:v>
      </x:c>
      <x:c r="J104" s="82" t="n">
        <x:f>IF($L$9=0,1,IF(Geometries!W11&gt;=$L$9,1,0))</x:f>
        <x:v>1</x:v>
      </x:c>
      <x:c r="K104" s="82" t="n">
        <x:f>MIN(IF($M$9=1,Geometries!Z11,1),IF($N$9=1,Geometries!AA11,1))</x:f>
        <x:v>1</x:v>
      </x:c>
      <x:c r="L104" s="82" t="n">
        <x:f>MIN(IF($S$9=1,'Pair Build'!AE36,1),IF($T$9=1,'Pair Build'!AF36,1))</x:f>
        <x:v>1</x:v>
      </x:c>
      <x:c r="M104" s="82" t="n">
        <x:f>IF($O$9=0,1,IF('Pair Build'!AH36&lt;=$O$9,1,0))</x:f>
        <x:v>1</x:v>
      </x:c>
      <x:c r="N104" s="82" t="n">
        <x:f>IF($P$9=0,1,IF('Pair Build'!AI36="PASS",1,0))</x:f>
        <x:v>1</x:v>
      </x:c>
      <x:c r="O104" s="82" t="n">
        <x:f>IF(F104&lt;1,'Pair Build'!Y36,'Pair Build'!Z36)/$Q$9</x:f>
        <x:v>6.793333333333333</x:v>
      </x:c>
      <x:c r="P104" s="82" t="n">
        <x:f>IF('Pair Build'!AK36="T3 FIRM",1,IF(Geometries!AC11&lt;=$R$9,1,0))</x:f>
        <x:v>1</x:v>
      </x:c>
      <x:c r="Q104" s="82" t="n">
        <x:f>IF($U$9=1,Geometries!AB11,1)</x:f>
        <x:v>1</x:v>
      </x:c>
      <x:c r="R104" s="82" t="n">
        <x:f>IF($V$9=1,Lineages!AJ13,1)</x:f>
        <x:v>1</x:v>
      </x:c>
      <x:c r="S104" s="82" t="n">
        <x:f>MIN(1,G104,H104,K104,L104,Q104,R104)</x:f>
        <x:v>1</x:v>
      </x:c>
      <x:c r="T104" s="74" t="str">
        <x:f>IF(AND('Pair Build'!AJ36="FIT",I104=1,J104=1,M104=1,N104=1,O104&lt;=$E$9,P104=1),"PASS","FAIL")</x:f>
        <x:v>PASS</x:v>
      </x:c>
      <x:c r="U104" s="98" t="str">
        <x:f>IF(AND(S104&gt;=F104,T104="PASS"),"PASS","FAIL")</x:f>
        <x:v>PASS</x:v>
      </x:c>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row>
    <x:row r="105">
      <x:c r="B105" s="28" t="str">
        <x:v>P01</x:v>
      </x:c>
      <x:c r="C105" s="28" t="str">
        <x:v>L6-G5</x:v>
      </x:c>
      <x:c r="D105" s="28" t="str">
        <x:v>L6</x:v>
      </x:c>
      <x:c r="E105" s="28" t="str">
        <x:v>G5</x:v>
      </x:c>
      <x:c r="F105" s="96" t="n">
        <x:f>$D$9</x:f>
        <x:v>0.4</x:v>
      </x:c>
      <x:c r="G105" s="82" t="n">
        <x:f>AB$9</x:f>
        <x:v>1</x:v>
      </x:c>
      <x:c r="H105" s="82" t="n">
        <x:f>MIN(1,Geometries!E12*$I$9+(1-Geometries!E12)*(Geometries!J12*$F$9+Geometries!K12*$G$9*IF(Geometries!M12="YES",1,$J$9)+Geometries!L12*$H$9*IF(Geometries!M12="YES",1,$J$9)))</x:f>
        <x:v>1</x:v>
      </x:c>
      <x:c r="I105" s="82" t="n">
        <x:f>IF($K$9=0,1,IF('Pair Build'!AG37&lt;=$K$9,1,0))</x:f>
        <x:v>1</x:v>
      </x:c>
      <x:c r="J105" s="82" t="n">
        <x:f>IF($L$9=0,1,IF(Geometries!W12&gt;=$L$9,1,0))</x:f>
        <x:v>1</x:v>
      </x:c>
      <x:c r="K105" s="82" t="n">
        <x:f>MIN(IF($M$9=1,Geometries!Z12,1),IF($N$9=1,Geometries!AA12,1))</x:f>
        <x:v>1</x:v>
      </x:c>
      <x:c r="L105" s="82" t="n">
        <x:f>MIN(IF($S$9=1,'Pair Build'!AE37,1),IF($T$9=1,'Pair Build'!AF37,1))</x:f>
        <x:v>1</x:v>
      </x:c>
      <x:c r="M105" s="82" t="n">
        <x:f>IF($O$9=0,1,IF('Pair Build'!AH37&lt;=$O$9,1,0))</x:f>
        <x:v>1</x:v>
      </x:c>
      <x:c r="N105" s="82" t="n">
        <x:f>IF($P$9=0,1,IF('Pair Build'!AI37="PASS",1,0))</x:f>
        <x:v>1</x:v>
      </x:c>
      <x:c r="O105" s="82" t="n">
        <x:f>IF(F105&lt;1,'Pair Build'!Y37,'Pair Build'!Z37)/$Q$9</x:f>
        <x:v>37.243421052631575</x:v>
      </x:c>
      <x:c r="P105" s="82" t="n">
        <x:f>IF('Pair Build'!AK37="T3 FIRM",1,IF(Geometries!AC12&lt;=$R$9,1,0))</x:f>
        <x:v>1</x:v>
      </x:c>
      <x:c r="Q105" s="82" t="n">
        <x:f>IF($U$9=1,Geometries!AB12,1)</x:f>
        <x:v>1</x:v>
      </x:c>
      <x:c r="R105" s="82" t="n">
        <x:f>IF($V$9=1,Lineages!AJ13,1)</x:f>
        <x:v>1</x:v>
      </x:c>
      <x:c r="S105" s="82" t="n">
        <x:f>MIN(1,G105,H105,K105,L105,Q105,R105)</x:f>
        <x:v>1</x:v>
      </x:c>
      <x:c r="T105" s="74" t="str">
        <x:f>IF(AND('Pair Build'!AJ37="FIT",I105=1,J105=1,M105=1,N105=1,O105&lt;=$E$9,P105=1),"PASS","FAIL")</x:f>
        <x:v>FAIL</x:v>
      </x:c>
      <x:c r="U105" s="98" t="str">
        <x:f>IF(AND(S105&gt;=F105,T105="PASS"),"PASS","FAIL")</x:f>
        <x:v>FAIL</x:v>
      </x:c>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row>
    <x:row r="106">
      <x:c r="B106" s="28" t="str">
        <x:v>P02</x:v>
      </x:c>
      <x:c r="C106" s="28" t="str">
        <x:v>L1-G1</x:v>
      </x:c>
      <x:c r="D106" s="28" t="str">
        <x:v>L1</x:v>
      </x:c>
      <x:c r="E106" s="28" t="str">
        <x:v>G1</x:v>
      </x:c>
      <x:c r="F106" s="96" t="n">
        <x:f>$D$10</x:f>
        <x:v>1</x:v>
      </x:c>
      <x:c r="G106" s="82" t="n">
        <x:f>W$10</x:f>
        <x:v>1</x:v>
      </x:c>
      <x:c r="H106" s="82" t="n">
        <x:f>MIN(1,Geometries!E8*$I$10+(1-Geometries!E8)*(Geometries!J8*$F$10+Geometries!K8*$G$10*IF(Geometries!M8="YES",1,$J$10)+Geometries!L8*$H$10*IF(Geometries!M8="YES",1,$J$10)))</x:f>
        <x:v>1</x:v>
      </x:c>
      <x:c r="I106" s="82" t="n">
        <x:f>IF($K$10=0,1,IF('Pair Build'!AG8&lt;=$K$10,1,0))</x:f>
        <x:v>1</x:v>
      </x:c>
      <x:c r="J106" s="82" t="n">
        <x:f>IF($L$10=0,1,IF(Geometries!W8&gt;=$L$10,1,0))</x:f>
        <x:v>1</x:v>
      </x:c>
      <x:c r="K106" s="82" t="n">
        <x:f>MIN(IF($M$10=1,Geometries!Z8,1),IF($N$10=1,Geometries!AA8,1))</x:f>
        <x:v>1</x:v>
      </x:c>
      <x:c r="L106" s="82" t="n">
        <x:f>MIN(IF($S$10=1,'Pair Build'!AE8,1),IF($T$10=1,'Pair Build'!AF8,1))</x:f>
        <x:v>1</x:v>
      </x:c>
      <x:c r="M106" s="82" t="n">
        <x:f>IF($O$10=0,1,IF('Pair Build'!AH8&lt;=$O$10,1,0))</x:f>
        <x:v>1</x:v>
      </x:c>
      <x:c r="N106" s="82" t="n">
        <x:f>IF($P$10=0,1,IF('Pair Build'!AI8="PASS",1,0))</x:f>
        <x:v>1</x:v>
      </x:c>
      <x:c r="O106" s="82" t="n">
        <x:f>IF(F106&lt;1,'Pair Build'!Y8,'Pair Build'!Z8)/$Q$10</x:f>
        <x:v>36</x:v>
      </x:c>
      <x:c r="P106" s="82" t="n">
        <x:f>IF('Pair Build'!AK8="T3 FIRM",1,IF(Geometries!AC8&lt;=$R$10,1,0))</x:f>
        <x:v>1</x:v>
      </x:c>
      <x:c r="Q106" s="82" t="n">
        <x:f>IF($U$10=1,Geometries!AB8,1)</x:f>
        <x:v>1</x:v>
      </x:c>
      <x:c r="R106" s="82" t="n">
        <x:f>IF($V$10=1,Lineages!AJ8,1)</x:f>
        <x:v>1</x:v>
      </x:c>
      <x:c r="S106" s="82" t="n">
        <x:f>MIN(1,G106,H106,K106,L106,Q106,R106)</x:f>
        <x:v>1</x:v>
      </x:c>
      <x:c r="T106" s="74" t="str">
        <x:f>IF(AND('Pair Build'!AJ8="FIT",I106=1,J106=1,M106=1,N106=1,O106&lt;=$E$10,P106=1),"PASS","FAIL")</x:f>
        <x:v>PASS</x:v>
      </x:c>
      <x:c r="U106" s="98" t="str">
        <x:f>IF(AND(S106&gt;=F106,T106="PASS"),"PASS","FAIL")</x:f>
        <x:v>PASS</x:v>
      </x:c>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row>
    <x:row r="107">
      <x:c r="B107" s="28" t="str">
        <x:v>P02</x:v>
      </x:c>
      <x:c r="C107" s="28" t="str">
        <x:v>L1-G2</x:v>
      </x:c>
      <x:c r="D107" s="28" t="str">
        <x:v>L1</x:v>
      </x:c>
      <x:c r="E107" s="28" t="str">
        <x:v>G2</x:v>
      </x:c>
      <x:c r="F107" s="96" t="n">
        <x:f>$D$10</x:f>
        <x:v>1</x:v>
      </x:c>
      <x:c r="G107" s="82" t="n">
        <x:f>W$10</x:f>
        <x:v>1</x:v>
      </x:c>
      <x:c r="H107" s="82" t="n">
        <x:f>MIN(1,Geometries!E9*$I$10+(1-Geometries!E9)*(Geometries!J9*$F$10+Geometries!K9*$G$10*IF(Geometries!M9="YES",1,$J$10)+Geometries!L9*$H$10*IF(Geometries!M9="YES",1,$J$10)))</x:f>
        <x:v>1</x:v>
      </x:c>
      <x:c r="I107" s="82" t="n">
        <x:f>IF($K$10=0,1,IF('Pair Build'!AG9&lt;=$K$10,1,0))</x:f>
        <x:v>1</x:v>
      </x:c>
      <x:c r="J107" s="82" t="n">
        <x:f>IF($L$10=0,1,IF(Geometries!W9&gt;=$L$10,1,0))</x:f>
        <x:v>1</x:v>
      </x:c>
      <x:c r="K107" s="82" t="n">
        <x:f>MIN(IF($M$10=1,Geometries!Z9,1),IF($N$10=1,Geometries!AA9,1))</x:f>
        <x:v>1</x:v>
      </x:c>
      <x:c r="L107" s="82" t="n">
        <x:f>MIN(IF($S$10=1,'Pair Build'!AE9,1),IF($T$10=1,'Pair Build'!AF9,1))</x:f>
        <x:v>1</x:v>
      </x:c>
      <x:c r="M107" s="82" t="n">
        <x:f>IF($O$10=0,1,IF('Pair Build'!AH9&lt;=$O$10,1,0))</x:f>
        <x:v>1</x:v>
      </x:c>
      <x:c r="N107" s="82" t="n">
        <x:f>IF($P$10=0,1,IF('Pair Build'!AI9="PASS",1,0))</x:f>
        <x:v>1</x:v>
      </x:c>
      <x:c r="O107" s="82" t="n">
        <x:f>IF(F107&lt;1,'Pair Build'!Y9,'Pair Build'!Z9)/$Q$10</x:f>
        <x:v>44</x:v>
      </x:c>
      <x:c r="P107" s="82" t="n">
        <x:f>IF('Pair Build'!AK9="T3 FIRM",1,IF(Geometries!AC9&lt;=$R$10,1,0))</x:f>
        <x:v>1</x:v>
      </x:c>
      <x:c r="Q107" s="82" t="n">
        <x:f>IF($U$10=1,Geometries!AB9,1)</x:f>
        <x:v>1</x:v>
      </x:c>
      <x:c r="R107" s="82" t="n">
        <x:f>IF($V$10=1,Lineages!AJ8,1)</x:f>
        <x:v>1</x:v>
      </x:c>
      <x:c r="S107" s="82" t="n">
        <x:f>MIN(1,G107,H107,K107,L107,Q107,R107)</x:f>
        <x:v>1</x:v>
      </x:c>
      <x:c r="T107" s="74" t="str">
        <x:f>IF(AND('Pair Build'!AJ9="FIT",I107=1,J107=1,M107=1,N107=1,O107&lt;=$E$10,P107=1),"PASS","FAIL")</x:f>
        <x:v>PASS</x:v>
      </x:c>
      <x:c r="U107" s="98" t="str">
        <x:f>IF(AND(S107&gt;=F107,T107="PASS"),"PASS","FAIL")</x:f>
        <x:v>PASS</x:v>
      </x:c>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row>
    <x:row r="108">
      <x:c r="B108" s="28" t="str">
        <x:v>P02</x:v>
      </x:c>
      <x:c r="C108" s="28" t="str">
        <x:v>L1-G3</x:v>
      </x:c>
      <x:c r="D108" s="28" t="str">
        <x:v>L1</x:v>
      </x:c>
      <x:c r="E108" s="28" t="str">
        <x:v>G3</x:v>
      </x:c>
      <x:c r="F108" s="96" t="n">
        <x:f>$D$10</x:f>
        <x:v>1</x:v>
      </x:c>
      <x:c r="G108" s="82" t="n">
        <x:f>W$10</x:f>
        <x:v>1</x:v>
      </x:c>
      <x:c r="H108" s="82" t="n">
        <x:f>MIN(1,Geometries!E10*$I$10+(1-Geometries!E10)*(Geometries!J10*$F$10+Geometries!K10*$G$10*IF(Geometries!M10="YES",1,$J$10)+Geometries!L10*$H$10*IF(Geometries!M10="YES",1,$J$10)))</x:f>
        <x:v>1</x:v>
      </x:c>
      <x:c r="I108" s="82" t="n">
        <x:f>IF($K$10=0,1,IF('Pair Build'!AG10&lt;=$K$10,1,0))</x:f>
        <x:v>1</x:v>
      </x:c>
      <x:c r="J108" s="82" t="n">
        <x:f>IF($L$10=0,1,IF(Geometries!W10&gt;=$L$10,1,0))</x:f>
        <x:v>1</x:v>
      </x:c>
      <x:c r="K108" s="82" t="n">
        <x:f>MIN(IF($M$10=1,Geometries!Z10,1),IF($N$10=1,Geometries!AA10,1))</x:f>
        <x:v>1</x:v>
      </x:c>
      <x:c r="L108" s="82" t="n">
        <x:f>MIN(IF($S$10=1,'Pair Build'!AE10,1),IF($T$10=1,'Pair Build'!AF10,1))</x:f>
        <x:v>1</x:v>
      </x:c>
      <x:c r="M108" s="82" t="n">
        <x:f>IF($O$10=0,1,IF('Pair Build'!AH10&lt;=$O$10,1,0))</x:f>
        <x:v>1</x:v>
      </x:c>
      <x:c r="N108" s="82" t="n">
        <x:f>IF($P$10=0,1,IF('Pair Build'!AI10="PASS",1,0))</x:f>
        <x:v>1</x:v>
      </x:c>
      <x:c r="O108" s="82" t="n">
        <x:f>IF(F108&lt;1,'Pair Build'!Y10,'Pair Build'!Z10)/$Q$10</x:f>
        <x:v>30</x:v>
      </x:c>
      <x:c r="P108" s="82" t="n">
        <x:f>IF('Pair Build'!AK10="T3 FIRM",1,IF(Geometries!AC10&lt;=$R$10,1,0))</x:f>
        <x:v>1</x:v>
      </x:c>
      <x:c r="Q108" s="82" t="n">
        <x:f>IF($U$10=1,Geometries!AB10,1)</x:f>
        <x:v>1</x:v>
      </x:c>
      <x:c r="R108" s="82" t="n">
        <x:f>IF($V$10=1,Lineages!AJ8,1)</x:f>
        <x:v>1</x:v>
      </x:c>
      <x:c r="S108" s="82" t="n">
        <x:f>MIN(1,G108,H108,K108,L108,Q108,R108)</x:f>
        <x:v>1</x:v>
      </x:c>
      <x:c r="T108" s="74" t="str">
        <x:f>IF(AND('Pair Build'!AJ10="FIT",I108=1,J108=1,M108=1,N108=1,O108&lt;=$E$10,P108=1),"PASS","FAIL")</x:f>
        <x:v>PASS</x:v>
      </x:c>
      <x:c r="U108" s="98" t="str">
        <x:f>IF(AND(S108&gt;=F108,T108="PASS"),"PASS","FAIL")</x:f>
        <x:v>PASS</x:v>
      </x:c>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row>
    <x:row r="109">
      <x:c r="B109" s="28" t="str">
        <x:v>P02</x:v>
      </x:c>
      <x:c r="C109" s="28" t="str">
        <x:v>L1-G4</x:v>
      </x:c>
      <x:c r="D109" s="28" t="str">
        <x:v>L1</x:v>
      </x:c>
      <x:c r="E109" s="28" t="str">
        <x:v>G4</x:v>
      </x:c>
      <x:c r="F109" s="96" t="n">
        <x:f>$D$10</x:f>
        <x:v>1</x:v>
      </x:c>
      <x:c r="G109" s="82" t="n">
        <x:f>W$10</x:f>
        <x:v>1</x:v>
      </x:c>
      <x:c r="H109" s="82" t="n">
        <x:f>MIN(1,Geometries!E11*$I$10+(1-Geometries!E11)*(Geometries!J11*$F$10+Geometries!K11*$G$10*IF(Geometries!M11="YES",1,$J$10)+Geometries!L11*$H$10*IF(Geometries!M11="YES",1,$J$10)))</x:f>
        <x:v>1</x:v>
      </x:c>
      <x:c r="I109" s="82" t="n">
        <x:f>IF($K$10=0,1,IF('Pair Build'!AG11&lt;=$K$10,1,0))</x:f>
        <x:v>1</x:v>
      </x:c>
      <x:c r="J109" s="82" t="n">
        <x:f>IF($L$10=0,1,IF(Geometries!W11&gt;=$L$10,1,0))</x:f>
        <x:v>1</x:v>
      </x:c>
      <x:c r="K109" s="82" t="n">
        <x:f>MIN(IF($M$10=1,Geometries!Z11,1),IF($N$10=1,Geometries!AA11,1))</x:f>
        <x:v>1</x:v>
      </x:c>
      <x:c r="L109" s="82" t="n">
        <x:f>MIN(IF($S$10=1,'Pair Build'!AE11,1),IF($T$10=1,'Pair Build'!AF11,1))</x:f>
        <x:v>1</x:v>
      </x:c>
      <x:c r="M109" s="82" t="n">
        <x:f>IF($O$10=0,1,IF('Pair Build'!AH11&lt;=$O$10,1,0))</x:f>
        <x:v>1</x:v>
      </x:c>
      <x:c r="N109" s="82" t="n">
        <x:f>IF($P$10=0,1,IF('Pair Build'!AI11="PASS",1,0))</x:f>
        <x:v>1</x:v>
      </x:c>
      <x:c r="O109" s="82" t="n">
        <x:f>IF(F109&lt;1,'Pair Build'!Y11,'Pair Build'!Z11)/$Q$10</x:f>
        <x:v>12</x:v>
      </x:c>
      <x:c r="P109" s="82" t="n">
        <x:f>IF('Pair Build'!AK11="T3 FIRM",1,IF(Geometries!AC11&lt;=$R$10,1,0))</x:f>
        <x:v>1</x:v>
      </x:c>
      <x:c r="Q109" s="82" t="n">
        <x:f>IF($U$10=1,Geometries!AB11,1)</x:f>
        <x:v>1</x:v>
      </x:c>
      <x:c r="R109" s="82" t="n">
        <x:f>IF($V$10=1,Lineages!AJ8,1)</x:f>
        <x:v>1</x:v>
      </x:c>
      <x:c r="S109" s="82" t="n">
        <x:f>MIN(1,G109,H109,K109,L109,Q109,R109)</x:f>
        <x:v>1</x:v>
      </x:c>
      <x:c r="T109" s="74" t="str">
        <x:f>IF(AND('Pair Build'!AJ11="FIT",I109=1,J109=1,M109=1,N109=1,O109&lt;=$E$10,P109=1),"PASS","FAIL")</x:f>
        <x:v>PASS</x:v>
      </x:c>
      <x:c r="U109" s="98" t="str">
        <x:f>IF(AND(S109&gt;=F109,T109="PASS"),"PASS","FAIL")</x:f>
        <x:v>PASS</x:v>
      </x:c>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row>
    <x:row r="110">
      <x:c r="B110" s="28" t="str">
        <x:v>P02</x:v>
      </x:c>
      <x:c r="C110" s="28" t="str">
        <x:v>L1-G5</x:v>
      </x:c>
      <x:c r="D110" s="28" t="str">
        <x:v>L1</x:v>
      </x:c>
      <x:c r="E110" s="28" t="str">
        <x:v>G5</x:v>
      </x:c>
      <x:c r="F110" s="96" t="n">
        <x:f>$D$10</x:f>
        <x:v>1</x:v>
      </x:c>
      <x:c r="G110" s="82" t="n">
        <x:f>W$10</x:f>
        <x:v>1</x:v>
      </x:c>
      <x:c r="H110" s="82" t="n">
        <x:f>MIN(1,Geometries!E12*$I$10+(1-Geometries!E12)*(Geometries!J12*$F$10+Geometries!K12*$G$10*IF(Geometries!M12="YES",1,$J$10)+Geometries!L12*$H$10*IF(Geometries!M12="YES",1,$J$10)))</x:f>
        <x:v>1</x:v>
      </x:c>
      <x:c r="I110" s="82" t="n">
        <x:f>IF($K$10=0,1,IF('Pair Build'!AG12&lt;=$K$10,1,0))</x:f>
        <x:v>1</x:v>
      </x:c>
      <x:c r="J110" s="82" t="n">
        <x:f>IF($L$10=0,1,IF(Geometries!W12&gt;=$L$10,1,0))</x:f>
        <x:v>1</x:v>
      </x:c>
      <x:c r="K110" s="82" t="n">
        <x:f>MIN(IF($M$10=1,Geometries!Z12,1),IF($N$10=1,Geometries!AA12,1))</x:f>
        <x:v>1</x:v>
      </x:c>
      <x:c r="L110" s="82" t="n">
        <x:f>MIN(IF($S$10=1,'Pair Build'!AE12,1),IF($T$10=1,'Pair Build'!AF12,1))</x:f>
        <x:v>1</x:v>
      </x:c>
      <x:c r="M110" s="82" t="n">
        <x:f>IF($O$10=0,1,IF('Pair Build'!AH12&lt;=$O$10,1,0))</x:f>
        <x:v>1</x:v>
      </x:c>
      <x:c r="N110" s="82" t="n">
        <x:f>IF($P$10=0,1,IF('Pair Build'!AI12="PASS",1,0))</x:f>
        <x:v>1</x:v>
      </x:c>
      <x:c r="O110" s="82" t="n">
        <x:f>IF(F110&lt;1,'Pair Build'!Y12,'Pair Build'!Z12)/$Q$10</x:f>
        <x:v>46</x:v>
      </x:c>
      <x:c r="P110" s="82" t="n">
        <x:f>IF('Pair Build'!AK12="T3 FIRM",1,IF(Geometries!AC12&lt;=$R$10,1,0))</x:f>
        <x:v>1</x:v>
      </x:c>
      <x:c r="Q110" s="82" t="n">
        <x:f>IF($U$10=1,Geometries!AB12,1)</x:f>
        <x:v>1</x:v>
      </x:c>
      <x:c r="R110" s="82" t="n">
        <x:f>IF($V$10=1,Lineages!AJ8,1)</x:f>
        <x:v>1</x:v>
      </x:c>
      <x:c r="S110" s="82" t="n">
        <x:f>MIN(1,G110,H110,K110,L110,Q110,R110)</x:f>
        <x:v>1</x:v>
      </x:c>
      <x:c r="T110" s="74" t="str">
        <x:f>IF(AND('Pair Build'!AJ12="FIT",I110=1,J110=1,M110=1,N110=1,O110&lt;=$E$10,P110=1),"PASS","FAIL")</x:f>
        <x:v>PASS</x:v>
      </x:c>
      <x:c r="U110" s="98" t="str">
        <x:f>IF(AND(S110&gt;=F110,T110="PASS"),"PASS","FAIL")</x:f>
        <x:v>PASS</x:v>
      </x:c>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row>
    <x:row r="111">
      <x:c r="B111" s="28" t="str">
        <x:v>P02</x:v>
      </x:c>
      <x:c r="C111" s="28" t="str">
        <x:v>L2-G1</x:v>
      </x:c>
      <x:c r="D111" s="28" t="str">
        <x:v>L2</x:v>
      </x:c>
      <x:c r="E111" s="28" t="str">
        <x:v>G1</x:v>
      </x:c>
      <x:c r="F111" s="96" t="n">
        <x:f>$D$10</x:f>
        <x:v>1</x:v>
      </x:c>
      <x:c r="G111" s="82" t="n">
        <x:f>X$10</x:f>
        <x:v>1</x:v>
      </x:c>
      <x:c r="H111" s="82" t="n">
        <x:f>MIN(1,Geometries!E8*$I$10+(1-Geometries!E8)*(Geometries!J8*$F$10+Geometries!K8*$G$10*IF(Geometries!M8="YES",1,$J$10)+Geometries!L8*$H$10*IF(Geometries!M8="YES",1,$J$10)))</x:f>
        <x:v>1</x:v>
      </x:c>
      <x:c r="I111" s="82" t="n">
        <x:f>IF($K$10=0,1,IF('Pair Build'!AG13&lt;=$K$10,1,0))</x:f>
        <x:v>1</x:v>
      </x:c>
      <x:c r="J111" s="82" t="n">
        <x:f>IF($L$10=0,1,IF(Geometries!W8&gt;=$L$10,1,0))</x:f>
        <x:v>1</x:v>
      </x:c>
      <x:c r="K111" s="82" t="n">
        <x:f>MIN(IF($M$10=1,Geometries!Z8,1),IF($N$10=1,Geometries!AA8,1))</x:f>
        <x:v>1</x:v>
      </x:c>
      <x:c r="L111" s="82" t="n">
        <x:f>MIN(IF($S$10=1,'Pair Build'!AE13,1),IF($T$10=1,'Pair Build'!AF13,1))</x:f>
        <x:v>1</x:v>
      </x:c>
      <x:c r="M111" s="82" t="n">
        <x:f>IF($O$10=0,1,IF('Pair Build'!AH13&lt;=$O$10,1,0))</x:f>
        <x:v>1</x:v>
      </x:c>
      <x:c r="N111" s="82" t="n">
        <x:f>IF($P$10=0,1,IF('Pair Build'!AI13="PASS",1,0))</x:f>
        <x:v>1</x:v>
      </x:c>
      <x:c r="O111" s="82" t="n">
        <x:f>IF(F111&lt;1,'Pair Build'!Y13,'Pair Build'!Z13)/$Q$10</x:f>
        <x:v>42.21176470588235</x:v>
      </x:c>
      <x:c r="P111" s="82" t="n">
        <x:f>IF('Pair Build'!AK13="T3 FIRM",1,IF(Geometries!AC8&lt;=$R$10,1,0))</x:f>
        <x:v>1</x:v>
      </x:c>
      <x:c r="Q111" s="82" t="n">
        <x:f>IF($U$10=1,Geometries!AB8,1)</x:f>
        <x:v>1</x:v>
      </x:c>
      <x:c r="R111" s="82" t="n">
        <x:f>IF($V$10=1,Lineages!AJ9,1)</x:f>
        <x:v>1</x:v>
      </x:c>
      <x:c r="S111" s="82" t="n">
        <x:f>MIN(1,G111,H111,K111,L111,Q111,R111)</x:f>
        <x:v>1</x:v>
      </x:c>
      <x:c r="T111" s="74" t="str">
        <x:f>IF(AND('Pair Build'!AJ13="FIT",I111=1,J111=1,M111=1,N111=1,O111&lt;=$E$10,P111=1),"PASS","FAIL")</x:f>
        <x:v>PASS</x:v>
      </x:c>
      <x:c r="U111" s="98" t="str">
        <x:f>IF(AND(S111&gt;=F111,T111="PASS"),"PASS","FAIL")</x:f>
        <x:v>PASS</x:v>
      </x:c>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row>
    <x:row r="112">
      <x:c r="B112" s="28" t="str">
        <x:v>P02</x:v>
      </x:c>
      <x:c r="C112" s="28" t="str">
        <x:v>L2-G2</x:v>
      </x:c>
      <x:c r="D112" s="28" t="str">
        <x:v>L2</x:v>
      </x:c>
      <x:c r="E112" s="28" t="str">
        <x:v>G2</x:v>
      </x:c>
      <x:c r="F112" s="96" t="n">
        <x:f>$D$10</x:f>
        <x:v>1</x:v>
      </x:c>
      <x:c r="G112" s="82" t="n">
        <x:f>X$10</x:f>
        <x:v>1</x:v>
      </x:c>
      <x:c r="H112" s="82" t="n">
        <x:f>MIN(1,Geometries!E9*$I$10+(1-Geometries!E9)*(Geometries!J9*$F$10+Geometries!K9*$G$10*IF(Geometries!M9="YES",1,$J$10)+Geometries!L9*$H$10*IF(Geometries!M9="YES",1,$J$10)))</x:f>
        <x:v>1</x:v>
      </x:c>
      <x:c r="I112" s="82" t="n">
        <x:f>IF($K$10=0,1,IF('Pair Build'!AG14&lt;=$K$10,1,0))</x:f>
        <x:v>1</x:v>
      </x:c>
      <x:c r="J112" s="82" t="n">
        <x:f>IF($L$10=0,1,IF(Geometries!W9&gt;=$L$10,1,0))</x:f>
        <x:v>1</x:v>
      </x:c>
      <x:c r="K112" s="82" t="n">
        <x:f>MIN(IF($M$10=1,Geometries!Z9,1),IF($N$10=1,Geometries!AA9,1))</x:f>
        <x:v>1</x:v>
      </x:c>
      <x:c r="L112" s="82" t="n">
        <x:f>MIN(IF($S$10=1,'Pair Build'!AE14,1),IF($T$10=1,'Pair Build'!AF14,1))</x:f>
        <x:v>1</x:v>
      </x:c>
      <x:c r="M112" s="82" t="n">
        <x:f>IF($O$10=0,1,IF('Pair Build'!AH14&lt;=$O$10,1,0))</x:f>
        <x:v>1</x:v>
      </x:c>
      <x:c r="N112" s="82" t="n">
        <x:f>IF($P$10=0,1,IF('Pair Build'!AI14="PASS",1,0))</x:f>
        <x:v>1</x:v>
      </x:c>
      <x:c r="O112" s="82" t="n">
        <x:f>IF(F112&lt;1,'Pair Build'!Y14,'Pair Build'!Z14)/$Q$10</x:f>
        <x:v>50.86666666666667</x:v>
      </x:c>
      <x:c r="P112" s="82" t="n">
        <x:f>IF('Pair Build'!AK14="T3 FIRM",1,IF(Geometries!AC9&lt;=$R$10,1,0))</x:f>
        <x:v>1</x:v>
      </x:c>
      <x:c r="Q112" s="82" t="n">
        <x:f>IF($U$10=1,Geometries!AB9,1)</x:f>
        <x:v>1</x:v>
      </x:c>
      <x:c r="R112" s="82" t="n">
        <x:f>IF($V$10=1,Lineages!AJ9,1)</x:f>
        <x:v>1</x:v>
      </x:c>
      <x:c r="S112" s="82" t="n">
        <x:f>MIN(1,G112,H112,K112,L112,Q112,R112)</x:f>
        <x:v>1</x:v>
      </x:c>
      <x:c r="T112" s="74" t="str">
        <x:f>IF(AND('Pair Build'!AJ14="FIT",I112=1,J112=1,M112=1,N112=1,O112&lt;=$E$10,P112=1),"PASS","FAIL")</x:f>
        <x:v>FAIL</x:v>
      </x:c>
      <x:c r="U112" s="98" t="str">
        <x:f>IF(AND(S112&gt;=F112,T112="PASS"),"PASS","FAIL")</x:f>
        <x:v>FAIL</x:v>
      </x:c>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row>
    <x:row r="113">
      <x:c r="B113" s="28" t="str">
        <x:v>P02</x:v>
      </x:c>
      <x:c r="C113" s="28" t="str">
        <x:v>L2-G3</x:v>
      </x:c>
      <x:c r="D113" s="28" t="str">
        <x:v>L2</x:v>
      </x:c>
      <x:c r="E113" s="28" t="str">
        <x:v>G3</x:v>
      </x:c>
      <x:c r="F113" s="96" t="n">
        <x:f>$D$10</x:f>
        <x:v>1</x:v>
      </x:c>
      <x:c r="G113" s="82" t="n">
        <x:f>X$10</x:f>
        <x:v>1</x:v>
      </x:c>
      <x:c r="H113" s="82" t="n">
        <x:f>MIN(1,Geometries!E10*$I$10+(1-Geometries!E10)*(Geometries!J10*$F$10+Geometries!K10*$G$10*IF(Geometries!M10="YES",1,$J$10)+Geometries!L10*$H$10*IF(Geometries!M10="YES",1,$J$10)))</x:f>
        <x:v>1</x:v>
      </x:c>
      <x:c r="I113" s="82" t="n">
        <x:f>IF($K$10=0,1,IF('Pair Build'!AG15&lt;=$K$10,1,0))</x:f>
        <x:v>1</x:v>
      </x:c>
      <x:c r="J113" s="82" t="n">
        <x:f>IF($L$10=0,1,IF(Geometries!W10&gt;=$L$10,1,0))</x:f>
        <x:v>1</x:v>
      </x:c>
      <x:c r="K113" s="82" t="n">
        <x:f>MIN(IF($M$10=1,Geometries!Z10,1),IF($N$10=1,Geometries!AA10,1))</x:f>
        <x:v>1</x:v>
      </x:c>
      <x:c r="L113" s="82" t="n">
        <x:f>MIN(IF($S$10=1,'Pair Build'!AE15,1),IF($T$10=1,'Pair Build'!AF15,1))</x:f>
        <x:v>1</x:v>
      </x:c>
      <x:c r="M113" s="82" t="n">
        <x:f>IF($O$10=0,1,IF('Pair Build'!AH15&lt;=$O$10,1,0))</x:f>
        <x:v>1</x:v>
      </x:c>
      <x:c r="N113" s="82" t="n">
        <x:f>IF($P$10=0,1,IF('Pair Build'!AI15="PASS",1,0))</x:f>
        <x:v>1</x:v>
      </x:c>
      <x:c r="O113" s="82" t="n">
        <x:f>IF(F113&lt;1,'Pair Build'!Y15,'Pair Build'!Z15)/$Q$10</x:f>
        <x:v>35.576470588235296</x:v>
      </x:c>
      <x:c r="P113" s="82" t="n">
        <x:f>IF('Pair Build'!AK15="T3 FIRM",1,IF(Geometries!AC10&lt;=$R$10,1,0))</x:f>
        <x:v>1</x:v>
      </x:c>
      <x:c r="Q113" s="82" t="n">
        <x:f>IF($U$10=1,Geometries!AB10,1)</x:f>
        <x:v>1</x:v>
      </x:c>
      <x:c r="R113" s="82" t="n">
        <x:f>IF($V$10=1,Lineages!AJ9,1)</x:f>
        <x:v>1</x:v>
      </x:c>
      <x:c r="S113" s="82" t="n">
        <x:f>MIN(1,G113,H113,K113,L113,Q113,R113)</x:f>
        <x:v>1</x:v>
      </x:c>
      <x:c r="T113" s="74" t="str">
        <x:f>IF(AND('Pair Build'!AJ15="FIT",I113=1,J113=1,M113=1,N113=1,O113&lt;=$E$10,P113=1),"PASS","FAIL")</x:f>
        <x:v>PASS</x:v>
      </x:c>
      <x:c r="U113" s="98" t="str">
        <x:f>IF(AND(S113&gt;=F113,T113="PASS"),"PASS","FAIL")</x:f>
        <x:v>PASS</x:v>
      </x:c>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row>
    <x:row r="114">
      <x:c r="B114" s="28" t="str">
        <x:v>P02</x:v>
      </x:c>
      <x:c r="C114" s="28" t="str">
        <x:v>L2-G4</x:v>
      </x:c>
      <x:c r="D114" s="28" t="str">
        <x:v>L2</x:v>
      </x:c>
      <x:c r="E114" s="28" t="str">
        <x:v>G4</x:v>
      </x:c>
      <x:c r="F114" s="96" t="n">
        <x:f>$D$10</x:f>
        <x:v>1</x:v>
      </x:c>
      <x:c r="G114" s="82" t="n">
        <x:f>X$10</x:f>
        <x:v>1</x:v>
      </x:c>
      <x:c r="H114" s="82" t="n">
        <x:f>MIN(1,Geometries!E11*$I$10+(1-Geometries!E11)*(Geometries!J11*$F$10+Geometries!K11*$G$10*IF(Geometries!M11="YES",1,$J$10)+Geometries!L11*$H$10*IF(Geometries!M11="YES",1,$J$10)))</x:f>
        <x:v>1</x:v>
      </x:c>
      <x:c r="I114" s="82" t="n">
        <x:f>IF($K$10=0,1,IF('Pair Build'!AG16&lt;=$K$10,1,0))</x:f>
        <x:v>1</x:v>
      </x:c>
      <x:c r="J114" s="82" t="n">
        <x:f>IF($L$10=0,1,IF(Geometries!W11&gt;=$L$10,1,0))</x:f>
        <x:v>1</x:v>
      </x:c>
      <x:c r="K114" s="82" t="n">
        <x:f>MIN(IF($M$10=1,Geometries!Z11,1),IF($N$10=1,Geometries!AA11,1))</x:f>
        <x:v>1</x:v>
      </x:c>
      <x:c r="L114" s="82" t="n">
        <x:f>MIN(IF($S$10=1,'Pair Build'!AE16,1),IF($T$10=1,'Pair Build'!AF16,1))</x:f>
        <x:v>1</x:v>
      </x:c>
      <x:c r="M114" s="82" t="n">
        <x:f>IF($O$10=0,1,IF('Pair Build'!AH16&lt;=$O$10,1,0))</x:f>
        <x:v>1</x:v>
      </x:c>
      <x:c r="N114" s="82" t="n">
        <x:f>IF($P$10=0,1,IF('Pair Build'!AI16="PASS",1,0))</x:f>
        <x:v>1</x:v>
      </x:c>
      <x:c r="O114" s="82" t="n">
        <x:f>IF(F114&lt;1,'Pair Build'!Y16,'Pair Build'!Z16)/$Q$10</x:f>
        <x:v>13.36</x:v>
      </x:c>
      <x:c r="P114" s="82" t="n">
        <x:f>IF('Pair Build'!AK16="T3 FIRM",1,IF(Geometries!AC11&lt;=$R$10,1,0))</x:f>
        <x:v>1</x:v>
      </x:c>
      <x:c r="Q114" s="82" t="n">
        <x:f>IF($U$10=1,Geometries!AB11,1)</x:f>
        <x:v>1</x:v>
      </x:c>
      <x:c r="R114" s="82" t="n">
        <x:f>IF($V$10=1,Lineages!AJ9,1)</x:f>
        <x:v>1</x:v>
      </x:c>
      <x:c r="S114" s="82" t="n">
        <x:f>MIN(1,G114,H114,K114,L114,Q114,R114)</x:f>
        <x:v>1</x:v>
      </x:c>
      <x:c r="T114" s="74" t="str">
        <x:f>IF(AND('Pair Build'!AJ16="FIT",I114=1,J114=1,M114=1,N114=1,O114&lt;=$E$10,P114=1),"PASS","FAIL")</x:f>
        <x:v>PASS</x:v>
      </x:c>
      <x:c r="U114" s="98" t="str">
        <x:f>IF(AND(S114&gt;=F114,T114="PASS"),"PASS","FAIL")</x:f>
        <x:v>PASS</x:v>
      </x:c>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row>
    <x:row r="115">
      <x:c r="B115" s="28" t="str">
        <x:v>P02</x:v>
      </x:c>
      <x:c r="C115" s="28" t="str">
        <x:v>L2-G5</x:v>
      </x:c>
      <x:c r="D115" s="28" t="str">
        <x:v>L2</x:v>
      </x:c>
      <x:c r="E115" s="28" t="str">
        <x:v>G5</x:v>
      </x:c>
      <x:c r="F115" s="96" t="n">
        <x:f>$D$10</x:f>
        <x:v>1</x:v>
      </x:c>
      <x:c r="G115" s="82" t="n">
        <x:f>X$10</x:f>
        <x:v>1</x:v>
      </x:c>
      <x:c r="H115" s="82" t="n">
        <x:f>MIN(1,Geometries!E12*$I$10+(1-Geometries!E12)*(Geometries!J12*$F$10+Geometries!K12*$G$10*IF(Geometries!M12="YES",1,$J$10)+Geometries!L12*$H$10*IF(Geometries!M12="YES",1,$J$10)))</x:f>
        <x:v>1</x:v>
      </x:c>
      <x:c r="I115" s="82" t="n">
        <x:f>IF($K$10=0,1,IF('Pair Build'!AG17&lt;=$K$10,1,0))</x:f>
        <x:v>1</x:v>
      </x:c>
      <x:c r="J115" s="82" t="n">
        <x:f>IF($L$10=0,1,IF(Geometries!W12&gt;=$L$10,1,0))</x:f>
        <x:v>1</x:v>
      </x:c>
      <x:c r="K115" s="82" t="n">
        <x:f>MIN(IF($M$10=1,Geometries!Z12,1),IF($N$10=1,Geometries!AA12,1))</x:f>
        <x:v>1</x:v>
      </x:c>
      <x:c r="L115" s="82" t="n">
        <x:f>MIN(IF($S$10=1,'Pair Build'!AE17,1),IF($T$10=1,'Pair Build'!AF17,1))</x:f>
        <x:v>1</x:v>
      </x:c>
      <x:c r="M115" s="82" t="n">
        <x:f>IF($O$10=0,1,IF('Pair Build'!AH17&lt;=$O$10,1,0))</x:f>
        <x:v>1</x:v>
      </x:c>
      <x:c r="N115" s="82" t="n">
        <x:f>IF($P$10=0,1,IF('Pair Build'!AI17="PASS",1,0))</x:f>
        <x:v>1</x:v>
      </x:c>
      <x:c r="O115" s="82" t="n">
        <x:f>IF(F115&lt;1,'Pair Build'!Y17,'Pair Build'!Z17)/$Q$10</x:f>
        <x:v>53.142105263157895</x:v>
      </x:c>
      <x:c r="P115" s="82" t="n">
        <x:f>IF('Pair Build'!AK17="T3 FIRM",1,IF(Geometries!AC12&lt;=$R$10,1,0))</x:f>
        <x:v>1</x:v>
      </x:c>
      <x:c r="Q115" s="82" t="n">
        <x:f>IF($U$10=1,Geometries!AB12,1)</x:f>
        <x:v>1</x:v>
      </x:c>
      <x:c r="R115" s="82" t="n">
        <x:f>IF($V$10=1,Lineages!AJ9,1)</x:f>
        <x:v>1</x:v>
      </x:c>
      <x:c r="S115" s="82" t="n">
        <x:f>MIN(1,G115,H115,K115,L115,Q115,R115)</x:f>
        <x:v>1</x:v>
      </x:c>
      <x:c r="T115" s="74" t="str">
        <x:f>IF(AND('Pair Build'!AJ17="FIT",I115=1,J115=1,M115=1,N115=1,O115&lt;=$E$10,P115=1),"PASS","FAIL")</x:f>
        <x:v>FAIL</x:v>
      </x:c>
      <x:c r="U115" s="98" t="str">
        <x:f>IF(AND(S115&gt;=F115,T115="PASS"),"PASS","FAIL")</x:f>
        <x:v>FAIL</x:v>
      </x:c>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row>
    <x:row r="116">
      <x:c r="B116" s="28" t="str">
        <x:v>P02</x:v>
      </x:c>
      <x:c r="C116" s="28" t="str">
        <x:v>L3-G1</x:v>
      </x:c>
      <x:c r="D116" s="28" t="str">
        <x:v>L3</x:v>
      </x:c>
      <x:c r="E116" s="28" t="str">
        <x:v>G1</x:v>
      </x:c>
      <x:c r="F116" s="96" t="n">
        <x:f>$D$10</x:f>
        <x:v>1</x:v>
      </x:c>
      <x:c r="G116" s="82" t="n">
        <x:f>Y$10</x:f>
        <x:v>1</x:v>
      </x:c>
      <x:c r="H116" s="82" t="n">
        <x:f>MIN(1,Geometries!E8*$I$10+(1-Geometries!E8)*(Geometries!J8*$F$10+Geometries!K8*$G$10*IF(Geometries!M8="YES",1,$J$10)+Geometries!L8*$H$10*IF(Geometries!M8="YES",1,$J$10)))</x:f>
        <x:v>1</x:v>
      </x:c>
      <x:c r="I116" s="82" t="n">
        <x:f>IF($K$10=0,1,IF('Pair Build'!AG18&lt;=$K$10,1,0))</x:f>
        <x:v>1</x:v>
      </x:c>
      <x:c r="J116" s="82" t="n">
        <x:f>IF($L$10=0,1,IF(Geometries!W8&gt;=$L$10,1,0))</x:f>
        <x:v>1</x:v>
      </x:c>
      <x:c r="K116" s="82" t="n">
        <x:f>MIN(IF($M$10=1,Geometries!Z8,1),IF($N$10=1,Geometries!AA8,1))</x:f>
        <x:v>1</x:v>
      </x:c>
      <x:c r="L116" s="82" t="n">
        <x:f>MIN(IF($S$10=1,'Pair Build'!AE18,1),IF($T$10=1,'Pair Build'!AF18,1))</x:f>
        <x:v>1</x:v>
      </x:c>
      <x:c r="M116" s="82" t="n">
        <x:f>IF($O$10=0,1,IF('Pair Build'!AH18&lt;=$O$10,1,0))</x:f>
        <x:v>1</x:v>
      </x:c>
      <x:c r="N116" s="82" t="n">
        <x:f>IF($P$10=0,1,IF('Pair Build'!AI18="PASS",1,0))</x:f>
        <x:v>1</x:v>
      </x:c>
      <x:c r="O116" s="82" t="n">
        <x:f>IF(F116&lt;1,'Pair Build'!Y18,'Pair Build'!Z18)/$Q$10</x:f>
        <x:v>53.78823529411765</x:v>
      </x:c>
      <x:c r="P116" s="82" t="n">
        <x:f>IF('Pair Build'!AK18="T3 FIRM",1,IF(Geometries!AC8&lt;=$R$10,1,0))</x:f>
        <x:v>1</x:v>
      </x:c>
      <x:c r="Q116" s="82" t="n">
        <x:f>IF($U$10=1,Geometries!AB8,1)</x:f>
        <x:v>1</x:v>
      </x:c>
      <x:c r="R116" s="82" t="n">
        <x:f>IF($V$10=1,Lineages!AJ10,1)</x:f>
        <x:v>1</x:v>
      </x:c>
      <x:c r="S116" s="82" t="n">
        <x:f>MIN(1,G116,H116,K116,L116,Q116,R116)</x:f>
        <x:v>1</x:v>
      </x:c>
      <x:c r="T116" s="74" t="str">
        <x:f>IF(AND('Pair Build'!AJ18="FIT",I116=1,J116=1,M116=1,N116=1,O116&lt;=$E$10,P116=1),"PASS","FAIL")</x:f>
        <x:v>FAIL</x:v>
      </x:c>
      <x:c r="U116" s="98" t="str">
        <x:f>IF(AND(S116&gt;=F116,T116="PASS"),"PASS","FAIL")</x:f>
        <x:v>FAIL</x:v>
      </x:c>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row>
    <x:row r="117">
      <x:c r="B117" s="28" t="str">
        <x:v>P02</x:v>
      </x:c>
      <x:c r="C117" s="28" t="str">
        <x:v>L3-G2</x:v>
      </x:c>
      <x:c r="D117" s="28" t="str">
        <x:v>L3</x:v>
      </x:c>
      <x:c r="E117" s="28" t="str">
        <x:v>G2</x:v>
      </x:c>
      <x:c r="F117" s="96" t="n">
        <x:f>$D$10</x:f>
        <x:v>1</x:v>
      </x:c>
      <x:c r="G117" s="82" t="n">
        <x:f>Y$10</x:f>
        <x:v>1</x:v>
      </x:c>
      <x:c r="H117" s="82" t="n">
        <x:f>MIN(1,Geometries!E9*$I$10+(1-Geometries!E9)*(Geometries!J9*$F$10+Geometries!K9*$G$10*IF(Geometries!M9="YES",1,$J$10)+Geometries!L9*$H$10*IF(Geometries!M9="YES",1,$J$10)))</x:f>
        <x:v>1</x:v>
      </x:c>
      <x:c r="I117" s="82" t="n">
        <x:f>IF($K$10=0,1,IF('Pair Build'!AG19&lt;=$K$10,1,0))</x:f>
        <x:v>1</x:v>
      </x:c>
      <x:c r="J117" s="82" t="n">
        <x:f>IF($L$10=0,1,IF(Geometries!W9&gt;=$L$10,1,0))</x:f>
        <x:v>1</x:v>
      </x:c>
      <x:c r="K117" s="82" t="n">
        <x:f>MIN(IF($M$10=1,Geometries!Z9,1),IF($N$10=1,Geometries!AA9,1))</x:f>
        <x:v>1</x:v>
      </x:c>
      <x:c r="L117" s="82" t="n">
        <x:f>MIN(IF($S$10=1,'Pair Build'!AE19,1),IF($T$10=1,'Pair Build'!AF19,1))</x:f>
        <x:v>1</x:v>
      </x:c>
      <x:c r="M117" s="82" t="n">
        <x:f>IF($O$10=0,1,IF('Pair Build'!AH19&lt;=$O$10,1,0))</x:f>
        <x:v>1</x:v>
      </x:c>
      <x:c r="N117" s="82" t="n">
        <x:f>IF($P$10=0,1,IF('Pair Build'!AI19="PASS",1,0))</x:f>
        <x:v>1</x:v>
      </x:c>
      <x:c r="O117" s="82" t="n">
        <x:f>IF(F117&lt;1,'Pair Build'!Y19,'Pair Build'!Z19)/$Q$10</x:f>
        <x:v>66.4</x:v>
      </x:c>
      <x:c r="P117" s="82" t="n">
        <x:f>IF('Pair Build'!AK19="T3 FIRM",1,IF(Geometries!AC9&lt;=$R$10,1,0))</x:f>
        <x:v>1</x:v>
      </x:c>
      <x:c r="Q117" s="82" t="n">
        <x:f>IF($U$10=1,Geometries!AB9,1)</x:f>
        <x:v>1</x:v>
      </x:c>
      <x:c r="R117" s="82" t="n">
        <x:f>IF($V$10=1,Lineages!AJ10,1)</x:f>
        <x:v>1</x:v>
      </x:c>
      <x:c r="S117" s="82" t="n">
        <x:f>MIN(1,G117,H117,K117,L117,Q117,R117)</x:f>
        <x:v>1</x:v>
      </x:c>
      <x:c r="T117" s="74" t="str">
        <x:f>IF(AND('Pair Build'!AJ19="FIT",I117=1,J117=1,M117=1,N117=1,O117&lt;=$E$10,P117=1),"PASS","FAIL")</x:f>
        <x:v>FAIL</x:v>
      </x:c>
      <x:c r="U117" s="98" t="str">
        <x:f>IF(AND(S117&gt;=F117,T117="PASS"),"PASS","FAIL")</x:f>
        <x:v>FAIL</x:v>
      </x:c>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row>
    <x:row r="118">
      <x:c r="B118" s="28" t="str">
        <x:v>P02</x:v>
      </x:c>
      <x:c r="C118" s="28" t="str">
        <x:v>L3-G3</x:v>
      </x:c>
      <x:c r="D118" s="28" t="str">
        <x:v>L3</x:v>
      </x:c>
      <x:c r="E118" s="28" t="str">
        <x:v>G3</x:v>
      </x:c>
      <x:c r="F118" s="96" t="n">
        <x:f>$D$10</x:f>
        <x:v>1</x:v>
      </x:c>
      <x:c r="G118" s="82" t="n">
        <x:f>Y$10</x:f>
        <x:v>1</x:v>
      </x:c>
      <x:c r="H118" s="82" t="n">
        <x:f>MIN(1,Geometries!E10*$I$10+(1-Geometries!E10)*(Geometries!J10*$F$10+Geometries!K10*$G$10*IF(Geometries!M10="YES",1,$J$10)+Geometries!L10*$H$10*IF(Geometries!M10="YES",1,$J$10)))</x:f>
        <x:v>1</x:v>
      </x:c>
      <x:c r="I118" s="82" t="n">
        <x:f>IF($K$10=0,1,IF('Pair Build'!AG20&lt;=$K$10,1,0))</x:f>
        <x:v>1</x:v>
      </x:c>
      <x:c r="J118" s="82" t="n">
        <x:f>IF($L$10=0,1,IF(Geometries!W10&gt;=$L$10,1,0))</x:f>
        <x:v>1</x:v>
      </x:c>
      <x:c r="K118" s="82" t="n">
        <x:f>MIN(IF($M$10=1,Geometries!Z10,1),IF($N$10=1,Geometries!AA10,1))</x:f>
        <x:v>1</x:v>
      </x:c>
      <x:c r="L118" s="82" t="n">
        <x:f>MIN(IF($S$10=1,'Pair Build'!AE20,1),IF($T$10=1,'Pair Build'!AF20,1))</x:f>
        <x:v>1</x:v>
      </x:c>
      <x:c r="M118" s="82" t="n">
        <x:f>IF($O$10=0,1,IF('Pair Build'!AH20&lt;=$O$10,1,0))</x:f>
        <x:v>1</x:v>
      </x:c>
      <x:c r="N118" s="82" t="n">
        <x:f>IF($P$10=0,1,IF('Pair Build'!AI20="PASS",1,0))</x:f>
        <x:v>1</x:v>
      </x:c>
      <x:c r="O118" s="82" t="n">
        <x:f>IF(F118&lt;1,'Pair Build'!Y20,'Pair Build'!Z20)/$Q$10</x:f>
        <x:v>44.82352941176471</x:v>
      </x:c>
      <x:c r="P118" s="82" t="n">
        <x:f>IF('Pair Build'!AK20="T3 FIRM",1,IF(Geometries!AC10&lt;=$R$10,1,0))</x:f>
        <x:v>1</x:v>
      </x:c>
      <x:c r="Q118" s="82" t="n">
        <x:f>IF($U$10=1,Geometries!AB10,1)</x:f>
        <x:v>1</x:v>
      </x:c>
      <x:c r="R118" s="82" t="n">
        <x:f>IF($V$10=1,Lineages!AJ10,1)</x:f>
        <x:v>1</x:v>
      </x:c>
      <x:c r="S118" s="82" t="n">
        <x:f>MIN(1,G118,H118,K118,L118,Q118,R118)</x:f>
        <x:v>1</x:v>
      </x:c>
      <x:c r="T118" s="74" t="str">
        <x:f>IF(AND('Pair Build'!AJ20="FIT",I118=1,J118=1,M118=1,N118=1,O118&lt;=$E$10,P118=1),"PASS","FAIL")</x:f>
        <x:v>FAIL</x:v>
      </x:c>
      <x:c r="U118" s="98" t="str">
        <x:f>IF(AND(S118&gt;=F118,T118="PASS"),"PASS","FAIL")</x:f>
        <x:v>FAIL</x:v>
      </x:c>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row>
    <x:row r="119">
      <x:c r="B119" s="28" t="str">
        <x:v>P02</x:v>
      </x:c>
      <x:c r="C119" s="28" t="str">
        <x:v>L3-G4</x:v>
      </x:c>
      <x:c r="D119" s="28" t="str">
        <x:v>L3</x:v>
      </x:c>
      <x:c r="E119" s="28" t="str">
        <x:v>G4</x:v>
      </x:c>
      <x:c r="F119" s="96" t="n">
        <x:f>$D$10</x:f>
        <x:v>1</x:v>
      </x:c>
      <x:c r="G119" s="82" t="n">
        <x:f>Y$10</x:f>
        <x:v>1</x:v>
      </x:c>
      <x:c r="H119" s="82" t="n">
        <x:f>MIN(1,Geometries!E11*$I$10+(1-Geometries!E11)*(Geometries!J11*$F$10+Geometries!K11*$G$10*IF(Geometries!M11="YES",1,$J$10)+Geometries!L11*$H$10*IF(Geometries!M11="YES",1,$J$10)))</x:f>
        <x:v>1</x:v>
      </x:c>
      <x:c r="I119" s="82" t="n">
        <x:f>IF($K$10=0,1,IF('Pair Build'!AG21&lt;=$K$10,1,0))</x:f>
        <x:v>1</x:v>
      </x:c>
      <x:c r="J119" s="82" t="n">
        <x:f>IF($L$10=0,1,IF(Geometries!W11&gt;=$L$10,1,0))</x:f>
        <x:v>1</x:v>
      </x:c>
      <x:c r="K119" s="82" t="n">
        <x:f>MIN(IF($M$10=1,Geometries!Z11,1),IF($N$10=1,Geometries!AA11,1))</x:f>
        <x:v>1</x:v>
      </x:c>
      <x:c r="L119" s="82" t="n">
        <x:f>MIN(IF($S$10=1,'Pair Build'!AE21,1),IF($T$10=1,'Pair Build'!AF21,1))</x:f>
        <x:v>1</x:v>
      </x:c>
      <x:c r="M119" s="82" t="n">
        <x:f>IF($O$10=0,1,IF('Pair Build'!AH21&lt;=$O$10,1,0))</x:f>
        <x:v>1</x:v>
      </x:c>
      <x:c r="N119" s="82" t="n">
        <x:f>IF($P$10=0,1,IF('Pair Build'!AI21="PASS",1,0))</x:f>
        <x:v>1</x:v>
      </x:c>
      <x:c r="O119" s="82" t="n">
        <x:f>IF(F119&lt;1,'Pair Build'!Y21,'Pair Build'!Z21)/$Q$10</x:f>
        <x:v>17.28</x:v>
      </x:c>
      <x:c r="P119" s="82" t="n">
        <x:f>IF('Pair Build'!AK21="T3 FIRM",1,IF(Geometries!AC11&lt;=$R$10,1,0))</x:f>
        <x:v>1</x:v>
      </x:c>
      <x:c r="Q119" s="82" t="n">
        <x:f>IF($U$10=1,Geometries!AB11,1)</x:f>
        <x:v>1</x:v>
      </x:c>
      <x:c r="R119" s="82" t="n">
        <x:f>IF($V$10=1,Lineages!AJ10,1)</x:f>
        <x:v>1</x:v>
      </x:c>
      <x:c r="S119" s="82" t="n">
        <x:f>MIN(1,G119,H119,K119,L119,Q119,R119)</x:f>
        <x:v>1</x:v>
      </x:c>
      <x:c r="T119" s="74" t="str">
        <x:f>IF(AND('Pair Build'!AJ21="FIT",I119=1,J119=1,M119=1,N119=1,O119&lt;=$E$10,P119=1),"PASS","FAIL")</x:f>
        <x:v>FAIL</x:v>
      </x:c>
      <x:c r="U119" s="98" t="str">
        <x:f>IF(AND(S119&gt;=F119,T119="PASS"),"PASS","FAIL")</x:f>
        <x:v>FAIL</x:v>
      </x:c>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row>
    <x:row r="120">
      <x:c r="B120" s="28" t="str">
        <x:v>P02</x:v>
      </x:c>
      <x:c r="C120" s="28" t="str">
        <x:v>L3-G5</x:v>
      </x:c>
      <x:c r="D120" s="28" t="str">
        <x:v>L3</x:v>
      </x:c>
      <x:c r="E120" s="28" t="str">
        <x:v>G5</x:v>
      </x:c>
      <x:c r="F120" s="96" t="n">
        <x:f>$D$10</x:f>
        <x:v>1</x:v>
      </x:c>
      <x:c r="G120" s="82" t="n">
        <x:f>Y$10</x:f>
        <x:v>1</x:v>
      </x:c>
      <x:c r="H120" s="82" t="n">
        <x:f>MIN(1,Geometries!E12*$I$10+(1-Geometries!E12)*(Geometries!J12*$F$10+Geometries!K12*$G$10*IF(Geometries!M12="YES",1,$J$10)+Geometries!L12*$H$10*IF(Geometries!M12="YES",1,$J$10)))</x:f>
        <x:v>1</x:v>
      </x:c>
      <x:c r="I120" s="82" t="n">
        <x:f>IF($K$10=0,1,IF('Pair Build'!AG22&lt;=$K$10,1,0))</x:f>
        <x:v>1</x:v>
      </x:c>
      <x:c r="J120" s="82" t="n">
        <x:f>IF($L$10=0,1,IF(Geometries!W12&gt;=$L$10,1,0))</x:f>
        <x:v>1</x:v>
      </x:c>
      <x:c r="K120" s="82" t="n">
        <x:f>MIN(IF($M$10=1,Geometries!Z12,1),IF($N$10=1,Geometries!AA12,1))</x:f>
        <x:v>1</x:v>
      </x:c>
      <x:c r="L120" s="82" t="n">
        <x:f>MIN(IF($S$10=1,'Pair Build'!AE22,1),IF($T$10=1,'Pair Build'!AF22,1))</x:f>
        <x:v>1</x:v>
      </x:c>
      <x:c r="M120" s="82" t="n">
        <x:f>IF($O$10=0,1,IF('Pair Build'!AH22&lt;=$O$10,1,0))</x:f>
        <x:v>1</x:v>
      </x:c>
      <x:c r="N120" s="82" t="n">
        <x:f>IF($P$10=0,1,IF('Pair Build'!AI22="PASS",1,0))</x:f>
        <x:v>1</x:v>
      </x:c>
      <x:c r="O120" s="82" t="n">
        <x:f>IF(F120&lt;1,'Pair Build'!Y22,'Pair Build'!Z22)/$Q$10</x:f>
        <x:v>66.33684210526316</x:v>
      </x:c>
      <x:c r="P120" s="82" t="n">
        <x:f>IF('Pair Build'!AK22="T3 FIRM",1,IF(Geometries!AC12&lt;=$R$10,1,0))</x:f>
        <x:v>1</x:v>
      </x:c>
      <x:c r="Q120" s="82" t="n">
        <x:f>IF($U$10=1,Geometries!AB12,1)</x:f>
        <x:v>1</x:v>
      </x:c>
      <x:c r="R120" s="82" t="n">
        <x:f>IF($V$10=1,Lineages!AJ10,1)</x:f>
        <x:v>1</x:v>
      </x:c>
      <x:c r="S120" s="82" t="n">
        <x:f>MIN(1,G120,H120,K120,L120,Q120,R120)</x:f>
        <x:v>1</x:v>
      </x:c>
      <x:c r="T120" s="74" t="str">
        <x:f>IF(AND('Pair Build'!AJ22="FIT",I120=1,J120=1,M120=1,N120=1,O120&lt;=$E$10,P120=1),"PASS","FAIL")</x:f>
        <x:v>FAIL</x:v>
      </x:c>
      <x:c r="U120" s="98" t="str">
        <x:f>IF(AND(S120&gt;=F120,T120="PASS"),"PASS","FAIL")</x:f>
        <x:v>FAIL</x:v>
      </x:c>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row>
    <x:row r="121">
      <x:c r="B121" s="28" t="str">
        <x:v>P02</x:v>
      </x:c>
      <x:c r="C121" s="28" t="str">
        <x:v>L4-G1</x:v>
      </x:c>
      <x:c r="D121" s="28" t="str">
        <x:v>L4</x:v>
      </x:c>
      <x:c r="E121" s="28" t="str">
        <x:v>G1</x:v>
      </x:c>
      <x:c r="F121" s="96" t="n">
        <x:f>$D$10</x:f>
        <x:v>1</x:v>
      </x:c>
      <x:c r="G121" s="82" t="n">
        <x:f>Z$10</x:f>
        <x:v>1</x:v>
      </x:c>
      <x:c r="H121" s="82" t="n">
        <x:f>MIN(1,Geometries!E8*$I$10+(1-Geometries!E8)*(Geometries!J8*$F$10+Geometries!K8*$G$10*IF(Geometries!M8="YES",1,$J$10)+Geometries!L8*$H$10*IF(Geometries!M8="YES",1,$J$10)))</x:f>
        <x:v>1</x:v>
      </x:c>
      <x:c r="I121" s="82" t="n">
        <x:f>IF($K$10=0,1,IF('Pair Build'!AG23&lt;=$K$10,1,0))</x:f>
        <x:v>1</x:v>
      </x:c>
      <x:c r="J121" s="82" t="n">
        <x:f>IF($L$10=0,1,IF(Geometries!W8&gt;=$L$10,1,0))</x:f>
        <x:v>1</x:v>
      </x:c>
      <x:c r="K121" s="82" t="n">
        <x:f>MIN(IF($M$10=1,Geometries!Z8,1),IF($N$10=1,Geometries!AA8,1))</x:f>
        <x:v>1</x:v>
      </x:c>
      <x:c r="L121" s="82" t="n">
        <x:f>MIN(IF($S$10=1,'Pair Build'!AE23,1),IF($T$10=1,'Pair Build'!AF23,1))</x:f>
        <x:v>1</x:v>
      </x:c>
      <x:c r="M121" s="82" t="n">
        <x:f>IF($O$10=0,1,IF('Pair Build'!AH23&lt;=$O$10,1,0))</x:f>
        <x:v>1</x:v>
      </x:c>
      <x:c r="N121" s="82" t="n">
        <x:f>IF($P$10=0,1,IF('Pair Build'!AI23="PASS",1,0))</x:f>
        <x:v>1</x:v>
      </x:c>
      <x:c r="O121" s="82" t="n">
        <x:f>IF(F121&lt;1,'Pair Build'!Y23,'Pair Build'!Z23)/$Q$10</x:f>
        <x:v>68.32941176470588</x:v>
      </x:c>
      <x:c r="P121" s="82" t="n">
        <x:f>IF('Pair Build'!AK23="T3 FIRM",1,IF(Geometries!AC8&lt;=$R$10,1,0))</x:f>
        <x:v>1</x:v>
      </x:c>
      <x:c r="Q121" s="82" t="n">
        <x:f>IF($U$10=1,Geometries!AB8,1)</x:f>
        <x:v>1</x:v>
      </x:c>
      <x:c r="R121" s="82" t="n">
        <x:f>IF($V$10=1,Lineages!AJ11,1)</x:f>
        <x:v>1</x:v>
      </x:c>
      <x:c r="S121" s="82" t="n">
        <x:f>MIN(1,G121,H121,K121,L121,Q121,R121)</x:f>
        <x:v>1</x:v>
      </x:c>
      <x:c r="T121" s="74" t="str">
        <x:f>IF(AND('Pair Build'!AJ23="FIT",I121=1,J121=1,M121=1,N121=1,O121&lt;=$E$10,P121=1),"PASS","FAIL")</x:f>
        <x:v>FAIL</x:v>
      </x:c>
      <x:c r="U121" s="98" t="str">
        <x:f>IF(AND(S121&gt;=F121,T121="PASS"),"PASS","FAIL")</x:f>
        <x:v>FAIL</x:v>
      </x:c>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row>
    <x:row r="122">
      <x:c r="B122" s="28" t="str">
        <x:v>P02</x:v>
      </x:c>
      <x:c r="C122" s="28" t="str">
        <x:v>L4-G2</x:v>
      </x:c>
      <x:c r="D122" s="28" t="str">
        <x:v>L4</x:v>
      </x:c>
      <x:c r="E122" s="28" t="str">
        <x:v>G2</x:v>
      </x:c>
      <x:c r="F122" s="96" t="n">
        <x:f>$D$10</x:f>
        <x:v>1</x:v>
      </x:c>
      <x:c r="G122" s="82" t="n">
        <x:f>Z$10</x:f>
        <x:v>1</x:v>
      </x:c>
      <x:c r="H122" s="82" t="n">
        <x:f>MIN(1,Geometries!E9*$I$10+(1-Geometries!E9)*(Geometries!J9*$F$10+Geometries!K9*$G$10*IF(Geometries!M9="YES",1,$J$10)+Geometries!L9*$H$10*IF(Geometries!M9="YES",1,$J$10)))</x:f>
        <x:v>1</x:v>
      </x:c>
      <x:c r="I122" s="82" t="n">
        <x:f>IF($K$10=0,1,IF('Pair Build'!AG24&lt;=$K$10,1,0))</x:f>
        <x:v>1</x:v>
      </x:c>
      <x:c r="J122" s="82" t="n">
        <x:f>IF($L$10=0,1,IF(Geometries!W9&gt;=$L$10,1,0))</x:f>
        <x:v>1</x:v>
      </x:c>
      <x:c r="K122" s="82" t="n">
        <x:f>MIN(IF($M$10=1,Geometries!Z9,1),IF($N$10=1,Geometries!AA9,1))</x:f>
        <x:v>1</x:v>
      </x:c>
      <x:c r="L122" s="82" t="n">
        <x:f>MIN(IF($S$10=1,'Pair Build'!AE24,1),IF($T$10=1,'Pair Build'!AF24,1))</x:f>
        <x:v>1</x:v>
      </x:c>
      <x:c r="M122" s="82" t="n">
        <x:f>IF($O$10=0,1,IF('Pair Build'!AH24&lt;=$O$10,1,0))</x:f>
        <x:v>1</x:v>
      </x:c>
      <x:c r="N122" s="82" t="n">
        <x:f>IF($P$10=0,1,IF('Pair Build'!AI24="PASS",1,0))</x:f>
        <x:v>1</x:v>
      </x:c>
      <x:c r="O122" s="82" t="n">
        <x:f>IF(F122&lt;1,'Pair Build'!Y24,'Pair Build'!Z24)/$Q$10</x:f>
        <x:v>79.93333333333334</x:v>
      </x:c>
      <x:c r="P122" s="82" t="n">
        <x:f>IF('Pair Build'!AK24="T3 FIRM",1,IF(Geometries!AC9&lt;=$R$10,1,0))</x:f>
        <x:v>1</x:v>
      </x:c>
      <x:c r="Q122" s="82" t="n">
        <x:f>IF($U$10=1,Geometries!AB9,1)</x:f>
        <x:v>1</x:v>
      </x:c>
      <x:c r="R122" s="82" t="n">
        <x:f>IF($V$10=1,Lineages!AJ11,1)</x:f>
        <x:v>1</x:v>
      </x:c>
      <x:c r="S122" s="82" t="n">
        <x:f>MIN(1,G122,H122,K122,L122,Q122,R122)</x:f>
        <x:v>1</x:v>
      </x:c>
      <x:c r="T122" s="74" t="str">
        <x:f>IF(AND('Pair Build'!AJ24="FIT",I122=1,J122=1,M122=1,N122=1,O122&lt;=$E$10,P122=1),"PASS","FAIL")</x:f>
        <x:v>FAIL</x:v>
      </x:c>
      <x:c r="U122" s="98" t="str">
        <x:f>IF(AND(S122&gt;=F122,T122="PASS"),"PASS","FAIL")</x:f>
        <x:v>FAIL</x:v>
      </x:c>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row>
    <x:row r="123">
      <x:c r="B123" s="28" t="str">
        <x:v>P02</x:v>
      </x:c>
      <x:c r="C123" s="28" t="str">
        <x:v>L4-G3</x:v>
      </x:c>
      <x:c r="D123" s="28" t="str">
        <x:v>L4</x:v>
      </x:c>
      <x:c r="E123" s="28" t="str">
        <x:v>G3</x:v>
      </x:c>
      <x:c r="F123" s="96" t="n">
        <x:f>$D$10</x:f>
        <x:v>1</x:v>
      </x:c>
      <x:c r="G123" s="82" t="n">
        <x:f>Z$10</x:f>
        <x:v>1</x:v>
      </x:c>
      <x:c r="H123" s="82" t="n">
        <x:f>MIN(1,Geometries!E10*$I$10+(1-Geometries!E10)*(Geometries!J10*$F$10+Geometries!K10*$G$10*IF(Geometries!M10="YES",1,$J$10)+Geometries!L10*$H$10*IF(Geometries!M10="YES",1,$J$10)))</x:f>
        <x:v>1</x:v>
      </x:c>
      <x:c r="I123" s="82" t="n">
        <x:f>IF($K$10=0,1,IF('Pair Build'!AG25&lt;=$K$10,1,0))</x:f>
        <x:v>1</x:v>
      </x:c>
      <x:c r="J123" s="82" t="n">
        <x:f>IF($L$10=0,1,IF(Geometries!W10&gt;=$L$10,1,0))</x:f>
        <x:v>1</x:v>
      </x:c>
      <x:c r="K123" s="82" t="n">
        <x:f>MIN(IF($M$10=1,Geometries!Z10,1),IF($N$10=1,Geometries!AA10,1))</x:f>
        <x:v>1</x:v>
      </x:c>
      <x:c r="L123" s="82" t="n">
        <x:f>MIN(IF($S$10=1,'Pair Build'!AE25,1),IF($T$10=1,'Pair Build'!AF25,1))</x:f>
        <x:v>1</x:v>
      </x:c>
      <x:c r="M123" s="82" t="n">
        <x:f>IF($O$10=0,1,IF('Pair Build'!AH25&lt;=$O$10,1,0))</x:f>
        <x:v>1</x:v>
      </x:c>
      <x:c r="N123" s="82" t="n">
        <x:f>IF($P$10=0,1,IF('Pair Build'!AI25="PASS",1,0))</x:f>
        <x:v>1</x:v>
      </x:c>
      <x:c r="O123" s="82" t="n">
        <x:f>IF(F123&lt;1,'Pair Build'!Y25,'Pair Build'!Z25)/$Q$10</x:f>
        <x:v>58.94117647058823</x:v>
      </x:c>
      <x:c r="P123" s="82" t="n">
        <x:f>IF('Pair Build'!AK25="T3 FIRM",1,IF(Geometries!AC10&lt;=$R$10,1,0))</x:f>
        <x:v>1</x:v>
      </x:c>
      <x:c r="Q123" s="82" t="n">
        <x:f>IF($U$10=1,Geometries!AB10,1)</x:f>
        <x:v>1</x:v>
      </x:c>
      <x:c r="R123" s="82" t="n">
        <x:f>IF($V$10=1,Lineages!AJ11,1)</x:f>
        <x:v>1</x:v>
      </x:c>
      <x:c r="S123" s="82" t="n">
        <x:f>MIN(1,G123,H123,K123,L123,Q123,R123)</x:f>
        <x:v>1</x:v>
      </x:c>
      <x:c r="T123" s="74" t="str">
        <x:f>IF(AND('Pair Build'!AJ25="FIT",I123=1,J123=1,M123=1,N123=1,O123&lt;=$E$10,P123=1),"PASS","FAIL")</x:f>
        <x:v>FAIL</x:v>
      </x:c>
      <x:c r="U123" s="98" t="str">
        <x:f>IF(AND(S123&gt;=F123,T123="PASS"),"PASS","FAIL")</x:f>
        <x:v>FAIL</x:v>
      </x:c>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row>
    <x:row r="124">
      <x:c r="B124" s="28" t="str">
        <x:v>P02</x:v>
      </x:c>
      <x:c r="C124" s="28" t="str">
        <x:v>L4-G4</x:v>
      </x:c>
      <x:c r="D124" s="28" t="str">
        <x:v>L4</x:v>
      </x:c>
      <x:c r="E124" s="28" t="str">
        <x:v>G4</x:v>
      </x:c>
      <x:c r="F124" s="96" t="n">
        <x:f>$D$10</x:f>
        <x:v>1</x:v>
      </x:c>
      <x:c r="G124" s="82" t="n">
        <x:f>Z$10</x:f>
        <x:v>1</x:v>
      </x:c>
      <x:c r="H124" s="82" t="n">
        <x:f>MIN(1,Geometries!E11*$I$10+(1-Geometries!E11)*(Geometries!J11*$F$10+Geometries!K11*$G$10*IF(Geometries!M11="YES",1,$J$10)+Geometries!L11*$H$10*IF(Geometries!M11="YES",1,$J$10)))</x:f>
        <x:v>1</x:v>
      </x:c>
      <x:c r="I124" s="82" t="n">
        <x:f>IF($K$10=0,1,IF('Pair Build'!AG26&lt;=$K$10,1,0))</x:f>
        <x:v>1</x:v>
      </x:c>
      <x:c r="J124" s="82" t="n">
        <x:f>IF($L$10=0,1,IF(Geometries!W11&gt;=$L$10,1,0))</x:f>
        <x:v>1</x:v>
      </x:c>
      <x:c r="K124" s="82" t="n">
        <x:f>MIN(IF($M$10=1,Geometries!Z11,1),IF($N$10=1,Geometries!AA11,1))</x:f>
        <x:v>1</x:v>
      </x:c>
      <x:c r="L124" s="82" t="n">
        <x:f>MIN(IF($S$10=1,'Pair Build'!AE26,1),IF($T$10=1,'Pair Build'!AF26,1))</x:f>
        <x:v>1</x:v>
      </x:c>
      <x:c r="M124" s="82" t="n">
        <x:f>IF($O$10=0,1,IF('Pair Build'!AH26&lt;=$O$10,1,0))</x:f>
        <x:v>1</x:v>
      </x:c>
      <x:c r="N124" s="82" t="n">
        <x:f>IF($P$10=0,1,IF('Pair Build'!AI26="PASS",1,0))</x:f>
        <x:v>1</x:v>
      </x:c>
      <x:c r="O124" s="82" t="n">
        <x:f>IF(F124&lt;1,'Pair Build'!Y26,'Pair Build'!Z26)/$Q$10</x:f>
        <x:v>18.8</x:v>
      </x:c>
      <x:c r="P124" s="82" t="n">
        <x:f>IF('Pair Build'!AK26="T3 FIRM",1,IF(Geometries!AC11&lt;=$R$10,1,0))</x:f>
        <x:v>1</x:v>
      </x:c>
      <x:c r="Q124" s="82" t="n">
        <x:f>IF($U$10=1,Geometries!AB11,1)</x:f>
        <x:v>1</x:v>
      </x:c>
      <x:c r="R124" s="82" t="n">
        <x:f>IF($V$10=1,Lineages!AJ11,1)</x:f>
        <x:v>1</x:v>
      </x:c>
      <x:c r="S124" s="82" t="n">
        <x:f>MIN(1,G124,H124,K124,L124,Q124,R124)</x:f>
        <x:v>1</x:v>
      </x:c>
      <x:c r="T124" s="74" t="str">
        <x:f>IF(AND('Pair Build'!AJ26="FIT",I124=1,J124=1,M124=1,N124=1,O124&lt;=$E$10,P124=1),"PASS","FAIL")</x:f>
        <x:v>PASS</x:v>
      </x:c>
      <x:c r="U124" s="98" t="str">
        <x:f>IF(AND(S124&gt;=F124,T124="PASS"),"PASS","FAIL")</x:f>
        <x:v>PASS</x:v>
      </x:c>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row>
    <x:row r="125">
      <x:c r="B125" s="28" t="str">
        <x:v>P02</x:v>
      </x:c>
      <x:c r="C125" s="28" t="str">
        <x:v>L4-G5</x:v>
      </x:c>
      <x:c r="D125" s="28" t="str">
        <x:v>L4</x:v>
      </x:c>
      <x:c r="E125" s="28" t="str">
        <x:v>G5</x:v>
      </x:c>
      <x:c r="F125" s="96" t="n">
        <x:f>$D$10</x:f>
        <x:v>1</x:v>
      </x:c>
      <x:c r="G125" s="82" t="n">
        <x:f>Z$10</x:f>
        <x:v>1</x:v>
      </x:c>
      <x:c r="H125" s="82" t="n">
        <x:f>MIN(1,Geometries!E12*$I$10+(1-Geometries!E12)*(Geometries!J12*$F$10+Geometries!K12*$G$10*IF(Geometries!M12="YES",1,$J$10)+Geometries!L12*$H$10*IF(Geometries!M12="YES",1,$J$10)))</x:f>
        <x:v>1</x:v>
      </x:c>
      <x:c r="I125" s="82" t="n">
        <x:f>IF($K$10=0,1,IF('Pair Build'!AG27&lt;=$K$10,1,0))</x:f>
        <x:v>1</x:v>
      </x:c>
      <x:c r="J125" s="82" t="n">
        <x:f>IF($L$10=0,1,IF(Geometries!W12&gt;=$L$10,1,0))</x:f>
        <x:v>1</x:v>
      </x:c>
      <x:c r="K125" s="82" t="n">
        <x:f>MIN(IF($M$10=1,Geometries!Z12,1),IF($N$10=1,Geometries!AA12,1))</x:f>
        <x:v>1</x:v>
      </x:c>
      <x:c r="L125" s="82" t="n">
        <x:f>MIN(IF($S$10=1,'Pair Build'!AE27,1),IF($T$10=1,'Pair Build'!AF27,1))</x:f>
        <x:v>1</x:v>
      </x:c>
      <x:c r="M125" s="82" t="n">
        <x:f>IF($O$10=0,1,IF('Pair Build'!AH27&lt;=$O$10,1,0))</x:f>
        <x:v>1</x:v>
      </x:c>
      <x:c r="N125" s="82" t="n">
        <x:f>IF($P$10=0,1,IF('Pair Build'!AI27="PASS",1,0))</x:f>
        <x:v>1</x:v>
      </x:c>
      <x:c r="O125" s="82" t="n">
        <x:f>IF(F125&lt;1,'Pair Build'!Y27,'Pair Build'!Z27)/$Q$10</x:f>
        <x:v>83.16315789473684</x:v>
      </x:c>
      <x:c r="P125" s="82" t="n">
        <x:f>IF('Pair Build'!AK27="T3 FIRM",1,IF(Geometries!AC12&lt;=$R$10,1,0))</x:f>
        <x:v>1</x:v>
      </x:c>
      <x:c r="Q125" s="82" t="n">
        <x:f>IF($U$10=1,Geometries!AB12,1)</x:f>
        <x:v>1</x:v>
      </x:c>
      <x:c r="R125" s="82" t="n">
        <x:f>IF($V$10=1,Lineages!AJ11,1)</x:f>
        <x:v>1</x:v>
      </x:c>
      <x:c r="S125" s="82" t="n">
        <x:f>MIN(1,G125,H125,K125,L125,Q125,R125)</x:f>
        <x:v>1</x:v>
      </x:c>
      <x:c r="T125" s="74" t="str">
        <x:f>IF(AND('Pair Build'!AJ27="FIT",I125=1,J125=1,M125=1,N125=1,O125&lt;=$E$10,P125=1),"PASS","FAIL")</x:f>
        <x:v>FAIL</x:v>
      </x:c>
      <x:c r="U125" s="98" t="str">
        <x:f>IF(AND(S125&gt;=F125,T125="PASS"),"PASS","FAIL")</x:f>
        <x:v>FAIL</x:v>
      </x:c>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row>
    <x:row r="126">
      <x:c r="B126" s="28" t="str">
        <x:v>P02</x:v>
      </x:c>
      <x:c r="C126" s="28" t="str">
        <x:v>L5-G1</x:v>
      </x:c>
      <x:c r="D126" s="28" t="str">
        <x:v>L5</x:v>
      </x:c>
      <x:c r="E126" s="28" t="str">
        <x:v>G1</x:v>
      </x:c>
      <x:c r="F126" s="96" t="n">
        <x:f>$D$10</x:f>
        <x:v>1</x:v>
      </x:c>
      <x:c r="G126" s="82" t="n">
        <x:f>AA$10</x:f>
        <x:v>1</x:v>
      </x:c>
      <x:c r="H126" s="82" t="n">
        <x:f>MIN(1,Geometries!E8*$I$10+(1-Geometries!E8)*(Geometries!J8*$F$10+Geometries!K8*$G$10*IF(Geometries!M8="YES",1,$J$10)+Geometries!L8*$H$10*IF(Geometries!M8="YES",1,$J$10)))</x:f>
        <x:v>1</x:v>
      </x:c>
      <x:c r="I126" s="82" t="n">
        <x:f>IF($K$10=0,1,IF('Pair Build'!AG28&lt;=$K$10,1,0))</x:f>
        <x:v>1</x:v>
      </x:c>
      <x:c r="J126" s="82" t="n">
        <x:f>IF($L$10=0,1,IF(Geometries!W8&gt;=$L$10,1,0))</x:f>
        <x:v>1</x:v>
      </x:c>
      <x:c r="K126" s="82" t="n">
        <x:f>MIN(IF($M$10=1,Geometries!Z8,1),IF($N$10=1,Geometries!AA8,1))</x:f>
        <x:v>1</x:v>
      </x:c>
      <x:c r="L126" s="82" t="n">
        <x:f>MIN(IF($S$10=1,'Pair Build'!AE28,1),IF($T$10=1,'Pair Build'!AF28,1))</x:f>
        <x:v>1</x:v>
      </x:c>
      <x:c r="M126" s="82" t="n">
        <x:f>IF($O$10=0,1,IF('Pair Build'!AH28&lt;=$O$10,1,0))</x:f>
        <x:v>1</x:v>
      </x:c>
      <x:c r="N126" s="82" t="n">
        <x:f>IF($P$10=0,1,IF('Pair Build'!AI28="PASS",1,0))</x:f>
        <x:v>1</x:v>
      </x:c>
      <x:c r="O126" s="82" t="n">
        <x:f>IF(F126&lt;1,'Pair Build'!Y28,'Pair Build'!Z28)/$Q$10</x:f>
        <x:v>24</x:v>
      </x:c>
      <x:c r="P126" s="82" t="n">
        <x:f>IF('Pair Build'!AK28="T3 FIRM",1,IF(Geometries!AC8&lt;=$R$10,1,0))</x:f>
        <x:v>1</x:v>
      </x:c>
      <x:c r="Q126" s="82" t="n">
        <x:f>IF($U$10=1,Geometries!AB8,1)</x:f>
        <x:v>1</x:v>
      </x:c>
      <x:c r="R126" s="82" t="n">
        <x:f>IF($V$10=1,Lineages!AJ12,1)</x:f>
        <x:v>1</x:v>
      </x:c>
      <x:c r="S126" s="82" t="n">
        <x:f>MIN(1,G126,H126,K126,L126,Q126,R126)</x:f>
        <x:v>1</x:v>
      </x:c>
      <x:c r="T126" s="74" t="str">
        <x:f>IF(AND('Pair Build'!AJ28="FIT",I126=1,J126=1,M126=1,N126=1,O126&lt;=$E$10,P126=1),"PASS","FAIL")</x:f>
        <x:v>PASS</x:v>
      </x:c>
      <x:c r="U126" s="98" t="str">
        <x:f>IF(AND(S126&gt;=F126,T126="PASS"),"PASS","FAIL")</x:f>
        <x:v>PASS</x:v>
      </x:c>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row>
    <x:row r="127">
      <x:c r="B127" s="28" t="str">
        <x:v>P02</x:v>
      </x:c>
      <x:c r="C127" s="28" t="str">
        <x:v>L5-G2</x:v>
      </x:c>
      <x:c r="D127" s="28" t="str">
        <x:v>L5</x:v>
      </x:c>
      <x:c r="E127" s="28" t="str">
        <x:v>G2</x:v>
      </x:c>
      <x:c r="F127" s="96" t="n">
        <x:f>$D$10</x:f>
        <x:v>1</x:v>
      </x:c>
      <x:c r="G127" s="82" t="n">
        <x:f>AA$10</x:f>
        <x:v>1</x:v>
      </x:c>
      <x:c r="H127" s="82" t="n">
        <x:f>MIN(1,Geometries!E9*$I$10+(1-Geometries!E9)*(Geometries!J9*$F$10+Geometries!K9*$G$10*IF(Geometries!M9="YES",1,$J$10)+Geometries!L9*$H$10*IF(Geometries!M9="YES",1,$J$10)))</x:f>
        <x:v>1</x:v>
      </x:c>
      <x:c r="I127" s="82" t="n">
        <x:f>IF($K$10=0,1,IF('Pair Build'!AG29&lt;=$K$10,1,0))</x:f>
        <x:v>1</x:v>
      </x:c>
      <x:c r="J127" s="82" t="n">
        <x:f>IF($L$10=0,1,IF(Geometries!W9&gt;=$L$10,1,0))</x:f>
        <x:v>1</x:v>
      </x:c>
      <x:c r="K127" s="82" t="n">
        <x:f>MIN(IF($M$10=1,Geometries!Z9,1),IF($N$10=1,Geometries!AA9,1))</x:f>
        <x:v>1</x:v>
      </x:c>
      <x:c r="L127" s="82" t="n">
        <x:f>MIN(IF($S$10=1,'Pair Build'!AE29,1),IF($T$10=1,'Pair Build'!AF29,1))</x:f>
        <x:v>1</x:v>
      </x:c>
      <x:c r="M127" s="82" t="n">
        <x:f>IF($O$10=0,1,IF('Pair Build'!AH29&lt;=$O$10,1,0))</x:f>
        <x:v>1</x:v>
      </x:c>
      <x:c r="N127" s="82" t="n">
        <x:f>IF($P$10=0,1,IF('Pair Build'!AI29="PASS",1,0))</x:f>
        <x:v>1</x:v>
      </x:c>
      <x:c r="O127" s="82" t="n">
        <x:f>IF(F127&lt;1,'Pair Build'!Y29,'Pair Build'!Z29)/$Q$10</x:f>
        <x:v>30.799999999999997</x:v>
      </x:c>
      <x:c r="P127" s="82" t="n">
        <x:f>IF('Pair Build'!AK29="T3 FIRM",1,IF(Geometries!AC9&lt;=$R$10,1,0))</x:f>
        <x:v>1</x:v>
      </x:c>
      <x:c r="Q127" s="82" t="n">
        <x:f>IF($U$10=1,Geometries!AB9,1)</x:f>
        <x:v>1</x:v>
      </x:c>
      <x:c r="R127" s="82" t="n">
        <x:f>IF($V$10=1,Lineages!AJ12,1)</x:f>
        <x:v>1</x:v>
      </x:c>
      <x:c r="S127" s="82" t="n">
        <x:f>MIN(1,G127,H127,K127,L127,Q127,R127)</x:f>
        <x:v>1</x:v>
      </x:c>
      <x:c r="T127" s="74" t="str">
        <x:f>IF(AND('Pair Build'!AJ29="FIT",I127=1,J127=1,M127=1,N127=1,O127&lt;=$E$10,P127=1),"PASS","FAIL")</x:f>
        <x:v>PASS</x:v>
      </x:c>
      <x:c r="U127" s="98" t="str">
        <x:f>IF(AND(S127&gt;=F127,T127="PASS"),"PASS","FAIL")</x:f>
        <x:v>PASS</x:v>
      </x:c>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row>
    <x:row r="128">
      <x:c r="B128" s="28" t="str">
        <x:v>P02</x:v>
      </x:c>
      <x:c r="C128" s="28" t="str">
        <x:v>L5-G3</x:v>
      </x:c>
      <x:c r="D128" s="28" t="str">
        <x:v>L5</x:v>
      </x:c>
      <x:c r="E128" s="28" t="str">
        <x:v>G3</x:v>
      </x:c>
      <x:c r="F128" s="96" t="n">
        <x:f>$D$10</x:f>
        <x:v>1</x:v>
      </x:c>
      <x:c r="G128" s="82" t="n">
        <x:f>AA$10</x:f>
        <x:v>1</x:v>
      </x:c>
      <x:c r="H128" s="82" t="n">
        <x:f>MIN(1,Geometries!E10*$I$10+(1-Geometries!E10)*(Geometries!J10*$F$10+Geometries!K10*$G$10*IF(Geometries!M10="YES",1,$J$10)+Geometries!L10*$H$10*IF(Geometries!M10="YES",1,$J$10)))</x:f>
        <x:v>1</x:v>
      </x:c>
      <x:c r="I128" s="82" t="n">
        <x:f>IF($K$10=0,1,IF('Pair Build'!AG30&lt;=$K$10,1,0))</x:f>
        <x:v>1</x:v>
      </x:c>
      <x:c r="J128" s="82" t="n">
        <x:f>IF($L$10=0,1,IF(Geometries!W10&gt;=$L$10,1,0))</x:f>
        <x:v>1</x:v>
      </x:c>
      <x:c r="K128" s="82" t="n">
        <x:f>MIN(IF($M$10=1,Geometries!Z10,1),IF($N$10=1,Geometries!AA10,1))</x:f>
        <x:v>1</x:v>
      </x:c>
      <x:c r="L128" s="82" t="n">
        <x:f>MIN(IF($S$10=1,'Pair Build'!AE30,1),IF($T$10=1,'Pair Build'!AF30,1))</x:f>
        <x:v>1</x:v>
      </x:c>
      <x:c r="M128" s="82" t="n">
        <x:f>IF($O$10=0,1,IF('Pair Build'!AH30&lt;=$O$10,1,0))</x:f>
        <x:v>1</x:v>
      </x:c>
      <x:c r="N128" s="82" t="n">
        <x:f>IF($P$10=0,1,IF('Pair Build'!AI30="PASS",1,0))</x:f>
        <x:v>1</x:v>
      </x:c>
      <x:c r="O128" s="82" t="n">
        <x:f>IF(F128&lt;1,'Pair Build'!Y30,'Pair Build'!Z30)/$Q$10</x:f>
        <x:v>19.2</x:v>
      </x:c>
      <x:c r="P128" s="82" t="n">
        <x:f>IF('Pair Build'!AK30="T3 FIRM",1,IF(Geometries!AC10&lt;=$R$10,1,0))</x:f>
        <x:v>1</x:v>
      </x:c>
      <x:c r="Q128" s="82" t="n">
        <x:f>IF($U$10=1,Geometries!AB10,1)</x:f>
        <x:v>1</x:v>
      </x:c>
      <x:c r="R128" s="82" t="n">
        <x:f>IF($V$10=1,Lineages!AJ12,1)</x:f>
        <x:v>1</x:v>
      </x:c>
      <x:c r="S128" s="82" t="n">
        <x:f>MIN(1,G128,H128,K128,L128,Q128,R128)</x:f>
        <x:v>1</x:v>
      </x:c>
      <x:c r="T128" s="74" t="str">
        <x:f>IF(AND('Pair Build'!AJ30="FIT",I128=1,J128=1,M128=1,N128=1,O128&lt;=$E$10,P128=1),"PASS","FAIL")</x:f>
        <x:v>PASS</x:v>
      </x:c>
      <x:c r="U128" s="98" t="str">
        <x:f>IF(AND(S128&gt;=F128,T128="PASS"),"PASS","FAIL")</x:f>
        <x:v>PASS</x:v>
      </x:c>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row>
    <x:row r="129">
      <x:c r="B129" s="28" t="str">
        <x:v>P02</x:v>
      </x:c>
      <x:c r="C129" s="28" t="str">
        <x:v>L5-G4</x:v>
      </x:c>
      <x:c r="D129" s="28" t="str">
        <x:v>L5</x:v>
      </x:c>
      <x:c r="E129" s="28" t="str">
        <x:v>G4</x:v>
      </x:c>
      <x:c r="F129" s="96" t="n">
        <x:f>$D$10</x:f>
        <x:v>1</x:v>
      </x:c>
      <x:c r="G129" s="82" t="n">
        <x:f>AA$10</x:f>
        <x:v>1</x:v>
      </x:c>
      <x:c r="H129" s="82" t="n">
        <x:f>MIN(1,Geometries!E11*$I$10+(1-Geometries!E11)*(Geometries!J11*$F$10+Geometries!K11*$G$10*IF(Geometries!M11="YES",1,$J$10)+Geometries!L11*$H$10*IF(Geometries!M11="YES",1,$J$10)))</x:f>
        <x:v>1</x:v>
      </x:c>
      <x:c r="I129" s="82" t="n">
        <x:f>IF($K$10=0,1,IF('Pair Build'!AG31&lt;=$K$10,1,0))</x:f>
        <x:v>1</x:v>
      </x:c>
      <x:c r="J129" s="82" t="n">
        <x:f>IF($L$10=0,1,IF(Geometries!W11&gt;=$L$10,1,0))</x:f>
        <x:v>1</x:v>
      </x:c>
      <x:c r="K129" s="82" t="n">
        <x:f>MIN(IF($M$10=1,Geometries!Z11,1),IF($N$10=1,Geometries!AA11,1))</x:f>
        <x:v>1</x:v>
      </x:c>
      <x:c r="L129" s="82" t="n">
        <x:f>MIN(IF($S$10=1,'Pair Build'!AE31,1),IF($T$10=1,'Pair Build'!AF31,1))</x:f>
        <x:v>1</x:v>
      </x:c>
      <x:c r="M129" s="82" t="n">
        <x:f>IF($O$10=0,1,IF('Pair Build'!AH31&lt;=$O$10,1,0))</x:f>
        <x:v>1</x:v>
      </x:c>
      <x:c r="N129" s="82" t="n">
        <x:f>IF($P$10=0,1,IF('Pair Build'!AI31="PASS",1,0))</x:f>
        <x:v>1</x:v>
      </x:c>
      <x:c r="O129" s="82" t="n">
        <x:f>IF(F129&lt;1,'Pair Build'!Y31,'Pair Build'!Z31)/$Q$10</x:f>
        <x:v>9.6</x:v>
      </x:c>
      <x:c r="P129" s="82" t="n">
        <x:f>IF('Pair Build'!AK31="T3 FIRM",1,IF(Geometries!AC11&lt;=$R$10,1,0))</x:f>
        <x:v>1</x:v>
      </x:c>
      <x:c r="Q129" s="82" t="n">
        <x:f>IF($U$10=1,Geometries!AB11,1)</x:f>
        <x:v>1</x:v>
      </x:c>
      <x:c r="R129" s="82" t="n">
        <x:f>IF($V$10=1,Lineages!AJ12,1)</x:f>
        <x:v>1</x:v>
      </x:c>
      <x:c r="S129" s="82" t="n">
        <x:f>MIN(1,G129,H129,K129,L129,Q129,R129)</x:f>
        <x:v>1</x:v>
      </x:c>
      <x:c r="T129" s="74" t="str">
        <x:f>IF(AND('Pair Build'!AJ31="FIT",I129=1,J129=1,M129=1,N129=1,O129&lt;=$E$10,P129=1),"PASS","FAIL")</x:f>
        <x:v>PASS</x:v>
      </x:c>
      <x:c r="U129" s="98" t="str">
        <x:f>IF(AND(S129&gt;=F129,T129="PASS"),"PASS","FAIL")</x:f>
        <x:v>PASS</x:v>
      </x:c>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row>
    <x:row r="130">
      <x:c r="B130" s="28" t="str">
        <x:v>P02</x:v>
      </x:c>
      <x:c r="C130" s="28" t="str">
        <x:v>L5-G5</x:v>
      </x:c>
      <x:c r="D130" s="28" t="str">
        <x:v>L5</x:v>
      </x:c>
      <x:c r="E130" s="28" t="str">
        <x:v>G5</x:v>
      </x:c>
      <x:c r="F130" s="96" t="n">
        <x:f>$D$10</x:f>
        <x:v>1</x:v>
      </x:c>
      <x:c r="G130" s="82" t="n">
        <x:f>AA$10</x:f>
        <x:v>1</x:v>
      </x:c>
      <x:c r="H130" s="82" t="n">
        <x:f>MIN(1,Geometries!E12*$I$10+(1-Geometries!E12)*(Geometries!J12*$F$10+Geometries!K12*$G$10*IF(Geometries!M12="YES",1,$J$10)+Geometries!L12*$H$10*IF(Geometries!M12="YES",1,$J$10)))</x:f>
        <x:v>1</x:v>
      </x:c>
      <x:c r="I130" s="82" t="n">
        <x:f>IF($K$10=0,1,IF('Pair Build'!AG32&lt;=$K$10,1,0))</x:f>
        <x:v>1</x:v>
      </x:c>
      <x:c r="J130" s="82" t="n">
        <x:f>IF($L$10=0,1,IF(Geometries!W12&gt;=$L$10,1,0))</x:f>
        <x:v>1</x:v>
      </x:c>
      <x:c r="K130" s="82" t="n">
        <x:f>MIN(IF($M$10=1,Geometries!Z12,1),IF($N$10=1,Geometries!AA12,1))</x:f>
        <x:v>1</x:v>
      </x:c>
      <x:c r="L130" s="82" t="n">
        <x:f>MIN(IF($S$10=1,'Pair Build'!AE32,1),IF($T$10=1,'Pair Build'!AF32,1))</x:f>
        <x:v>1</x:v>
      </x:c>
      <x:c r="M130" s="82" t="n">
        <x:f>IF($O$10=0,1,IF('Pair Build'!AH32&lt;=$O$10,1,0))</x:f>
        <x:v>1</x:v>
      </x:c>
      <x:c r="N130" s="82" t="n">
        <x:f>IF($P$10=0,1,IF('Pair Build'!AI32="PASS",1,0))</x:f>
        <x:v>1</x:v>
      </x:c>
      <x:c r="O130" s="82" t="n">
        <x:f>IF(F130&lt;1,'Pair Build'!Y32,'Pair Build'!Z32)/$Q$10</x:f>
        <x:v>32.2</x:v>
      </x:c>
      <x:c r="P130" s="82" t="n">
        <x:f>IF('Pair Build'!AK32="T3 FIRM",1,IF(Geometries!AC12&lt;=$R$10,1,0))</x:f>
        <x:v>1</x:v>
      </x:c>
      <x:c r="Q130" s="82" t="n">
        <x:f>IF($U$10=1,Geometries!AB12,1)</x:f>
        <x:v>1</x:v>
      </x:c>
      <x:c r="R130" s="82" t="n">
        <x:f>IF($V$10=1,Lineages!AJ12,1)</x:f>
        <x:v>1</x:v>
      </x:c>
      <x:c r="S130" s="82" t="n">
        <x:f>MIN(1,G130,H130,K130,L130,Q130,R130)</x:f>
        <x:v>1</x:v>
      </x:c>
      <x:c r="T130" s="74" t="str">
        <x:f>IF(AND('Pair Build'!AJ32="FIT",I130=1,J130=1,M130=1,N130=1,O130&lt;=$E$10,P130=1),"PASS","FAIL")</x:f>
        <x:v>PASS</x:v>
      </x:c>
      <x:c r="U130" s="98" t="str">
        <x:f>IF(AND(S130&gt;=F130,T130="PASS"),"PASS","FAIL")</x:f>
        <x:v>PASS</x:v>
      </x:c>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row>
    <x:row r="131">
      <x:c r="B131" s="28" t="str">
        <x:v>P02</x:v>
      </x:c>
      <x:c r="C131" s="28" t="str">
        <x:v>L6-G1</x:v>
      </x:c>
      <x:c r="D131" s="28" t="str">
        <x:v>L6</x:v>
      </x:c>
      <x:c r="E131" s="28" t="str">
        <x:v>G1</x:v>
      </x:c>
      <x:c r="F131" s="96" t="n">
        <x:f>$D$10</x:f>
        <x:v>1</x:v>
      </x:c>
      <x:c r="G131" s="82" t="n">
        <x:f>AB$10</x:f>
        <x:v>1</x:v>
      </x:c>
      <x:c r="H131" s="82" t="n">
        <x:f>MIN(1,Geometries!E8*$I$10+(1-Geometries!E8)*(Geometries!J8*$F$10+Geometries!K8*$G$10*IF(Geometries!M8="YES",1,$J$10)+Geometries!L8*$H$10*IF(Geometries!M8="YES",1,$J$10)))</x:f>
        <x:v>1</x:v>
      </x:c>
      <x:c r="I131" s="82" t="n">
        <x:f>IF($K$10=0,1,IF('Pair Build'!AG33&lt;=$K$10,1,0))</x:f>
        <x:v>1</x:v>
      </x:c>
      <x:c r="J131" s="82" t="n">
        <x:f>IF($L$10=0,1,IF(Geometries!W8&gt;=$L$10,1,0))</x:f>
        <x:v>1</x:v>
      </x:c>
      <x:c r="K131" s="82" t="n">
        <x:f>MIN(IF($M$10=1,Geometries!Z8,1),IF($N$10=1,Geometries!AA8,1))</x:f>
        <x:v>1</x:v>
      </x:c>
      <x:c r="L131" s="82" t="n">
        <x:f>MIN(IF($S$10=1,'Pair Build'!AE33,1),IF($T$10=1,'Pair Build'!AF33,1))</x:f>
        <x:v>1</x:v>
      </x:c>
      <x:c r="M131" s="82" t="n">
        <x:f>IF($O$10=0,1,IF('Pair Build'!AH33&lt;=$O$10,1,0))</x:f>
        <x:v>1</x:v>
      </x:c>
      <x:c r="N131" s="82" t="n">
        <x:f>IF($P$10=0,1,IF('Pair Build'!AI33="PASS",1,0))</x:f>
        <x:v>1</x:v>
      </x:c>
      <x:c r="O131" s="82" t="n">
        <x:f>IF(F131&lt;1,'Pair Build'!Y33,'Pair Build'!Z33)/$Q$10</x:f>
        <x:v>131.50588235294117</x:v>
      </x:c>
      <x:c r="P131" s="82" t="n">
        <x:f>IF('Pair Build'!AK33="T3 FIRM",1,IF(Geometries!AC8&lt;=$R$10,1,0))</x:f>
        <x:v>1</x:v>
      </x:c>
      <x:c r="Q131" s="82" t="n">
        <x:f>IF($U$10=1,Geometries!AB8,1)</x:f>
        <x:v>1</x:v>
      </x:c>
      <x:c r="R131" s="82" t="n">
        <x:f>IF($V$10=1,Lineages!AJ13,1)</x:f>
        <x:v>1</x:v>
      </x:c>
      <x:c r="S131" s="82" t="n">
        <x:f>MIN(1,G131,H131,K131,L131,Q131,R131)</x:f>
        <x:v>1</x:v>
      </x:c>
      <x:c r="T131" s="74" t="str">
        <x:f>IF(AND('Pair Build'!AJ33="FIT",I131=1,J131=1,M131=1,N131=1,O131&lt;=$E$10,P131=1),"PASS","FAIL")</x:f>
        <x:v>FAIL</x:v>
      </x:c>
      <x:c r="U131" s="98" t="str">
        <x:f>IF(AND(S131&gt;=F131,T131="PASS"),"PASS","FAIL")</x:f>
        <x:v>FAIL</x:v>
      </x:c>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row>
    <x:row r="132">
      <x:c r="B132" s="28" t="str">
        <x:v>P02</x:v>
      </x:c>
      <x:c r="C132" s="28" t="str">
        <x:v>L6-G2</x:v>
      </x:c>
      <x:c r="D132" s="28" t="str">
        <x:v>L6</x:v>
      </x:c>
      <x:c r="E132" s="28" t="str">
        <x:v>G2</x:v>
      </x:c>
      <x:c r="F132" s="96" t="n">
        <x:f>$D$10</x:f>
        <x:v>1</x:v>
      </x:c>
      <x:c r="G132" s="82" t="n">
        <x:f>AB$10</x:f>
        <x:v>1</x:v>
      </x:c>
      <x:c r="H132" s="82" t="n">
        <x:f>MIN(1,Geometries!E9*$I$10+(1-Geometries!E9)*(Geometries!J9*$F$10+Geometries!K9*$G$10*IF(Geometries!M9="YES",1,$J$10)+Geometries!L9*$H$10*IF(Geometries!M9="YES",1,$J$10)))</x:f>
        <x:v>1</x:v>
      </x:c>
      <x:c r="I132" s="82" t="n">
        <x:f>IF($K$10=0,1,IF('Pair Build'!AG34&lt;=$K$10,1,0))</x:f>
        <x:v>1</x:v>
      </x:c>
      <x:c r="J132" s="82" t="n">
        <x:f>IF($L$10=0,1,IF(Geometries!W9&gt;=$L$10,1,0))</x:f>
        <x:v>1</x:v>
      </x:c>
      <x:c r="K132" s="82" t="n">
        <x:f>MIN(IF($M$10=1,Geometries!Z9,1),IF($N$10=1,Geometries!AA9,1))</x:f>
        <x:v>1</x:v>
      </x:c>
      <x:c r="L132" s="82" t="n">
        <x:f>MIN(IF($S$10=1,'Pair Build'!AE34,1),IF($T$10=1,'Pair Build'!AF34,1))</x:f>
        <x:v>1</x:v>
      </x:c>
      <x:c r="M132" s="82" t="n">
        <x:f>IF($O$10=0,1,IF('Pair Build'!AH34&lt;=$O$10,1,0))</x:f>
        <x:v>1</x:v>
      </x:c>
      <x:c r="N132" s="82" t="n">
        <x:f>IF($P$10=0,1,IF('Pair Build'!AI34="PASS",1,0))</x:f>
        <x:v>1</x:v>
      </x:c>
      <x:c r="O132" s="82" t="n">
        <x:f>IF(F132&lt;1,'Pair Build'!Y34,'Pair Build'!Z34)/$Q$10</x:f>
        <x:v>149.93333333333334</x:v>
      </x:c>
      <x:c r="P132" s="82" t="n">
        <x:f>IF('Pair Build'!AK34="T3 FIRM",1,IF(Geometries!AC9&lt;=$R$10,1,0))</x:f>
        <x:v>1</x:v>
      </x:c>
      <x:c r="Q132" s="82" t="n">
        <x:f>IF($U$10=1,Geometries!AB9,1)</x:f>
        <x:v>1</x:v>
      </x:c>
      <x:c r="R132" s="82" t="n">
        <x:f>IF($V$10=1,Lineages!AJ13,1)</x:f>
        <x:v>1</x:v>
      </x:c>
      <x:c r="S132" s="82" t="n">
        <x:f>MIN(1,G132,H132,K132,L132,Q132,R132)</x:f>
        <x:v>1</x:v>
      </x:c>
      <x:c r="T132" s="74" t="str">
        <x:f>IF(AND('Pair Build'!AJ34="FIT",I132=1,J132=1,M132=1,N132=1,O132&lt;=$E$10,P132=1),"PASS","FAIL")</x:f>
        <x:v>FAIL</x:v>
      </x:c>
      <x:c r="U132" s="98" t="str">
        <x:f>IF(AND(S132&gt;=F132,T132="PASS"),"PASS","FAIL")</x:f>
        <x:v>FAIL</x:v>
      </x:c>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row>
    <x:row r="133">
      <x:c r="B133" s="28" t="str">
        <x:v>P02</x:v>
      </x:c>
      <x:c r="C133" s="28" t="str">
        <x:v>L6-G3</x:v>
      </x:c>
      <x:c r="D133" s="28" t="str">
        <x:v>L6</x:v>
      </x:c>
      <x:c r="E133" s="28" t="str">
        <x:v>G3</x:v>
      </x:c>
      <x:c r="F133" s="96" t="n">
        <x:f>$D$10</x:f>
        <x:v>1</x:v>
      </x:c>
      <x:c r="G133" s="82" t="n">
        <x:f>AB$10</x:f>
        <x:v>1</x:v>
      </x:c>
      <x:c r="H133" s="82" t="n">
        <x:f>MIN(1,Geometries!E10*$I$10+(1-Geometries!E10)*(Geometries!J10*$F$10+Geometries!K10*$G$10*IF(Geometries!M10="YES",1,$J$10)+Geometries!L10*$H$10*IF(Geometries!M10="YES",1,$J$10)))</x:f>
        <x:v>1</x:v>
      </x:c>
      <x:c r="I133" s="82" t="n">
        <x:f>IF($K$10=0,1,IF('Pair Build'!AG35&lt;=$K$10,1,0))</x:f>
        <x:v>1</x:v>
      </x:c>
      <x:c r="J133" s="82" t="n">
        <x:f>IF($L$10=0,1,IF(Geometries!W10&gt;=$L$10,1,0))</x:f>
        <x:v>1</x:v>
      </x:c>
      <x:c r="K133" s="82" t="n">
        <x:f>MIN(IF($M$10=1,Geometries!Z10,1),IF($N$10=1,Geometries!AA10,1))</x:f>
        <x:v>1</x:v>
      </x:c>
      <x:c r="L133" s="82" t="n">
        <x:f>MIN(IF($S$10=1,'Pair Build'!AE35,1),IF($T$10=1,'Pair Build'!AF35,1))</x:f>
        <x:v>1</x:v>
      </x:c>
      <x:c r="M133" s="82" t="n">
        <x:f>IF($O$10=0,1,IF('Pair Build'!AH35&lt;=$O$10,1,0))</x:f>
        <x:v>1</x:v>
      </x:c>
      <x:c r="N133" s="82" t="n">
        <x:f>IF($P$10=0,1,IF('Pair Build'!AI35="PASS",1,0))</x:f>
        <x:v>1</x:v>
      </x:c>
      <x:c r="O133" s="82" t="n">
        <x:f>IF(F133&lt;1,'Pair Build'!Y35,'Pair Build'!Z35)/$Q$10</x:f>
        <x:v>115.58823529411765</x:v>
      </x:c>
      <x:c r="P133" s="82" t="n">
        <x:f>IF('Pair Build'!AK35="T3 FIRM",1,IF(Geometries!AC10&lt;=$R$10,1,0))</x:f>
        <x:v>1</x:v>
      </x:c>
      <x:c r="Q133" s="82" t="n">
        <x:f>IF($U$10=1,Geometries!AB10,1)</x:f>
        <x:v>1</x:v>
      </x:c>
      <x:c r="R133" s="82" t="n">
        <x:f>IF($V$10=1,Lineages!AJ13,1)</x:f>
        <x:v>1</x:v>
      </x:c>
      <x:c r="S133" s="82" t="n">
        <x:f>MIN(1,G133,H133,K133,L133,Q133,R133)</x:f>
        <x:v>1</x:v>
      </x:c>
      <x:c r="T133" s="74" t="str">
        <x:f>IF(AND('Pair Build'!AJ35="FIT",I133=1,J133=1,M133=1,N133=1,O133&lt;=$E$10,P133=1),"PASS","FAIL")</x:f>
        <x:v>FAIL</x:v>
      </x:c>
      <x:c r="U133" s="98" t="str">
        <x:f>IF(AND(S133&gt;=F133,T133="PASS"),"PASS","FAIL")</x:f>
        <x:v>FAIL</x:v>
      </x:c>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row>
    <x:row r="134">
      <x:c r="B134" s="28" t="str">
        <x:v>P02</x:v>
      </x:c>
      <x:c r="C134" s="28" t="str">
        <x:v>L6-G4</x:v>
      </x:c>
      <x:c r="D134" s="28" t="str">
        <x:v>L6</x:v>
      </x:c>
      <x:c r="E134" s="28" t="str">
        <x:v>G4</x:v>
      </x:c>
      <x:c r="F134" s="96" t="n">
        <x:f>$D$10</x:f>
        <x:v>1</x:v>
      </x:c>
      <x:c r="G134" s="82" t="n">
        <x:f>AB$10</x:f>
        <x:v>1</x:v>
      </x:c>
      <x:c r="H134" s="82" t="n">
        <x:f>MIN(1,Geometries!E11*$I$10+(1-Geometries!E11)*(Geometries!J11*$F$10+Geometries!K11*$G$10*IF(Geometries!M11="YES",1,$J$10)+Geometries!L11*$H$10*IF(Geometries!M11="YES",1,$J$10)))</x:f>
        <x:v>1</x:v>
      </x:c>
      <x:c r="I134" s="82" t="n">
        <x:f>IF($K$10=0,1,IF('Pair Build'!AG36&lt;=$K$10,1,0))</x:f>
        <x:v>1</x:v>
      </x:c>
      <x:c r="J134" s="82" t="n">
        <x:f>IF($L$10=0,1,IF(Geometries!W11&gt;=$L$10,1,0))</x:f>
        <x:v>1</x:v>
      </x:c>
      <x:c r="K134" s="82" t="n">
        <x:f>MIN(IF($M$10=1,Geometries!Z11,1),IF($N$10=1,Geometries!AA11,1))</x:f>
        <x:v>1</x:v>
      </x:c>
      <x:c r="L134" s="82" t="n">
        <x:f>MIN(IF($S$10=1,'Pair Build'!AE36,1),IF($T$10=1,'Pair Build'!AF36,1))</x:f>
        <x:v>1</x:v>
      </x:c>
      <x:c r="M134" s="82" t="n">
        <x:f>IF($O$10=0,1,IF('Pair Build'!AH36&lt;=$O$10,1,0))</x:f>
        <x:v>1</x:v>
      </x:c>
      <x:c r="N134" s="82" t="n">
        <x:f>IF($P$10=0,1,IF('Pair Build'!AI36="PASS",1,0))</x:f>
        <x:v>1</x:v>
      </x:c>
      <x:c r="O134" s="82" t="n">
        <x:f>IF(F134&lt;1,'Pair Build'!Y36,'Pair Build'!Z36)/$Q$10</x:f>
        <x:v>31.76</x:v>
      </x:c>
      <x:c r="P134" s="82" t="n">
        <x:f>IF('Pair Build'!AK36="T3 FIRM",1,IF(Geometries!AC11&lt;=$R$10,1,0))</x:f>
        <x:v>1</x:v>
      </x:c>
      <x:c r="Q134" s="82" t="n">
        <x:f>IF($U$10=1,Geometries!AB11,1)</x:f>
        <x:v>1</x:v>
      </x:c>
      <x:c r="R134" s="82" t="n">
        <x:f>IF($V$10=1,Lineages!AJ13,1)</x:f>
        <x:v>1</x:v>
      </x:c>
      <x:c r="S134" s="82" t="n">
        <x:f>MIN(1,G134,H134,K134,L134,Q134,R134)</x:f>
        <x:v>1</x:v>
      </x:c>
      <x:c r="T134" s="74" t="str">
        <x:f>IF(AND('Pair Build'!AJ36="FIT",I134=1,J134=1,M134=1,N134=1,O134&lt;=$E$10,P134=1),"PASS","FAIL")</x:f>
        <x:v>PASS</x:v>
      </x:c>
      <x:c r="U134" s="98" t="str">
        <x:f>IF(AND(S134&gt;=F134,T134="PASS"),"PASS","FAIL")</x:f>
        <x:v>PASS</x:v>
      </x:c>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row>
    <x:row r="135">
      <x:c r="B135" s="28" t="str">
        <x:v>P02</x:v>
      </x:c>
      <x:c r="C135" s="28" t="str">
        <x:v>L6-G5</x:v>
      </x:c>
      <x:c r="D135" s="28" t="str">
        <x:v>L6</x:v>
      </x:c>
      <x:c r="E135" s="28" t="str">
        <x:v>G5</x:v>
      </x:c>
      <x:c r="F135" s="96" t="n">
        <x:f>$D$10</x:f>
        <x:v>1</x:v>
      </x:c>
      <x:c r="G135" s="82" t="n">
        <x:f>AB$10</x:f>
        <x:v>1</x:v>
      </x:c>
      <x:c r="H135" s="82" t="n">
        <x:f>MIN(1,Geometries!E12*$I$10+(1-Geometries!E12)*(Geometries!J12*$F$10+Geometries!K12*$G$10*IF(Geometries!M12="YES",1,$J$10)+Geometries!L12*$H$10*IF(Geometries!M12="YES",1,$J$10)))</x:f>
        <x:v>1</x:v>
      </x:c>
      <x:c r="I135" s="82" t="n">
        <x:f>IF($K$10=0,1,IF('Pair Build'!AG37&lt;=$K$10,1,0))</x:f>
        <x:v>1</x:v>
      </x:c>
      <x:c r="J135" s="82" t="n">
        <x:f>IF($L$10=0,1,IF(Geometries!W12&gt;=$L$10,1,0))</x:f>
        <x:v>1</x:v>
      </x:c>
      <x:c r="K135" s="82" t="n">
        <x:f>MIN(IF($M$10=1,Geometries!Z12,1),IF($N$10=1,Geometries!AA12,1))</x:f>
        <x:v>1</x:v>
      </x:c>
      <x:c r="L135" s="82" t="n">
        <x:f>MIN(IF($S$10=1,'Pair Build'!AE37,1),IF($T$10=1,'Pair Build'!AF37,1))</x:f>
        <x:v>1</x:v>
      </x:c>
      <x:c r="M135" s="82" t="n">
        <x:f>IF($O$10=0,1,IF('Pair Build'!AH37&lt;=$O$10,1,0))</x:f>
        <x:v>1</x:v>
      </x:c>
      <x:c r="N135" s="82" t="n">
        <x:f>IF($P$10=0,1,IF('Pair Build'!AI37="PASS",1,0))</x:f>
        <x:v>1</x:v>
      </x:c>
      <x:c r="O135" s="82" t="n">
        <x:f>IF(F135&lt;1,'Pair Build'!Y37,'Pair Build'!Z37)/$Q$10</x:f>
        <x:v>155.79473684210527</x:v>
      </x:c>
      <x:c r="P135" s="82" t="n">
        <x:f>IF('Pair Build'!AK37="T3 FIRM",1,IF(Geometries!AC12&lt;=$R$10,1,0))</x:f>
        <x:v>1</x:v>
      </x:c>
      <x:c r="Q135" s="82" t="n">
        <x:f>IF($U$10=1,Geometries!AB12,1)</x:f>
        <x:v>1</x:v>
      </x:c>
      <x:c r="R135" s="82" t="n">
        <x:f>IF($V$10=1,Lineages!AJ13,1)</x:f>
        <x:v>1</x:v>
      </x:c>
      <x:c r="S135" s="82" t="n">
        <x:f>MIN(1,G135,H135,K135,L135,Q135,R135)</x:f>
        <x:v>1</x:v>
      </x:c>
      <x:c r="T135" s="74" t="str">
        <x:f>IF(AND('Pair Build'!AJ37="FIT",I135=1,J135=1,M135=1,N135=1,O135&lt;=$E$10,P135=1),"PASS","FAIL")</x:f>
        <x:v>FAIL</x:v>
      </x:c>
      <x:c r="U135" s="98" t="str">
        <x:f>IF(AND(S135&gt;=F135,T135="PASS"),"PASS","FAIL")</x:f>
        <x:v>FAIL</x:v>
      </x:c>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row>
    <x:row r="136">
      <x:c r="B136" s="28" t="str">
        <x:v>P03</x:v>
      </x:c>
      <x:c r="C136" s="28" t="str">
        <x:v>L1-G1</x:v>
      </x:c>
      <x:c r="D136" s="28" t="str">
        <x:v>L1</x:v>
      </x:c>
      <x:c r="E136" s="28" t="str">
        <x:v>G1</x:v>
      </x:c>
      <x:c r="F136" s="96" t="n">
        <x:f>$D$11</x:f>
        <x:v>1</x:v>
      </x:c>
      <x:c r="G136" s="82" t="n">
        <x:f>W$11</x:f>
        <x:v>1</x:v>
      </x:c>
      <x:c r="H136" s="82" t="n">
        <x:f>MIN(1,Geometries!E8*$I$11+(1-Geometries!E8)*(Geometries!J8*$F$11+Geometries!K8*$G$11*IF(Geometries!M8="YES",1,$J$11)+Geometries!L8*$H$11*IF(Geometries!M8="YES",1,$J$11)))</x:f>
        <x:v>1</x:v>
      </x:c>
      <x:c r="I136" s="82" t="n">
        <x:f>IF($K$11=0,1,IF('Pair Build'!AG8&lt;=$K$11,1,0))</x:f>
        <x:v>1</x:v>
      </x:c>
      <x:c r="J136" s="82" t="n">
        <x:f>IF($L$11=0,1,IF(Geometries!W8&gt;=$L$11,1,0))</x:f>
        <x:v>1</x:v>
      </x:c>
      <x:c r="K136" s="82" t="n">
        <x:f>MIN(IF($M$11=1,Geometries!Z8,1),IF($N$11=1,Geometries!AA8,1))</x:f>
        <x:v>1</x:v>
      </x:c>
      <x:c r="L136" s="82" t="n">
        <x:f>MIN(IF($S$11=1,'Pair Build'!AE8,1),IF($T$11=1,'Pair Build'!AF8,1))</x:f>
        <x:v>1</x:v>
      </x:c>
      <x:c r="M136" s="82" t="n">
        <x:f>IF($O$11=0,1,IF('Pair Build'!AH8&lt;=$O$11,1,0))</x:f>
        <x:v>1</x:v>
      </x:c>
      <x:c r="N136" s="82" t="n">
        <x:f>IF($P$11=0,1,IF('Pair Build'!AI8="PASS",1,0))</x:f>
        <x:v>1</x:v>
      </x:c>
      <x:c r="O136" s="82" t="n">
        <x:f>IF(F136&lt;1,'Pair Build'!Y8,'Pair Build'!Z8)/$Q$11</x:f>
        <x:v>36</x:v>
      </x:c>
      <x:c r="P136" s="82" t="n">
        <x:f>IF('Pair Build'!AK8="T3 FIRM",1,IF(Geometries!AC8&lt;=$R$11,1,0))</x:f>
        <x:v>1</x:v>
      </x:c>
      <x:c r="Q136" s="82" t="n">
        <x:f>IF($U$11=1,Geometries!AB8,1)</x:f>
        <x:v>1</x:v>
      </x:c>
      <x:c r="R136" s="82" t="n">
        <x:f>IF($V$11=1,Lineages!AJ8,1)</x:f>
        <x:v>1</x:v>
      </x:c>
      <x:c r="S136" s="82" t="n">
        <x:f>MIN(1,G136,H136,K136,L136,Q136,R136)</x:f>
        <x:v>1</x:v>
      </x:c>
      <x:c r="T136" s="74" t="str">
        <x:f>IF(AND('Pair Build'!AJ8="FIT",I136=1,J136=1,M136=1,N136=1,O136&lt;=$E$11,P136=1),"PASS","FAIL")</x:f>
        <x:v>PASS</x:v>
      </x:c>
      <x:c r="U136" s="98" t="str">
        <x:f>IF(AND(S136&gt;=F136,T136="PASS"),"PASS","FAIL")</x:f>
        <x:v>PASS</x:v>
      </x:c>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row>
    <x:row r="137">
      <x:c r="B137" s="28" t="str">
        <x:v>P03</x:v>
      </x:c>
      <x:c r="C137" s="28" t="str">
        <x:v>L1-G2</x:v>
      </x:c>
      <x:c r="D137" s="28" t="str">
        <x:v>L1</x:v>
      </x:c>
      <x:c r="E137" s="28" t="str">
        <x:v>G2</x:v>
      </x:c>
      <x:c r="F137" s="96" t="n">
        <x:f>$D$11</x:f>
        <x:v>1</x:v>
      </x:c>
      <x:c r="G137" s="82" t="n">
        <x:f>W$11</x:f>
        <x:v>1</x:v>
      </x:c>
      <x:c r="H137" s="82" t="n">
        <x:f>MIN(1,Geometries!E9*$I$11+(1-Geometries!E9)*(Geometries!J9*$F$11+Geometries!K9*$G$11*IF(Geometries!M9="YES",1,$J$11)+Geometries!L9*$H$11*IF(Geometries!M9="YES",1,$J$11)))</x:f>
        <x:v>1</x:v>
      </x:c>
      <x:c r="I137" s="82" t="n">
        <x:f>IF($K$11=0,1,IF('Pair Build'!AG9&lt;=$K$11,1,0))</x:f>
        <x:v>1</x:v>
      </x:c>
      <x:c r="J137" s="82" t="n">
        <x:f>IF($L$11=0,1,IF(Geometries!W9&gt;=$L$11,1,0))</x:f>
        <x:v>1</x:v>
      </x:c>
      <x:c r="K137" s="82" t="n">
        <x:f>MIN(IF($M$11=1,Geometries!Z9,1),IF($N$11=1,Geometries!AA9,1))</x:f>
        <x:v>1</x:v>
      </x:c>
      <x:c r="L137" s="82" t="n">
        <x:f>MIN(IF($S$11=1,'Pair Build'!AE9,1),IF($T$11=1,'Pair Build'!AF9,1))</x:f>
        <x:v>1</x:v>
      </x:c>
      <x:c r="M137" s="82" t="n">
        <x:f>IF($O$11=0,1,IF('Pair Build'!AH9&lt;=$O$11,1,0))</x:f>
        <x:v>1</x:v>
      </x:c>
      <x:c r="N137" s="82" t="n">
        <x:f>IF($P$11=0,1,IF('Pair Build'!AI9="PASS",1,0))</x:f>
        <x:v>1</x:v>
      </x:c>
      <x:c r="O137" s="82" t="n">
        <x:f>IF(F137&lt;1,'Pair Build'!Y9,'Pair Build'!Z9)/$Q$11</x:f>
        <x:v>44</x:v>
      </x:c>
      <x:c r="P137" s="82" t="n">
        <x:f>IF('Pair Build'!AK9="T3 FIRM",1,IF(Geometries!AC9&lt;=$R$11,1,0))</x:f>
        <x:v>1</x:v>
      </x:c>
      <x:c r="Q137" s="82" t="n">
        <x:f>IF($U$11=1,Geometries!AB9,1)</x:f>
        <x:v>1</x:v>
      </x:c>
      <x:c r="R137" s="82" t="n">
        <x:f>IF($V$11=1,Lineages!AJ8,1)</x:f>
        <x:v>1</x:v>
      </x:c>
      <x:c r="S137" s="82" t="n">
        <x:f>MIN(1,G137,H137,K137,L137,Q137,R137)</x:f>
        <x:v>1</x:v>
      </x:c>
      <x:c r="T137" s="74" t="str">
        <x:f>IF(AND('Pair Build'!AJ9="FIT",I137=1,J137=1,M137=1,N137=1,O137&lt;=$E$11,P137=1),"PASS","FAIL")</x:f>
        <x:v>PASS</x:v>
      </x:c>
      <x:c r="U137" s="98" t="str">
        <x:f>IF(AND(S137&gt;=F137,T137="PASS"),"PASS","FAIL")</x:f>
        <x:v>PASS</x:v>
      </x:c>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row>
    <x:row r="138">
      <x:c r="B138" s="28" t="str">
        <x:v>P03</x:v>
      </x:c>
      <x:c r="C138" s="28" t="str">
        <x:v>L1-G3</x:v>
      </x:c>
      <x:c r="D138" s="28" t="str">
        <x:v>L1</x:v>
      </x:c>
      <x:c r="E138" s="28" t="str">
        <x:v>G3</x:v>
      </x:c>
      <x:c r="F138" s="96" t="n">
        <x:f>$D$11</x:f>
        <x:v>1</x:v>
      </x:c>
      <x:c r="G138" s="82" t="n">
        <x:f>W$11</x:f>
        <x:v>1</x:v>
      </x:c>
      <x:c r="H138" s="82" t="n">
        <x:f>MIN(1,Geometries!E10*$I$11+(1-Geometries!E10)*(Geometries!J10*$F$11+Geometries!K10*$G$11*IF(Geometries!M10="YES",1,$J$11)+Geometries!L10*$H$11*IF(Geometries!M10="YES",1,$J$11)))</x:f>
        <x:v>1</x:v>
      </x:c>
      <x:c r="I138" s="82" t="n">
        <x:f>IF($K$11=0,1,IF('Pair Build'!AG10&lt;=$K$11,1,0))</x:f>
        <x:v>1</x:v>
      </x:c>
      <x:c r="J138" s="82" t="n">
        <x:f>IF($L$11=0,1,IF(Geometries!W10&gt;=$L$11,1,0))</x:f>
        <x:v>1</x:v>
      </x:c>
      <x:c r="K138" s="82" t="n">
        <x:f>MIN(IF($M$11=1,Geometries!Z10,1),IF($N$11=1,Geometries!AA10,1))</x:f>
        <x:v>1</x:v>
      </x:c>
      <x:c r="L138" s="82" t="n">
        <x:f>MIN(IF($S$11=1,'Pair Build'!AE10,1),IF($T$11=1,'Pair Build'!AF10,1))</x:f>
        <x:v>1</x:v>
      </x:c>
      <x:c r="M138" s="82" t="n">
        <x:f>IF($O$11=0,1,IF('Pair Build'!AH10&lt;=$O$11,1,0))</x:f>
        <x:v>1</x:v>
      </x:c>
      <x:c r="N138" s="82" t="n">
        <x:f>IF($P$11=0,1,IF('Pair Build'!AI10="PASS",1,0))</x:f>
        <x:v>1</x:v>
      </x:c>
      <x:c r="O138" s="82" t="n">
        <x:f>IF(F138&lt;1,'Pair Build'!Y10,'Pair Build'!Z10)/$Q$11</x:f>
        <x:v>30</x:v>
      </x:c>
      <x:c r="P138" s="82" t="n">
        <x:f>IF('Pair Build'!AK10="T3 FIRM",1,IF(Geometries!AC10&lt;=$R$11,1,0))</x:f>
        <x:v>1</x:v>
      </x:c>
      <x:c r="Q138" s="82" t="n">
        <x:f>IF($U$11=1,Geometries!AB10,1)</x:f>
        <x:v>1</x:v>
      </x:c>
      <x:c r="R138" s="82" t="n">
        <x:f>IF($V$11=1,Lineages!AJ8,1)</x:f>
        <x:v>1</x:v>
      </x:c>
      <x:c r="S138" s="82" t="n">
        <x:f>MIN(1,G138,H138,K138,L138,Q138,R138)</x:f>
        <x:v>1</x:v>
      </x:c>
      <x:c r="T138" s="74" t="str">
        <x:f>IF(AND('Pair Build'!AJ10="FIT",I138=1,J138=1,M138=1,N138=1,O138&lt;=$E$11,P138=1),"PASS","FAIL")</x:f>
        <x:v>PASS</x:v>
      </x:c>
      <x:c r="U138" s="98" t="str">
        <x:f>IF(AND(S138&gt;=F138,T138="PASS"),"PASS","FAIL")</x:f>
        <x:v>PASS</x:v>
      </x:c>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row>
    <x:row r="139">
      <x:c r="B139" s="28" t="str">
        <x:v>P03</x:v>
      </x:c>
      <x:c r="C139" s="28" t="str">
        <x:v>L1-G4</x:v>
      </x:c>
      <x:c r="D139" s="28" t="str">
        <x:v>L1</x:v>
      </x:c>
      <x:c r="E139" s="28" t="str">
        <x:v>G4</x:v>
      </x:c>
      <x:c r="F139" s="96" t="n">
        <x:f>$D$11</x:f>
        <x:v>1</x:v>
      </x:c>
      <x:c r="G139" s="82" t="n">
        <x:f>W$11</x:f>
        <x:v>1</x:v>
      </x:c>
      <x:c r="H139" s="82" t="n">
        <x:f>MIN(1,Geometries!E11*$I$11+(1-Geometries!E11)*(Geometries!J11*$F$11+Geometries!K11*$G$11*IF(Geometries!M11="YES",1,$J$11)+Geometries!L11*$H$11*IF(Geometries!M11="YES",1,$J$11)))</x:f>
        <x:v>1</x:v>
      </x:c>
      <x:c r="I139" s="82" t="n">
        <x:f>IF($K$11=0,1,IF('Pair Build'!AG11&lt;=$K$11,1,0))</x:f>
        <x:v>1</x:v>
      </x:c>
      <x:c r="J139" s="82" t="n">
        <x:f>IF($L$11=0,1,IF(Geometries!W11&gt;=$L$11,1,0))</x:f>
        <x:v>1</x:v>
      </x:c>
      <x:c r="K139" s="82" t="n">
        <x:f>MIN(IF($M$11=1,Geometries!Z11,1),IF($N$11=1,Geometries!AA11,1))</x:f>
        <x:v>1</x:v>
      </x:c>
      <x:c r="L139" s="82" t="n">
        <x:f>MIN(IF($S$11=1,'Pair Build'!AE11,1),IF($T$11=1,'Pair Build'!AF11,1))</x:f>
        <x:v>1</x:v>
      </x:c>
      <x:c r="M139" s="82" t="n">
        <x:f>IF($O$11=0,1,IF('Pair Build'!AH11&lt;=$O$11,1,0))</x:f>
        <x:v>1</x:v>
      </x:c>
      <x:c r="N139" s="82" t="n">
        <x:f>IF($P$11=0,1,IF('Pair Build'!AI11="PASS",1,0))</x:f>
        <x:v>1</x:v>
      </x:c>
      <x:c r="O139" s="82" t="n">
        <x:f>IF(F139&lt;1,'Pair Build'!Y11,'Pair Build'!Z11)/$Q$11</x:f>
        <x:v>12</x:v>
      </x:c>
      <x:c r="P139" s="82" t="n">
        <x:f>IF('Pair Build'!AK11="T3 FIRM",1,IF(Geometries!AC11&lt;=$R$11,1,0))</x:f>
        <x:v>1</x:v>
      </x:c>
      <x:c r="Q139" s="82" t="n">
        <x:f>IF($U$11=1,Geometries!AB11,1)</x:f>
        <x:v>1</x:v>
      </x:c>
      <x:c r="R139" s="82" t="n">
        <x:f>IF($V$11=1,Lineages!AJ8,1)</x:f>
        <x:v>1</x:v>
      </x:c>
      <x:c r="S139" s="82" t="n">
        <x:f>MIN(1,G139,H139,K139,L139,Q139,R139)</x:f>
        <x:v>1</x:v>
      </x:c>
      <x:c r="T139" s="74" t="str">
        <x:f>IF(AND('Pair Build'!AJ11="FIT",I139=1,J139=1,M139=1,N139=1,O139&lt;=$E$11,P139=1),"PASS","FAIL")</x:f>
        <x:v>PASS</x:v>
      </x:c>
      <x:c r="U139" s="98" t="str">
        <x:f>IF(AND(S139&gt;=F139,T139="PASS"),"PASS","FAIL")</x:f>
        <x:v>PASS</x:v>
      </x:c>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row>
    <x:row r="140">
      <x:c r="B140" s="28" t="str">
        <x:v>P03</x:v>
      </x:c>
      <x:c r="C140" s="28" t="str">
        <x:v>L1-G5</x:v>
      </x:c>
      <x:c r="D140" s="28" t="str">
        <x:v>L1</x:v>
      </x:c>
      <x:c r="E140" s="28" t="str">
        <x:v>G5</x:v>
      </x:c>
      <x:c r="F140" s="96" t="n">
        <x:f>$D$11</x:f>
        <x:v>1</x:v>
      </x:c>
      <x:c r="G140" s="82" t="n">
        <x:f>W$11</x:f>
        <x:v>1</x:v>
      </x:c>
      <x:c r="H140" s="82" t="n">
        <x:f>MIN(1,Geometries!E12*$I$11+(1-Geometries!E12)*(Geometries!J12*$F$11+Geometries!K12*$G$11*IF(Geometries!M12="YES",1,$J$11)+Geometries!L12*$H$11*IF(Geometries!M12="YES",1,$J$11)))</x:f>
        <x:v>1</x:v>
      </x:c>
      <x:c r="I140" s="82" t="n">
        <x:f>IF($K$11=0,1,IF('Pair Build'!AG12&lt;=$K$11,1,0))</x:f>
        <x:v>1</x:v>
      </x:c>
      <x:c r="J140" s="82" t="n">
        <x:f>IF($L$11=0,1,IF(Geometries!W12&gt;=$L$11,1,0))</x:f>
        <x:v>1</x:v>
      </x:c>
      <x:c r="K140" s="82" t="n">
        <x:f>MIN(IF($M$11=1,Geometries!Z12,1),IF($N$11=1,Geometries!AA12,1))</x:f>
        <x:v>1</x:v>
      </x:c>
      <x:c r="L140" s="82" t="n">
        <x:f>MIN(IF($S$11=1,'Pair Build'!AE12,1),IF($T$11=1,'Pair Build'!AF12,1))</x:f>
        <x:v>1</x:v>
      </x:c>
      <x:c r="M140" s="82" t="n">
        <x:f>IF($O$11=0,1,IF('Pair Build'!AH12&lt;=$O$11,1,0))</x:f>
        <x:v>1</x:v>
      </x:c>
      <x:c r="N140" s="82" t="n">
        <x:f>IF($P$11=0,1,IF('Pair Build'!AI12="PASS",1,0))</x:f>
        <x:v>1</x:v>
      </x:c>
      <x:c r="O140" s="82" t="n">
        <x:f>IF(F140&lt;1,'Pair Build'!Y12,'Pair Build'!Z12)/$Q$11</x:f>
        <x:v>46</x:v>
      </x:c>
      <x:c r="P140" s="82" t="n">
        <x:f>IF('Pair Build'!AK12="T3 FIRM",1,IF(Geometries!AC12&lt;=$R$11,1,0))</x:f>
        <x:v>1</x:v>
      </x:c>
      <x:c r="Q140" s="82" t="n">
        <x:f>IF($U$11=1,Geometries!AB12,1)</x:f>
        <x:v>1</x:v>
      </x:c>
      <x:c r="R140" s="82" t="n">
        <x:f>IF($V$11=1,Lineages!AJ8,1)</x:f>
        <x:v>1</x:v>
      </x:c>
      <x:c r="S140" s="82" t="n">
        <x:f>MIN(1,G140,H140,K140,L140,Q140,R140)</x:f>
        <x:v>1</x:v>
      </x:c>
      <x:c r="T140" s="74" t="str">
        <x:f>IF(AND('Pair Build'!AJ12="FIT",I140=1,J140=1,M140=1,N140=1,O140&lt;=$E$11,P140=1),"PASS","FAIL")</x:f>
        <x:v>PASS</x:v>
      </x:c>
      <x:c r="U140" s="98" t="str">
        <x:f>IF(AND(S140&gt;=F140,T140="PASS"),"PASS","FAIL")</x:f>
        <x:v>PASS</x:v>
      </x:c>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row>
    <x:row r="141">
      <x:c r="B141" s="28" t="str">
        <x:v>P03</x:v>
      </x:c>
      <x:c r="C141" s="28" t="str">
        <x:v>L2-G1</x:v>
      </x:c>
      <x:c r="D141" s="28" t="str">
        <x:v>L2</x:v>
      </x:c>
      <x:c r="E141" s="28" t="str">
        <x:v>G1</x:v>
      </x:c>
      <x:c r="F141" s="96" t="n">
        <x:f>$D$11</x:f>
        <x:v>1</x:v>
      </x:c>
      <x:c r="G141" s="82" t="n">
        <x:f>X$11</x:f>
        <x:v>0.21428571428571427</x:v>
      </x:c>
      <x:c r="H141" s="82" t="n">
        <x:f>MIN(1,Geometries!E8*$I$11+(1-Geometries!E8)*(Geometries!J8*$F$11+Geometries!K8*$G$11*IF(Geometries!M8="YES",1,$J$11)+Geometries!L8*$H$11*IF(Geometries!M8="YES",1,$J$11)))</x:f>
        <x:v>1</x:v>
      </x:c>
      <x:c r="I141" s="82" t="n">
        <x:f>IF($K$11=0,1,IF('Pair Build'!AG13&lt;=$K$11,1,0))</x:f>
        <x:v>1</x:v>
      </x:c>
      <x:c r="J141" s="82" t="n">
        <x:f>IF($L$11=0,1,IF(Geometries!W8&gt;=$L$11,1,0))</x:f>
        <x:v>1</x:v>
      </x:c>
      <x:c r="K141" s="82" t="n">
        <x:f>MIN(IF($M$11=1,Geometries!Z8,1),IF($N$11=1,Geometries!AA8,1))</x:f>
        <x:v>1</x:v>
      </x:c>
      <x:c r="L141" s="82" t="n">
        <x:f>MIN(IF($S$11=1,'Pair Build'!AE13,1),IF($T$11=1,'Pair Build'!AF13,1))</x:f>
        <x:v>1</x:v>
      </x:c>
      <x:c r="M141" s="82" t="n">
        <x:f>IF($O$11=0,1,IF('Pair Build'!AH13&lt;=$O$11,1,0))</x:f>
        <x:v>1</x:v>
      </x:c>
      <x:c r="N141" s="82" t="n">
        <x:f>IF($P$11=0,1,IF('Pair Build'!AI13="PASS",1,0))</x:f>
        <x:v>1</x:v>
      </x:c>
      <x:c r="O141" s="82" t="n">
        <x:f>IF(F141&lt;1,'Pair Build'!Y13,'Pair Build'!Z13)/$Q$11</x:f>
        <x:v>42.21176470588235</x:v>
      </x:c>
      <x:c r="P141" s="82" t="n">
        <x:f>IF('Pair Build'!AK13="T3 FIRM",1,IF(Geometries!AC8&lt;=$R$11,1,0))</x:f>
        <x:v>1</x:v>
      </x:c>
      <x:c r="Q141" s="82" t="n">
        <x:f>IF($U$11=1,Geometries!AB8,1)</x:f>
        <x:v>1</x:v>
      </x:c>
      <x:c r="R141" s="82" t="n">
        <x:f>IF($V$11=1,Lineages!AJ9,1)</x:f>
        <x:v>1</x:v>
      </x:c>
      <x:c r="S141" s="82" t="n">
        <x:f>MIN(1,G141,H141,K141,L141,Q141,R141)</x:f>
        <x:v>0.21428571428571427</x:v>
      </x:c>
      <x:c r="T141" s="74" t="str">
        <x:f>IF(AND('Pair Build'!AJ13="FIT",I141=1,J141=1,M141=1,N141=1,O141&lt;=$E$11,P141=1),"PASS","FAIL")</x:f>
        <x:v>PASS</x:v>
      </x:c>
      <x:c r="U141" s="98" t="str">
        <x:f>IF(AND(S141&gt;=F141,T141="PASS"),"PASS","FAIL")</x:f>
        <x:v>FAIL</x:v>
      </x:c>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row>
    <x:row r="142">
      <x:c r="B142" s="28" t="str">
        <x:v>P03</x:v>
      </x:c>
      <x:c r="C142" s="28" t="str">
        <x:v>L2-G2</x:v>
      </x:c>
      <x:c r="D142" s="28" t="str">
        <x:v>L2</x:v>
      </x:c>
      <x:c r="E142" s="28" t="str">
        <x:v>G2</x:v>
      </x:c>
      <x:c r="F142" s="96" t="n">
        <x:f>$D$11</x:f>
        <x:v>1</x:v>
      </x:c>
      <x:c r="G142" s="82" t="n">
        <x:f>X$11</x:f>
        <x:v>0.21428571428571427</x:v>
      </x:c>
      <x:c r="H142" s="82" t="n">
        <x:f>MIN(1,Geometries!E9*$I$11+(1-Geometries!E9)*(Geometries!J9*$F$11+Geometries!K9*$G$11*IF(Geometries!M9="YES",1,$J$11)+Geometries!L9*$H$11*IF(Geometries!M9="YES",1,$J$11)))</x:f>
        <x:v>1</x:v>
      </x:c>
      <x:c r="I142" s="82" t="n">
        <x:f>IF($K$11=0,1,IF('Pair Build'!AG14&lt;=$K$11,1,0))</x:f>
        <x:v>1</x:v>
      </x:c>
      <x:c r="J142" s="82" t="n">
        <x:f>IF($L$11=0,1,IF(Geometries!W9&gt;=$L$11,1,0))</x:f>
        <x:v>1</x:v>
      </x:c>
      <x:c r="K142" s="82" t="n">
        <x:f>MIN(IF($M$11=1,Geometries!Z9,1),IF($N$11=1,Geometries!AA9,1))</x:f>
        <x:v>1</x:v>
      </x:c>
      <x:c r="L142" s="82" t="n">
        <x:f>MIN(IF($S$11=1,'Pair Build'!AE14,1),IF($T$11=1,'Pair Build'!AF14,1))</x:f>
        <x:v>1</x:v>
      </x:c>
      <x:c r="M142" s="82" t="n">
        <x:f>IF($O$11=0,1,IF('Pair Build'!AH14&lt;=$O$11,1,0))</x:f>
        <x:v>1</x:v>
      </x:c>
      <x:c r="N142" s="82" t="n">
        <x:f>IF($P$11=0,1,IF('Pair Build'!AI14="PASS",1,0))</x:f>
        <x:v>1</x:v>
      </x:c>
      <x:c r="O142" s="82" t="n">
        <x:f>IF(F142&lt;1,'Pair Build'!Y14,'Pair Build'!Z14)/$Q$11</x:f>
        <x:v>50.86666666666667</x:v>
      </x:c>
      <x:c r="P142" s="82" t="n">
        <x:f>IF('Pair Build'!AK14="T3 FIRM",1,IF(Geometries!AC9&lt;=$R$11,1,0))</x:f>
        <x:v>1</x:v>
      </x:c>
      <x:c r="Q142" s="82" t="n">
        <x:f>IF($U$11=1,Geometries!AB9,1)</x:f>
        <x:v>1</x:v>
      </x:c>
      <x:c r="R142" s="82" t="n">
        <x:f>IF($V$11=1,Lineages!AJ9,1)</x:f>
        <x:v>1</x:v>
      </x:c>
      <x:c r="S142" s="82" t="n">
        <x:f>MIN(1,G142,H142,K142,L142,Q142,R142)</x:f>
        <x:v>0.21428571428571427</x:v>
      </x:c>
      <x:c r="T142" s="74" t="str">
        <x:f>IF(AND('Pair Build'!AJ14="FIT",I142=1,J142=1,M142=1,N142=1,O142&lt;=$E$11,P142=1),"PASS","FAIL")</x:f>
        <x:v>PASS</x:v>
      </x:c>
      <x:c r="U142" s="98" t="str">
        <x:f>IF(AND(S142&gt;=F142,T142="PASS"),"PASS","FAIL")</x:f>
        <x:v>FAIL</x:v>
      </x:c>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row>
    <x:row r="143">
      <x:c r="B143" s="28" t="str">
        <x:v>P03</x:v>
      </x:c>
      <x:c r="C143" s="28" t="str">
        <x:v>L2-G3</x:v>
      </x:c>
      <x:c r="D143" s="28" t="str">
        <x:v>L2</x:v>
      </x:c>
      <x:c r="E143" s="28" t="str">
        <x:v>G3</x:v>
      </x:c>
      <x:c r="F143" s="96" t="n">
        <x:f>$D$11</x:f>
        <x:v>1</x:v>
      </x:c>
      <x:c r="G143" s="82" t="n">
        <x:f>X$11</x:f>
        <x:v>0.21428571428571427</x:v>
      </x:c>
      <x:c r="H143" s="82" t="n">
        <x:f>MIN(1,Geometries!E10*$I$11+(1-Geometries!E10)*(Geometries!J10*$F$11+Geometries!K10*$G$11*IF(Geometries!M10="YES",1,$J$11)+Geometries!L10*$H$11*IF(Geometries!M10="YES",1,$J$11)))</x:f>
        <x:v>1</x:v>
      </x:c>
      <x:c r="I143" s="82" t="n">
        <x:f>IF($K$11=0,1,IF('Pair Build'!AG15&lt;=$K$11,1,0))</x:f>
        <x:v>1</x:v>
      </x:c>
      <x:c r="J143" s="82" t="n">
        <x:f>IF($L$11=0,1,IF(Geometries!W10&gt;=$L$11,1,0))</x:f>
        <x:v>1</x:v>
      </x:c>
      <x:c r="K143" s="82" t="n">
        <x:f>MIN(IF($M$11=1,Geometries!Z10,1),IF($N$11=1,Geometries!AA10,1))</x:f>
        <x:v>1</x:v>
      </x:c>
      <x:c r="L143" s="82" t="n">
        <x:f>MIN(IF($S$11=1,'Pair Build'!AE15,1),IF($T$11=1,'Pair Build'!AF15,1))</x:f>
        <x:v>1</x:v>
      </x:c>
      <x:c r="M143" s="82" t="n">
        <x:f>IF($O$11=0,1,IF('Pair Build'!AH15&lt;=$O$11,1,0))</x:f>
        <x:v>1</x:v>
      </x:c>
      <x:c r="N143" s="82" t="n">
        <x:f>IF($P$11=0,1,IF('Pair Build'!AI15="PASS",1,0))</x:f>
        <x:v>1</x:v>
      </x:c>
      <x:c r="O143" s="82" t="n">
        <x:f>IF(F143&lt;1,'Pair Build'!Y15,'Pair Build'!Z15)/$Q$11</x:f>
        <x:v>35.576470588235296</x:v>
      </x:c>
      <x:c r="P143" s="82" t="n">
        <x:f>IF('Pair Build'!AK15="T3 FIRM",1,IF(Geometries!AC10&lt;=$R$11,1,0))</x:f>
        <x:v>1</x:v>
      </x:c>
      <x:c r="Q143" s="82" t="n">
        <x:f>IF($U$11=1,Geometries!AB10,1)</x:f>
        <x:v>1</x:v>
      </x:c>
      <x:c r="R143" s="82" t="n">
        <x:f>IF($V$11=1,Lineages!AJ9,1)</x:f>
        <x:v>1</x:v>
      </x:c>
      <x:c r="S143" s="82" t="n">
        <x:f>MIN(1,G143,H143,K143,L143,Q143,R143)</x:f>
        <x:v>0.21428571428571427</x:v>
      </x:c>
      <x:c r="T143" s="74" t="str">
        <x:f>IF(AND('Pair Build'!AJ15="FIT",I143=1,J143=1,M143=1,N143=1,O143&lt;=$E$11,P143=1),"PASS","FAIL")</x:f>
        <x:v>PASS</x:v>
      </x:c>
      <x:c r="U143" s="98" t="str">
        <x:f>IF(AND(S143&gt;=F143,T143="PASS"),"PASS","FAIL")</x:f>
        <x:v>FAIL</x:v>
      </x:c>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row>
    <x:row r="144">
      <x:c r="B144" s="28" t="str">
        <x:v>P03</x:v>
      </x:c>
      <x:c r="C144" s="28" t="str">
        <x:v>L2-G4</x:v>
      </x:c>
      <x:c r="D144" s="28" t="str">
        <x:v>L2</x:v>
      </x:c>
      <x:c r="E144" s="28" t="str">
        <x:v>G4</x:v>
      </x:c>
      <x:c r="F144" s="96" t="n">
        <x:f>$D$11</x:f>
        <x:v>1</x:v>
      </x:c>
      <x:c r="G144" s="82" t="n">
        <x:f>X$11</x:f>
        <x:v>0.21428571428571427</x:v>
      </x:c>
      <x:c r="H144" s="82" t="n">
        <x:f>MIN(1,Geometries!E11*$I$11+(1-Geometries!E11)*(Geometries!J11*$F$11+Geometries!K11*$G$11*IF(Geometries!M11="YES",1,$J$11)+Geometries!L11*$H$11*IF(Geometries!M11="YES",1,$J$11)))</x:f>
        <x:v>1</x:v>
      </x:c>
      <x:c r="I144" s="82" t="n">
        <x:f>IF($K$11=0,1,IF('Pair Build'!AG16&lt;=$K$11,1,0))</x:f>
        <x:v>1</x:v>
      </x:c>
      <x:c r="J144" s="82" t="n">
        <x:f>IF($L$11=0,1,IF(Geometries!W11&gt;=$L$11,1,0))</x:f>
        <x:v>1</x:v>
      </x:c>
      <x:c r="K144" s="82" t="n">
        <x:f>MIN(IF($M$11=1,Geometries!Z11,1),IF($N$11=1,Geometries!AA11,1))</x:f>
        <x:v>1</x:v>
      </x:c>
      <x:c r="L144" s="82" t="n">
        <x:f>MIN(IF($S$11=1,'Pair Build'!AE16,1),IF($T$11=1,'Pair Build'!AF16,1))</x:f>
        <x:v>1</x:v>
      </x:c>
      <x:c r="M144" s="82" t="n">
        <x:f>IF($O$11=0,1,IF('Pair Build'!AH16&lt;=$O$11,1,0))</x:f>
        <x:v>1</x:v>
      </x:c>
      <x:c r="N144" s="82" t="n">
        <x:f>IF($P$11=0,1,IF('Pair Build'!AI16="PASS",1,0))</x:f>
        <x:v>1</x:v>
      </x:c>
      <x:c r="O144" s="82" t="n">
        <x:f>IF(F144&lt;1,'Pair Build'!Y16,'Pair Build'!Z16)/$Q$11</x:f>
        <x:v>13.36</x:v>
      </x:c>
      <x:c r="P144" s="82" t="n">
        <x:f>IF('Pair Build'!AK16="T3 FIRM",1,IF(Geometries!AC11&lt;=$R$11,1,0))</x:f>
        <x:v>1</x:v>
      </x:c>
      <x:c r="Q144" s="82" t="n">
        <x:f>IF($U$11=1,Geometries!AB11,1)</x:f>
        <x:v>1</x:v>
      </x:c>
      <x:c r="R144" s="82" t="n">
        <x:f>IF($V$11=1,Lineages!AJ9,1)</x:f>
        <x:v>1</x:v>
      </x:c>
      <x:c r="S144" s="82" t="n">
        <x:f>MIN(1,G144,H144,K144,L144,Q144,R144)</x:f>
        <x:v>0.21428571428571427</x:v>
      </x:c>
      <x:c r="T144" s="74" t="str">
        <x:f>IF(AND('Pair Build'!AJ16="FIT",I144=1,J144=1,M144=1,N144=1,O144&lt;=$E$11,P144=1),"PASS","FAIL")</x:f>
        <x:v>PASS</x:v>
      </x:c>
      <x:c r="U144" s="98" t="str">
        <x:f>IF(AND(S144&gt;=F144,T144="PASS"),"PASS","FAIL")</x:f>
        <x:v>FAIL</x:v>
      </x:c>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row>
    <x:row r="145">
      <x:c r="B145" s="28" t="str">
        <x:v>P03</x:v>
      </x:c>
      <x:c r="C145" s="28" t="str">
        <x:v>L2-G5</x:v>
      </x:c>
      <x:c r="D145" s="28" t="str">
        <x:v>L2</x:v>
      </x:c>
      <x:c r="E145" s="28" t="str">
        <x:v>G5</x:v>
      </x:c>
      <x:c r="F145" s="96" t="n">
        <x:f>$D$11</x:f>
        <x:v>1</x:v>
      </x:c>
      <x:c r="G145" s="82" t="n">
        <x:f>X$11</x:f>
        <x:v>0.21428571428571427</x:v>
      </x:c>
      <x:c r="H145" s="82" t="n">
        <x:f>MIN(1,Geometries!E12*$I$11+(1-Geometries!E12)*(Geometries!J12*$F$11+Geometries!K12*$G$11*IF(Geometries!M12="YES",1,$J$11)+Geometries!L12*$H$11*IF(Geometries!M12="YES",1,$J$11)))</x:f>
        <x:v>1</x:v>
      </x:c>
      <x:c r="I145" s="82" t="n">
        <x:f>IF($K$11=0,1,IF('Pair Build'!AG17&lt;=$K$11,1,0))</x:f>
        <x:v>1</x:v>
      </x:c>
      <x:c r="J145" s="82" t="n">
        <x:f>IF($L$11=0,1,IF(Geometries!W12&gt;=$L$11,1,0))</x:f>
        <x:v>1</x:v>
      </x:c>
      <x:c r="K145" s="82" t="n">
        <x:f>MIN(IF($M$11=1,Geometries!Z12,1),IF($N$11=1,Geometries!AA12,1))</x:f>
        <x:v>1</x:v>
      </x:c>
      <x:c r="L145" s="82" t="n">
        <x:f>MIN(IF($S$11=1,'Pair Build'!AE17,1),IF($T$11=1,'Pair Build'!AF17,1))</x:f>
        <x:v>1</x:v>
      </x:c>
      <x:c r="M145" s="82" t="n">
        <x:f>IF($O$11=0,1,IF('Pair Build'!AH17&lt;=$O$11,1,0))</x:f>
        <x:v>1</x:v>
      </x:c>
      <x:c r="N145" s="82" t="n">
        <x:f>IF($P$11=0,1,IF('Pair Build'!AI17="PASS",1,0))</x:f>
        <x:v>1</x:v>
      </x:c>
      <x:c r="O145" s="82" t="n">
        <x:f>IF(F145&lt;1,'Pair Build'!Y17,'Pair Build'!Z17)/$Q$11</x:f>
        <x:v>53.142105263157895</x:v>
      </x:c>
      <x:c r="P145" s="82" t="n">
        <x:f>IF('Pair Build'!AK17="T3 FIRM",1,IF(Geometries!AC12&lt;=$R$11,1,0))</x:f>
        <x:v>1</x:v>
      </x:c>
      <x:c r="Q145" s="82" t="n">
        <x:f>IF($U$11=1,Geometries!AB12,1)</x:f>
        <x:v>1</x:v>
      </x:c>
      <x:c r="R145" s="82" t="n">
        <x:f>IF($V$11=1,Lineages!AJ9,1)</x:f>
        <x:v>1</x:v>
      </x:c>
      <x:c r="S145" s="82" t="n">
        <x:f>MIN(1,G145,H145,K145,L145,Q145,R145)</x:f>
        <x:v>0.21428571428571427</x:v>
      </x:c>
      <x:c r="T145" s="74" t="str">
        <x:f>IF(AND('Pair Build'!AJ17="FIT",I145=1,J145=1,M145=1,N145=1,O145&lt;=$E$11,P145=1),"PASS","FAIL")</x:f>
        <x:v>PASS</x:v>
      </x:c>
      <x:c r="U145" s="98" t="str">
        <x:f>IF(AND(S145&gt;=F145,T145="PASS"),"PASS","FAIL")</x:f>
        <x:v>FAIL</x:v>
      </x:c>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row>
    <x:row r="146">
      <x:c r="B146" s="28" t="str">
        <x:v>P03</x:v>
      </x:c>
      <x:c r="C146" s="28" t="str">
        <x:v>L3-G1</x:v>
      </x:c>
      <x:c r="D146" s="28" t="str">
        <x:v>L3</x:v>
      </x:c>
      <x:c r="E146" s="28" t="str">
        <x:v>G1</x:v>
      </x:c>
      <x:c r="F146" s="96" t="n">
        <x:f>$D$11</x:f>
        <x:v>1</x:v>
      </x:c>
      <x:c r="G146" s="82" t="n">
        <x:f>Y$11</x:f>
        <x:v>1</x:v>
      </x:c>
      <x:c r="H146" s="82" t="n">
        <x:f>MIN(1,Geometries!E8*$I$11+(1-Geometries!E8)*(Geometries!J8*$F$11+Geometries!K8*$G$11*IF(Geometries!M8="YES",1,$J$11)+Geometries!L8*$H$11*IF(Geometries!M8="YES",1,$J$11)))</x:f>
        <x:v>1</x:v>
      </x:c>
      <x:c r="I146" s="82" t="n">
        <x:f>IF($K$11=0,1,IF('Pair Build'!AG18&lt;=$K$11,1,0))</x:f>
        <x:v>1</x:v>
      </x:c>
      <x:c r="J146" s="82" t="n">
        <x:f>IF($L$11=0,1,IF(Geometries!W8&gt;=$L$11,1,0))</x:f>
        <x:v>1</x:v>
      </x:c>
      <x:c r="K146" s="82" t="n">
        <x:f>MIN(IF($M$11=1,Geometries!Z8,1),IF($N$11=1,Geometries!AA8,1))</x:f>
        <x:v>1</x:v>
      </x:c>
      <x:c r="L146" s="82" t="n">
        <x:f>MIN(IF($S$11=1,'Pair Build'!AE18,1),IF($T$11=1,'Pair Build'!AF18,1))</x:f>
        <x:v>1</x:v>
      </x:c>
      <x:c r="M146" s="82" t="n">
        <x:f>IF($O$11=0,1,IF('Pair Build'!AH18&lt;=$O$11,1,0))</x:f>
        <x:v>1</x:v>
      </x:c>
      <x:c r="N146" s="82" t="n">
        <x:f>IF($P$11=0,1,IF('Pair Build'!AI18="PASS",1,0))</x:f>
        <x:v>1</x:v>
      </x:c>
      <x:c r="O146" s="82" t="n">
        <x:f>IF(F146&lt;1,'Pair Build'!Y18,'Pair Build'!Z18)/$Q$11</x:f>
        <x:v>53.78823529411765</x:v>
      </x:c>
      <x:c r="P146" s="82" t="n">
        <x:f>IF('Pair Build'!AK18="T3 FIRM",1,IF(Geometries!AC8&lt;=$R$11,1,0))</x:f>
        <x:v>1</x:v>
      </x:c>
      <x:c r="Q146" s="82" t="n">
        <x:f>IF($U$11=1,Geometries!AB8,1)</x:f>
        <x:v>1</x:v>
      </x:c>
      <x:c r="R146" s="82" t="n">
        <x:f>IF($V$11=1,Lineages!AJ10,1)</x:f>
        <x:v>1</x:v>
      </x:c>
      <x:c r="S146" s="82" t="n">
        <x:f>MIN(1,G146,H146,K146,L146,Q146,R146)</x:f>
        <x:v>1</x:v>
      </x:c>
      <x:c r="T146" s="74" t="str">
        <x:f>IF(AND('Pair Build'!AJ18="FIT",I146=1,J146=1,M146=1,N146=1,O146&lt;=$E$11,P146=1),"PASS","FAIL")</x:f>
        <x:v>FAIL</x:v>
      </x:c>
      <x:c r="U146" s="98" t="str">
        <x:f>IF(AND(S146&gt;=F146,T146="PASS"),"PASS","FAIL")</x:f>
        <x:v>FAIL</x:v>
      </x:c>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row>
    <x:row r="147">
      <x:c r="B147" s="28" t="str">
        <x:v>P03</x:v>
      </x:c>
      <x:c r="C147" s="28" t="str">
        <x:v>L3-G2</x:v>
      </x:c>
      <x:c r="D147" s="28" t="str">
        <x:v>L3</x:v>
      </x:c>
      <x:c r="E147" s="28" t="str">
        <x:v>G2</x:v>
      </x:c>
      <x:c r="F147" s="96" t="n">
        <x:f>$D$11</x:f>
        <x:v>1</x:v>
      </x:c>
      <x:c r="G147" s="82" t="n">
        <x:f>Y$11</x:f>
        <x:v>1</x:v>
      </x:c>
      <x:c r="H147" s="82" t="n">
        <x:f>MIN(1,Geometries!E9*$I$11+(1-Geometries!E9)*(Geometries!J9*$F$11+Geometries!K9*$G$11*IF(Geometries!M9="YES",1,$J$11)+Geometries!L9*$H$11*IF(Geometries!M9="YES",1,$J$11)))</x:f>
        <x:v>1</x:v>
      </x:c>
      <x:c r="I147" s="82" t="n">
        <x:f>IF($K$11=0,1,IF('Pair Build'!AG19&lt;=$K$11,1,0))</x:f>
        <x:v>1</x:v>
      </x:c>
      <x:c r="J147" s="82" t="n">
        <x:f>IF($L$11=0,1,IF(Geometries!W9&gt;=$L$11,1,0))</x:f>
        <x:v>1</x:v>
      </x:c>
      <x:c r="K147" s="82" t="n">
        <x:f>MIN(IF($M$11=1,Geometries!Z9,1),IF($N$11=1,Geometries!AA9,1))</x:f>
        <x:v>1</x:v>
      </x:c>
      <x:c r="L147" s="82" t="n">
        <x:f>MIN(IF($S$11=1,'Pair Build'!AE19,1),IF($T$11=1,'Pair Build'!AF19,1))</x:f>
        <x:v>1</x:v>
      </x:c>
      <x:c r="M147" s="82" t="n">
        <x:f>IF($O$11=0,1,IF('Pair Build'!AH19&lt;=$O$11,1,0))</x:f>
        <x:v>1</x:v>
      </x:c>
      <x:c r="N147" s="82" t="n">
        <x:f>IF($P$11=0,1,IF('Pair Build'!AI19="PASS",1,0))</x:f>
        <x:v>1</x:v>
      </x:c>
      <x:c r="O147" s="82" t="n">
        <x:f>IF(F147&lt;1,'Pair Build'!Y19,'Pair Build'!Z19)/$Q$11</x:f>
        <x:v>66.4</x:v>
      </x:c>
      <x:c r="P147" s="82" t="n">
        <x:f>IF('Pair Build'!AK19="T3 FIRM",1,IF(Geometries!AC9&lt;=$R$11,1,0))</x:f>
        <x:v>1</x:v>
      </x:c>
      <x:c r="Q147" s="82" t="n">
        <x:f>IF($U$11=1,Geometries!AB9,1)</x:f>
        <x:v>1</x:v>
      </x:c>
      <x:c r="R147" s="82" t="n">
        <x:f>IF($V$11=1,Lineages!AJ10,1)</x:f>
        <x:v>1</x:v>
      </x:c>
      <x:c r="S147" s="82" t="n">
        <x:f>MIN(1,G147,H147,K147,L147,Q147,R147)</x:f>
        <x:v>1</x:v>
      </x:c>
      <x:c r="T147" s="74" t="str">
        <x:f>IF(AND('Pair Build'!AJ19="FIT",I147=1,J147=1,M147=1,N147=1,O147&lt;=$E$11,P147=1),"PASS","FAIL")</x:f>
        <x:v>FAIL</x:v>
      </x:c>
      <x:c r="U147" s="98" t="str">
        <x:f>IF(AND(S147&gt;=F147,T147="PASS"),"PASS","FAIL")</x:f>
        <x:v>FAIL</x:v>
      </x:c>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row>
    <x:row r="148">
      <x:c r="B148" s="28" t="str">
        <x:v>P03</x:v>
      </x:c>
      <x:c r="C148" s="28" t="str">
        <x:v>L3-G3</x:v>
      </x:c>
      <x:c r="D148" s="28" t="str">
        <x:v>L3</x:v>
      </x:c>
      <x:c r="E148" s="28" t="str">
        <x:v>G3</x:v>
      </x:c>
      <x:c r="F148" s="96" t="n">
        <x:f>$D$11</x:f>
        <x:v>1</x:v>
      </x:c>
      <x:c r="G148" s="82" t="n">
        <x:f>Y$11</x:f>
        <x:v>1</x:v>
      </x:c>
      <x:c r="H148" s="82" t="n">
        <x:f>MIN(1,Geometries!E10*$I$11+(1-Geometries!E10)*(Geometries!J10*$F$11+Geometries!K10*$G$11*IF(Geometries!M10="YES",1,$J$11)+Geometries!L10*$H$11*IF(Geometries!M10="YES",1,$J$11)))</x:f>
        <x:v>1</x:v>
      </x:c>
      <x:c r="I148" s="82" t="n">
        <x:f>IF($K$11=0,1,IF('Pair Build'!AG20&lt;=$K$11,1,0))</x:f>
        <x:v>1</x:v>
      </x:c>
      <x:c r="J148" s="82" t="n">
        <x:f>IF($L$11=0,1,IF(Geometries!W10&gt;=$L$11,1,0))</x:f>
        <x:v>1</x:v>
      </x:c>
      <x:c r="K148" s="82" t="n">
        <x:f>MIN(IF($M$11=1,Geometries!Z10,1),IF($N$11=1,Geometries!AA10,1))</x:f>
        <x:v>1</x:v>
      </x:c>
      <x:c r="L148" s="82" t="n">
        <x:f>MIN(IF($S$11=1,'Pair Build'!AE20,1),IF($T$11=1,'Pair Build'!AF20,1))</x:f>
        <x:v>1</x:v>
      </x:c>
      <x:c r="M148" s="82" t="n">
        <x:f>IF($O$11=0,1,IF('Pair Build'!AH20&lt;=$O$11,1,0))</x:f>
        <x:v>1</x:v>
      </x:c>
      <x:c r="N148" s="82" t="n">
        <x:f>IF($P$11=0,1,IF('Pair Build'!AI20="PASS",1,0))</x:f>
        <x:v>1</x:v>
      </x:c>
      <x:c r="O148" s="82" t="n">
        <x:f>IF(F148&lt;1,'Pair Build'!Y20,'Pair Build'!Z20)/$Q$11</x:f>
        <x:v>44.82352941176471</x:v>
      </x:c>
      <x:c r="P148" s="82" t="n">
        <x:f>IF('Pair Build'!AK20="T3 FIRM",1,IF(Geometries!AC10&lt;=$R$11,1,0))</x:f>
        <x:v>1</x:v>
      </x:c>
      <x:c r="Q148" s="82" t="n">
        <x:f>IF($U$11=1,Geometries!AB10,1)</x:f>
        <x:v>1</x:v>
      </x:c>
      <x:c r="R148" s="82" t="n">
        <x:f>IF($V$11=1,Lineages!AJ10,1)</x:f>
        <x:v>1</x:v>
      </x:c>
      <x:c r="S148" s="82" t="n">
        <x:f>MIN(1,G148,H148,K148,L148,Q148,R148)</x:f>
        <x:v>1</x:v>
      </x:c>
      <x:c r="T148" s="74" t="str">
        <x:f>IF(AND('Pair Build'!AJ20="FIT",I148=1,J148=1,M148=1,N148=1,O148&lt;=$E$11,P148=1),"PASS","FAIL")</x:f>
        <x:v>FAIL</x:v>
      </x:c>
      <x:c r="U148" s="98" t="str">
        <x:f>IF(AND(S148&gt;=F148,T148="PASS"),"PASS","FAIL")</x:f>
        <x:v>FAIL</x:v>
      </x:c>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row>
    <x:row r="149">
      <x:c r="B149" s="28" t="str">
        <x:v>P03</x:v>
      </x:c>
      <x:c r="C149" s="28" t="str">
        <x:v>L3-G4</x:v>
      </x:c>
      <x:c r="D149" s="28" t="str">
        <x:v>L3</x:v>
      </x:c>
      <x:c r="E149" s="28" t="str">
        <x:v>G4</x:v>
      </x:c>
      <x:c r="F149" s="96" t="n">
        <x:f>$D$11</x:f>
        <x:v>1</x:v>
      </x:c>
      <x:c r="G149" s="82" t="n">
        <x:f>Y$11</x:f>
        <x:v>1</x:v>
      </x:c>
      <x:c r="H149" s="82" t="n">
        <x:f>MIN(1,Geometries!E11*$I$11+(1-Geometries!E11)*(Geometries!J11*$F$11+Geometries!K11*$G$11*IF(Geometries!M11="YES",1,$J$11)+Geometries!L11*$H$11*IF(Geometries!M11="YES",1,$J$11)))</x:f>
        <x:v>1</x:v>
      </x:c>
      <x:c r="I149" s="82" t="n">
        <x:f>IF($K$11=0,1,IF('Pair Build'!AG21&lt;=$K$11,1,0))</x:f>
        <x:v>1</x:v>
      </x:c>
      <x:c r="J149" s="82" t="n">
        <x:f>IF($L$11=0,1,IF(Geometries!W11&gt;=$L$11,1,0))</x:f>
        <x:v>1</x:v>
      </x:c>
      <x:c r="K149" s="82" t="n">
        <x:f>MIN(IF($M$11=1,Geometries!Z11,1),IF($N$11=1,Geometries!AA11,1))</x:f>
        <x:v>1</x:v>
      </x:c>
      <x:c r="L149" s="82" t="n">
        <x:f>MIN(IF($S$11=1,'Pair Build'!AE21,1),IF($T$11=1,'Pair Build'!AF21,1))</x:f>
        <x:v>1</x:v>
      </x:c>
      <x:c r="M149" s="82" t="n">
        <x:f>IF($O$11=0,1,IF('Pair Build'!AH21&lt;=$O$11,1,0))</x:f>
        <x:v>1</x:v>
      </x:c>
      <x:c r="N149" s="82" t="n">
        <x:f>IF($P$11=0,1,IF('Pair Build'!AI21="PASS",1,0))</x:f>
        <x:v>1</x:v>
      </x:c>
      <x:c r="O149" s="82" t="n">
        <x:f>IF(F149&lt;1,'Pair Build'!Y21,'Pair Build'!Z21)/$Q$11</x:f>
        <x:v>17.28</x:v>
      </x:c>
      <x:c r="P149" s="82" t="n">
        <x:f>IF('Pair Build'!AK21="T3 FIRM",1,IF(Geometries!AC11&lt;=$R$11,1,0))</x:f>
        <x:v>1</x:v>
      </x:c>
      <x:c r="Q149" s="82" t="n">
        <x:f>IF($U$11=1,Geometries!AB11,1)</x:f>
        <x:v>1</x:v>
      </x:c>
      <x:c r="R149" s="82" t="n">
        <x:f>IF($V$11=1,Lineages!AJ10,1)</x:f>
        <x:v>1</x:v>
      </x:c>
      <x:c r="S149" s="82" t="n">
        <x:f>MIN(1,G149,H149,K149,L149,Q149,R149)</x:f>
        <x:v>1</x:v>
      </x:c>
      <x:c r="T149" s="74" t="str">
        <x:f>IF(AND('Pair Build'!AJ21="FIT",I149=1,J149=1,M149=1,N149=1,O149&lt;=$E$11,P149=1),"PASS","FAIL")</x:f>
        <x:v>FAIL</x:v>
      </x:c>
      <x:c r="U149" s="98" t="str">
        <x:f>IF(AND(S149&gt;=F149,T149="PASS"),"PASS","FAIL")</x:f>
        <x:v>FAIL</x:v>
      </x:c>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row>
    <x:row r="150">
      <x:c r="B150" s="28" t="str">
        <x:v>P03</x:v>
      </x:c>
      <x:c r="C150" s="28" t="str">
        <x:v>L3-G5</x:v>
      </x:c>
      <x:c r="D150" s="28" t="str">
        <x:v>L3</x:v>
      </x:c>
      <x:c r="E150" s="28" t="str">
        <x:v>G5</x:v>
      </x:c>
      <x:c r="F150" s="96" t="n">
        <x:f>$D$11</x:f>
        <x:v>1</x:v>
      </x:c>
      <x:c r="G150" s="82" t="n">
        <x:f>Y$11</x:f>
        <x:v>1</x:v>
      </x:c>
      <x:c r="H150" s="82" t="n">
        <x:f>MIN(1,Geometries!E12*$I$11+(1-Geometries!E12)*(Geometries!J12*$F$11+Geometries!K12*$G$11*IF(Geometries!M12="YES",1,$J$11)+Geometries!L12*$H$11*IF(Geometries!M12="YES",1,$J$11)))</x:f>
        <x:v>1</x:v>
      </x:c>
      <x:c r="I150" s="82" t="n">
        <x:f>IF($K$11=0,1,IF('Pair Build'!AG22&lt;=$K$11,1,0))</x:f>
        <x:v>1</x:v>
      </x:c>
      <x:c r="J150" s="82" t="n">
        <x:f>IF($L$11=0,1,IF(Geometries!W12&gt;=$L$11,1,0))</x:f>
        <x:v>1</x:v>
      </x:c>
      <x:c r="K150" s="82" t="n">
        <x:f>MIN(IF($M$11=1,Geometries!Z12,1),IF($N$11=1,Geometries!AA12,1))</x:f>
        <x:v>1</x:v>
      </x:c>
      <x:c r="L150" s="82" t="n">
        <x:f>MIN(IF($S$11=1,'Pair Build'!AE22,1),IF($T$11=1,'Pair Build'!AF22,1))</x:f>
        <x:v>1</x:v>
      </x:c>
      <x:c r="M150" s="82" t="n">
        <x:f>IF($O$11=0,1,IF('Pair Build'!AH22&lt;=$O$11,1,0))</x:f>
        <x:v>1</x:v>
      </x:c>
      <x:c r="N150" s="82" t="n">
        <x:f>IF($P$11=0,1,IF('Pair Build'!AI22="PASS",1,0))</x:f>
        <x:v>1</x:v>
      </x:c>
      <x:c r="O150" s="82" t="n">
        <x:f>IF(F150&lt;1,'Pair Build'!Y22,'Pair Build'!Z22)/$Q$11</x:f>
        <x:v>66.33684210526316</x:v>
      </x:c>
      <x:c r="P150" s="82" t="n">
        <x:f>IF('Pair Build'!AK22="T3 FIRM",1,IF(Geometries!AC12&lt;=$R$11,1,0))</x:f>
        <x:v>1</x:v>
      </x:c>
      <x:c r="Q150" s="82" t="n">
        <x:f>IF($U$11=1,Geometries!AB12,1)</x:f>
        <x:v>1</x:v>
      </x:c>
      <x:c r="R150" s="82" t="n">
        <x:f>IF($V$11=1,Lineages!AJ10,1)</x:f>
        <x:v>1</x:v>
      </x:c>
      <x:c r="S150" s="82" t="n">
        <x:f>MIN(1,G150,H150,K150,L150,Q150,R150)</x:f>
        <x:v>1</x:v>
      </x:c>
      <x:c r="T150" s="74" t="str">
        <x:f>IF(AND('Pair Build'!AJ22="FIT",I150=1,J150=1,M150=1,N150=1,O150&lt;=$E$11,P150=1),"PASS","FAIL")</x:f>
        <x:v>FAIL</x:v>
      </x:c>
      <x:c r="U150" s="98" t="str">
        <x:f>IF(AND(S150&gt;=F150,T150="PASS"),"PASS","FAIL")</x:f>
        <x:v>FAIL</x:v>
      </x:c>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row>
    <x:row r="151">
      <x:c r="B151" s="28" t="str">
        <x:v>P03</x:v>
      </x:c>
      <x:c r="C151" s="28" t="str">
        <x:v>L4-G1</x:v>
      </x:c>
      <x:c r="D151" s="28" t="str">
        <x:v>L4</x:v>
      </x:c>
      <x:c r="E151" s="28" t="str">
        <x:v>G1</x:v>
      </x:c>
      <x:c r="F151" s="96" t="n">
        <x:f>$D$11</x:f>
        <x:v>1</x:v>
      </x:c>
      <x:c r="G151" s="82" t="n">
        <x:f>Z$11</x:f>
        <x:v>1</x:v>
      </x:c>
      <x:c r="H151" s="82" t="n">
        <x:f>MIN(1,Geometries!E8*$I$11+(1-Geometries!E8)*(Geometries!J8*$F$11+Geometries!K8*$G$11*IF(Geometries!M8="YES",1,$J$11)+Geometries!L8*$H$11*IF(Geometries!M8="YES",1,$J$11)))</x:f>
        <x:v>1</x:v>
      </x:c>
      <x:c r="I151" s="82" t="n">
        <x:f>IF($K$11=0,1,IF('Pair Build'!AG23&lt;=$K$11,1,0))</x:f>
        <x:v>1</x:v>
      </x:c>
      <x:c r="J151" s="82" t="n">
        <x:f>IF($L$11=0,1,IF(Geometries!W8&gt;=$L$11,1,0))</x:f>
        <x:v>1</x:v>
      </x:c>
      <x:c r="K151" s="82" t="n">
        <x:f>MIN(IF($M$11=1,Geometries!Z8,1),IF($N$11=1,Geometries!AA8,1))</x:f>
        <x:v>1</x:v>
      </x:c>
      <x:c r="L151" s="82" t="n">
        <x:f>MIN(IF($S$11=1,'Pair Build'!AE23,1),IF($T$11=1,'Pair Build'!AF23,1))</x:f>
        <x:v>1</x:v>
      </x:c>
      <x:c r="M151" s="82" t="n">
        <x:f>IF($O$11=0,1,IF('Pair Build'!AH23&lt;=$O$11,1,0))</x:f>
        <x:v>1</x:v>
      </x:c>
      <x:c r="N151" s="82" t="n">
        <x:f>IF($P$11=0,1,IF('Pair Build'!AI23="PASS",1,0))</x:f>
        <x:v>1</x:v>
      </x:c>
      <x:c r="O151" s="82" t="n">
        <x:f>IF(F151&lt;1,'Pair Build'!Y23,'Pair Build'!Z23)/$Q$11</x:f>
        <x:v>68.32941176470588</x:v>
      </x:c>
      <x:c r="P151" s="82" t="n">
        <x:f>IF('Pair Build'!AK23="T3 FIRM",1,IF(Geometries!AC8&lt;=$R$11,1,0))</x:f>
        <x:v>1</x:v>
      </x:c>
      <x:c r="Q151" s="82" t="n">
        <x:f>IF($U$11=1,Geometries!AB8,1)</x:f>
        <x:v>1</x:v>
      </x:c>
      <x:c r="R151" s="82" t="n">
        <x:f>IF($V$11=1,Lineages!AJ11,1)</x:f>
        <x:v>1</x:v>
      </x:c>
      <x:c r="S151" s="82" t="n">
        <x:f>MIN(1,G151,H151,K151,L151,Q151,R151)</x:f>
        <x:v>1</x:v>
      </x:c>
      <x:c r="T151" s="74" t="str">
        <x:f>IF(AND('Pair Build'!AJ23="FIT",I151=1,J151=1,M151=1,N151=1,O151&lt;=$E$11,P151=1),"PASS","FAIL")</x:f>
        <x:v>PASS</x:v>
      </x:c>
      <x:c r="U151" s="98" t="str">
        <x:f>IF(AND(S151&gt;=F151,T151="PASS"),"PASS","FAIL")</x:f>
        <x:v>PASS</x:v>
      </x:c>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row>
    <x:row r="152">
      <x:c r="B152" s="28" t="str">
        <x:v>P03</x:v>
      </x:c>
      <x:c r="C152" s="28" t="str">
        <x:v>L4-G2</x:v>
      </x:c>
      <x:c r="D152" s="28" t="str">
        <x:v>L4</x:v>
      </x:c>
      <x:c r="E152" s="28" t="str">
        <x:v>G2</x:v>
      </x:c>
      <x:c r="F152" s="96" t="n">
        <x:f>$D$11</x:f>
        <x:v>1</x:v>
      </x:c>
      <x:c r="G152" s="82" t="n">
        <x:f>Z$11</x:f>
        <x:v>1</x:v>
      </x:c>
      <x:c r="H152" s="82" t="n">
        <x:f>MIN(1,Geometries!E9*$I$11+(1-Geometries!E9)*(Geometries!J9*$F$11+Geometries!K9*$G$11*IF(Geometries!M9="YES",1,$J$11)+Geometries!L9*$H$11*IF(Geometries!M9="YES",1,$J$11)))</x:f>
        <x:v>1</x:v>
      </x:c>
      <x:c r="I152" s="82" t="n">
        <x:f>IF($K$11=0,1,IF('Pair Build'!AG24&lt;=$K$11,1,0))</x:f>
        <x:v>1</x:v>
      </x:c>
      <x:c r="J152" s="82" t="n">
        <x:f>IF($L$11=0,1,IF(Geometries!W9&gt;=$L$11,1,0))</x:f>
        <x:v>1</x:v>
      </x:c>
      <x:c r="K152" s="82" t="n">
        <x:f>MIN(IF($M$11=1,Geometries!Z9,1),IF($N$11=1,Geometries!AA9,1))</x:f>
        <x:v>1</x:v>
      </x:c>
      <x:c r="L152" s="82" t="n">
        <x:f>MIN(IF($S$11=1,'Pair Build'!AE24,1),IF($T$11=1,'Pair Build'!AF24,1))</x:f>
        <x:v>1</x:v>
      </x:c>
      <x:c r="M152" s="82" t="n">
        <x:f>IF($O$11=0,1,IF('Pair Build'!AH24&lt;=$O$11,1,0))</x:f>
        <x:v>1</x:v>
      </x:c>
      <x:c r="N152" s="82" t="n">
        <x:f>IF($P$11=0,1,IF('Pair Build'!AI24="PASS",1,0))</x:f>
        <x:v>1</x:v>
      </x:c>
      <x:c r="O152" s="82" t="n">
        <x:f>IF(F152&lt;1,'Pair Build'!Y24,'Pair Build'!Z24)/$Q$11</x:f>
        <x:v>79.93333333333334</x:v>
      </x:c>
      <x:c r="P152" s="82" t="n">
        <x:f>IF('Pair Build'!AK24="T3 FIRM",1,IF(Geometries!AC9&lt;=$R$11,1,0))</x:f>
        <x:v>1</x:v>
      </x:c>
      <x:c r="Q152" s="82" t="n">
        <x:f>IF($U$11=1,Geometries!AB9,1)</x:f>
        <x:v>1</x:v>
      </x:c>
      <x:c r="R152" s="82" t="n">
        <x:f>IF($V$11=1,Lineages!AJ11,1)</x:f>
        <x:v>1</x:v>
      </x:c>
      <x:c r="S152" s="82" t="n">
        <x:f>MIN(1,G152,H152,K152,L152,Q152,R152)</x:f>
        <x:v>1</x:v>
      </x:c>
      <x:c r="T152" s="74" t="str">
        <x:f>IF(AND('Pair Build'!AJ24="FIT",I152=1,J152=1,M152=1,N152=1,O152&lt;=$E$11,P152=1),"PASS","FAIL")</x:f>
        <x:v>PASS</x:v>
      </x:c>
      <x:c r="U152" s="98" t="str">
        <x:f>IF(AND(S152&gt;=F152,T152="PASS"),"PASS","FAIL")</x:f>
        <x:v>PASS</x:v>
      </x:c>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row>
    <x:row r="153">
      <x:c r="B153" s="28" t="str">
        <x:v>P03</x:v>
      </x:c>
      <x:c r="C153" s="28" t="str">
        <x:v>L4-G3</x:v>
      </x:c>
      <x:c r="D153" s="28" t="str">
        <x:v>L4</x:v>
      </x:c>
      <x:c r="E153" s="28" t="str">
        <x:v>G3</x:v>
      </x:c>
      <x:c r="F153" s="96" t="n">
        <x:f>$D$11</x:f>
        <x:v>1</x:v>
      </x:c>
      <x:c r="G153" s="82" t="n">
        <x:f>Z$11</x:f>
        <x:v>1</x:v>
      </x:c>
      <x:c r="H153" s="82" t="n">
        <x:f>MIN(1,Geometries!E10*$I$11+(1-Geometries!E10)*(Geometries!J10*$F$11+Geometries!K10*$G$11*IF(Geometries!M10="YES",1,$J$11)+Geometries!L10*$H$11*IF(Geometries!M10="YES",1,$J$11)))</x:f>
        <x:v>1</x:v>
      </x:c>
      <x:c r="I153" s="82" t="n">
        <x:f>IF($K$11=0,1,IF('Pair Build'!AG25&lt;=$K$11,1,0))</x:f>
        <x:v>1</x:v>
      </x:c>
      <x:c r="J153" s="82" t="n">
        <x:f>IF($L$11=0,1,IF(Geometries!W10&gt;=$L$11,1,0))</x:f>
        <x:v>1</x:v>
      </x:c>
      <x:c r="K153" s="82" t="n">
        <x:f>MIN(IF($M$11=1,Geometries!Z10,1),IF($N$11=1,Geometries!AA10,1))</x:f>
        <x:v>1</x:v>
      </x:c>
      <x:c r="L153" s="82" t="n">
        <x:f>MIN(IF($S$11=1,'Pair Build'!AE25,1),IF($T$11=1,'Pair Build'!AF25,1))</x:f>
        <x:v>1</x:v>
      </x:c>
      <x:c r="M153" s="82" t="n">
        <x:f>IF($O$11=0,1,IF('Pair Build'!AH25&lt;=$O$11,1,0))</x:f>
        <x:v>1</x:v>
      </x:c>
      <x:c r="N153" s="82" t="n">
        <x:f>IF($P$11=0,1,IF('Pair Build'!AI25="PASS",1,0))</x:f>
        <x:v>1</x:v>
      </x:c>
      <x:c r="O153" s="82" t="n">
        <x:f>IF(F153&lt;1,'Pair Build'!Y25,'Pair Build'!Z25)/$Q$11</x:f>
        <x:v>58.94117647058823</x:v>
      </x:c>
      <x:c r="P153" s="82" t="n">
        <x:f>IF('Pair Build'!AK25="T3 FIRM",1,IF(Geometries!AC10&lt;=$R$11,1,0))</x:f>
        <x:v>1</x:v>
      </x:c>
      <x:c r="Q153" s="82" t="n">
        <x:f>IF($U$11=1,Geometries!AB10,1)</x:f>
        <x:v>1</x:v>
      </x:c>
      <x:c r="R153" s="82" t="n">
        <x:f>IF($V$11=1,Lineages!AJ11,1)</x:f>
        <x:v>1</x:v>
      </x:c>
      <x:c r="S153" s="82" t="n">
        <x:f>MIN(1,G153,H153,K153,L153,Q153,R153)</x:f>
        <x:v>1</x:v>
      </x:c>
      <x:c r="T153" s="74" t="str">
        <x:f>IF(AND('Pair Build'!AJ25="FIT",I153=1,J153=1,M153=1,N153=1,O153&lt;=$E$11,P153=1),"PASS","FAIL")</x:f>
        <x:v>PASS</x:v>
      </x:c>
      <x:c r="U153" s="98" t="str">
        <x:f>IF(AND(S153&gt;=F153,T153="PASS"),"PASS","FAIL")</x:f>
        <x:v>PASS</x:v>
      </x:c>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row>
    <x:row r="154">
      <x:c r="B154" s="28" t="str">
        <x:v>P03</x:v>
      </x:c>
      <x:c r="C154" s="28" t="str">
        <x:v>L4-G4</x:v>
      </x:c>
      <x:c r="D154" s="28" t="str">
        <x:v>L4</x:v>
      </x:c>
      <x:c r="E154" s="28" t="str">
        <x:v>G4</x:v>
      </x:c>
      <x:c r="F154" s="96" t="n">
        <x:f>$D$11</x:f>
        <x:v>1</x:v>
      </x:c>
      <x:c r="G154" s="82" t="n">
        <x:f>Z$11</x:f>
        <x:v>1</x:v>
      </x:c>
      <x:c r="H154" s="82" t="n">
        <x:f>MIN(1,Geometries!E11*$I$11+(1-Geometries!E11)*(Geometries!J11*$F$11+Geometries!K11*$G$11*IF(Geometries!M11="YES",1,$J$11)+Geometries!L11*$H$11*IF(Geometries!M11="YES",1,$J$11)))</x:f>
        <x:v>1</x:v>
      </x:c>
      <x:c r="I154" s="82" t="n">
        <x:f>IF($K$11=0,1,IF('Pair Build'!AG26&lt;=$K$11,1,0))</x:f>
        <x:v>1</x:v>
      </x:c>
      <x:c r="J154" s="82" t="n">
        <x:f>IF($L$11=0,1,IF(Geometries!W11&gt;=$L$11,1,0))</x:f>
        <x:v>1</x:v>
      </x:c>
      <x:c r="K154" s="82" t="n">
        <x:f>MIN(IF($M$11=1,Geometries!Z11,1),IF($N$11=1,Geometries!AA11,1))</x:f>
        <x:v>1</x:v>
      </x:c>
      <x:c r="L154" s="82" t="n">
        <x:f>MIN(IF($S$11=1,'Pair Build'!AE26,1),IF($T$11=1,'Pair Build'!AF26,1))</x:f>
        <x:v>1</x:v>
      </x:c>
      <x:c r="M154" s="82" t="n">
        <x:f>IF($O$11=0,1,IF('Pair Build'!AH26&lt;=$O$11,1,0))</x:f>
        <x:v>1</x:v>
      </x:c>
      <x:c r="N154" s="82" t="n">
        <x:f>IF($P$11=0,1,IF('Pair Build'!AI26="PASS",1,0))</x:f>
        <x:v>1</x:v>
      </x:c>
      <x:c r="O154" s="82" t="n">
        <x:f>IF(F154&lt;1,'Pair Build'!Y26,'Pair Build'!Z26)/$Q$11</x:f>
        <x:v>18.8</x:v>
      </x:c>
      <x:c r="P154" s="82" t="n">
        <x:f>IF('Pair Build'!AK26="T3 FIRM",1,IF(Geometries!AC11&lt;=$R$11,1,0))</x:f>
        <x:v>1</x:v>
      </x:c>
      <x:c r="Q154" s="82" t="n">
        <x:f>IF($U$11=1,Geometries!AB11,1)</x:f>
        <x:v>1</x:v>
      </x:c>
      <x:c r="R154" s="82" t="n">
        <x:f>IF($V$11=1,Lineages!AJ11,1)</x:f>
        <x:v>1</x:v>
      </x:c>
      <x:c r="S154" s="82" t="n">
        <x:f>MIN(1,G154,H154,K154,L154,Q154,R154)</x:f>
        <x:v>1</x:v>
      </x:c>
      <x:c r="T154" s="74" t="str">
        <x:f>IF(AND('Pair Build'!AJ26="FIT",I154=1,J154=1,M154=1,N154=1,O154&lt;=$E$11,P154=1),"PASS","FAIL")</x:f>
        <x:v>PASS</x:v>
      </x:c>
      <x:c r="U154" s="98" t="str">
        <x:f>IF(AND(S154&gt;=F154,T154="PASS"),"PASS","FAIL")</x:f>
        <x:v>PASS</x:v>
      </x:c>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row>
    <x:row r="155">
      <x:c r="B155" s="28" t="str">
        <x:v>P03</x:v>
      </x:c>
      <x:c r="C155" s="28" t="str">
        <x:v>L4-G5</x:v>
      </x:c>
      <x:c r="D155" s="28" t="str">
        <x:v>L4</x:v>
      </x:c>
      <x:c r="E155" s="28" t="str">
        <x:v>G5</x:v>
      </x:c>
      <x:c r="F155" s="96" t="n">
        <x:f>$D$11</x:f>
        <x:v>1</x:v>
      </x:c>
      <x:c r="G155" s="82" t="n">
        <x:f>Z$11</x:f>
        <x:v>1</x:v>
      </x:c>
      <x:c r="H155" s="82" t="n">
        <x:f>MIN(1,Geometries!E12*$I$11+(1-Geometries!E12)*(Geometries!J12*$F$11+Geometries!K12*$G$11*IF(Geometries!M12="YES",1,$J$11)+Geometries!L12*$H$11*IF(Geometries!M12="YES",1,$J$11)))</x:f>
        <x:v>1</x:v>
      </x:c>
      <x:c r="I155" s="82" t="n">
        <x:f>IF($K$11=0,1,IF('Pair Build'!AG27&lt;=$K$11,1,0))</x:f>
        <x:v>1</x:v>
      </x:c>
      <x:c r="J155" s="82" t="n">
        <x:f>IF($L$11=0,1,IF(Geometries!W12&gt;=$L$11,1,0))</x:f>
        <x:v>1</x:v>
      </x:c>
      <x:c r="K155" s="82" t="n">
        <x:f>MIN(IF($M$11=1,Geometries!Z12,1),IF($N$11=1,Geometries!AA12,1))</x:f>
        <x:v>1</x:v>
      </x:c>
      <x:c r="L155" s="82" t="n">
        <x:f>MIN(IF($S$11=1,'Pair Build'!AE27,1),IF($T$11=1,'Pair Build'!AF27,1))</x:f>
        <x:v>1</x:v>
      </x:c>
      <x:c r="M155" s="82" t="n">
        <x:f>IF($O$11=0,1,IF('Pair Build'!AH27&lt;=$O$11,1,0))</x:f>
        <x:v>1</x:v>
      </x:c>
      <x:c r="N155" s="82" t="n">
        <x:f>IF($P$11=0,1,IF('Pair Build'!AI27="PASS",1,0))</x:f>
        <x:v>1</x:v>
      </x:c>
      <x:c r="O155" s="82" t="n">
        <x:f>IF(F155&lt;1,'Pair Build'!Y27,'Pair Build'!Z27)/$Q$11</x:f>
        <x:v>83.16315789473684</x:v>
      </x:c>
      <x:c r="P155" s="82" t="n">
        <x:f>IF('Pair Build'!AK27="T3 FIRM",1,IF(Geometries!AC12&lt;=$R$11,1,0))</x:f>
        <x:v>1</x:v>
      </x:c>
      <x:c r="Q155" s="82" t="n">
        <x:f>IF($U$11=1,Geometries!AB12,1)</x:f>
        <x:v>1</x:v>
      </x:c>
      <x:c r="R155" s="82" t="n">
        <x:f>IF($V$11=1,Lineages!AJ11,1)</x:f>
        <x:v>1</x:v>
      </x:c>
      <x:c r="S155" s="82" t="n">
        <x:f>MIN(1,G155,H155,K155,L155,Q155,R155)</x:f>
        <x:v>1</x:v>
      </x:c>
      <x:c r="T155" s="74" t="str">
        <x:f>IF(AND('Pair Build'!AJ27="FIT",I155=1,J155=1,M155=1,N155=1,O155&lt;=$E$11,P155=1),"PASS","FAIL")</x:f>
        <x:v>PASS</x:v>
      </x:c>
      <x:c r="U155" s="98" t="str">
        <x:f>IF(AND(S155&gt;=F155,T155="PASS"),"PASS","FAIL")</x:f>
        <x:v>PASS</x:v>
      </x:c>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row>
    <x:row r="156">
      <x:c r="B156" s="28" t="str">
        <x:v>P03</x:v>
      </x:c>
      <x:c r="C156" s="28" t="str">
        <x:v>L5-G1</x:v>
      </x:c>
      <x:c r="D156" s="28" t="str">
        <x:v>L5</x:v>
      </x:c>
      <x:c r="E156" s="28" t="str">
        <x:v>G1</x:v>
      </x:c>
      <x:c r="F156" s="96" t="n">
        <x:f>$D$11</x:f>
        <x:v>1</x:v>
      </x:c>
      <x:c r="G156" s="82" t="n">
        <x:f>AA$11</x:f>
        <x:v>1</x:v>
      </x:c>
      <x:c r="H156" s="82" t="n">
        <x:f>MIN(1,Geometries!E8*$I$11+(1-Geometries!E8)*(Geometries!J8*$F$11+Geometries!K8*$G$11*IF(Geometries!M8="YES",1,$J$11)+Geometries!L8*$H$11*IF(Geometries!M8="YES",1,$J$11)))</x:f>
        <x:v>1</x:v>
      </x:c>
      <x:c r="I156" s="82" t="n">
        <x:f>IF($K$11=0,1,IF('Pair Build'!AG28&lt;=$K$11,1,0))</x:f>
        <x:v>1</x:v>
      </x:c>
      <x:c r="J156" s="82" t="n">
        <x:f>IF($L$11=0,1,IF(Geometries!W8&gt;=$L$11,1,0))</x:f>
        <x:v>1</x:v>
      </x:c>
      <x:c r="K156" s="82" t="n">
        <x:f>MIN(IF($M$11=1,Geometries!Z8,1),IF($N$11=1,Geometries!AA8,1))</x:f>
        <x:v>1</x:v>
      </x:c>
      <x:c r="L156" s="82" t="n">
        <x:f>MIN(IF($S$11=1,'Pair Build'!AE28,1),IF($T$11=1,'Pair Build'!AF28,1))</x:f>
        <x:v>1</x:v>
      </x:c>
      <x:c r="M156" s="82" t="n">
        <x:f>IF($O$11=0,1,IF('Pair Build'!AH28&lt;=$O$11,1,0))</x:f>
        <x:v>1</x:v>
      </x:c>
      <x:c r="N156" s="82" t="n">
        <x:f>IF($P$11=0,1,IF('Pair Build'!AI28="PASS",1,0))</x:f>
        <x:v>1</x:v>
      </x:c>
      <x:c r="O156" s="82" t="n">
        <x:f>IF(F156&lt;1,'Pair Build'!Y28,'Pair Build'!Z28)/$Q$11</x:f>
        <x:v>24</x:v>
      </x:c>
      <x:c r="P156" s="82" t="n">
        <x:f>IF('Pair Build'!AK28="T3 FIRM",1,IF(Geometries!AC8&lt;=$R$11,1,0))</x:f>
        <x:v>1</x:v>
      </x:c>
      <x:c r="Q156" s="82" t="n">
        <x:f>IF($U$11=1,Geometries!AB8,1)</x:f>
        <x:v>1</x:v>
      </x:c>
      <x:c r="R156" s="82" t="n">
        <x:f>IF($V$11=1,Lineages!AJ12,1)</x:f>
        <x:v>1</x:v>
      </x:c>
      <x:c r="S156" s="82" t="n">
        <x:f>MIN(1,G156,H156,K156,L156,Q156,R156)</x:f>
        <x:v>1</x:v>
      </x:c>
      <x:c r="T156" s="74" t="str">
        <x:f>IF(AND('Pair Build'!AJ28="FIT",I156=1,J156=1,M156=1,N156=1,O156&lt;=$E$11,P156=1),"PASS","FAIL")</x:f>
        <x:v>PASS</x:v>
      </x:c>
      <x:c r="U156" s="98" t="str">
        <x:f>IF(AND(S156&gt;=F156,T156="PASS"),"PASS","FAIL")</x:f>
        <x:v>PASS</x:v>
      </x:c>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row>
    <x:row r="157">
      <x:c r="B157" s="28" t="str">
        <x:v>P03</x:v>
      </x:c>
      <x:c r="C157" s="28" t="str">
        <x:v>L5-G2</x:v>
      </x:c>
      <x:c r="D157" s="28" t="str">
        <x:v>L5</x:v>
      </x:c>
      <x:c r="E157" s="28" t="str">
        <x:v>G2</x:v>
      </x:c>
      <x:c r="F157" s="96" t="n">
        <x:f>$D$11</x:f>
        <x:v>1</x:v>
      </x:c>
      <x:c r="G157" s="82" t="n">
        <x:f>AA$11</x:f>
        <x:v>1</x:v>
      </x:c>
      <x:c r="H157" s="82" t="n">
        <x:f>MIN(1,Geometries!E9*$I$11+(1-Geometries!E9)*(Geometries!J9*$F$11+Geometries!K9*$G$11*IF(Geometries!M9="YES",1,$J$11)+Geometries!L9*$H$11*IF(Geometries!M9="YES",1,$J$11)))</x:f>
        <x:v>1</x:v>
      </x:c>
      <x:c r="I157" s="82" t="n">
        <x:f>IF($K$11=0,1,IF('Pair Build'!AG29&lt;=$K$11,1,0))</x:f>
        <x:v>1</x:v>
      </x:c>
      <x:c r="J157" s="82" t="n">
        <x:f>IF($L$11=0,1,IF(Geometries!W9&gt;=$L$11,1,0))</x:f>
        <x:v>1</x:v>
      </x:c>
      <x:c r="K157" s="82" t="n">
        <x:f>MIN(IF($M$11=1,Geometries!Z9,1),IF($N$11=1,Geometries!AA9,1))</x:f>
        <x:v>1</x:v>
      </x:c>
      <x:c r="L157" s="82" t="n">
        <x:f>MIN(IF($S$11=1,'Pair Build'!AE29,1),IF($T$11=1,'Pair Build'!AF29,1))</x:f>
        <x:v>1</x:v>
      </x:c>
      <x:c r="M157" s="82" t="n">
        <x:f>IF($O$11=0,1,IF('Pair Build'!AH29&lt;=$O$11,1,0))</x:f>
        <x:v>1</x:v>
      </x:c>
      <x:c r="N157" s="82" t="n">
        <x:f>IF($P$11=0,1,IF('Pair Build'!AI29="PASS",1,0))</x:f>
        <x:v>1</x:v>
      </x:c>
      <x:c r="O157" s="82" t="n">
        <x:f>IF(F157&lt;1,'Pair Build'!Y29,'Pair Build'!Z29)/$Q$11</x:f>
        <x:v>30.799999999999997</x:v>
      </x:c>
      <x:c r="P157" s="82" t="n">
        <x:f>IF('Pair Build'!AK29="T3 FIRM",1,IF(Geometries!AC9&lt;=$R$11,1,0))</x:f>
        <x:v>1</x:v>
      </x:c>
      <x:c r="Q157" s="82" t="n">
        <x:f>IF($U$11=1,Geometries!AB9,1)</x:f>
        <x:v>1</x:v>
      </x:c>
      <x:c r="R157" s="82" t="n">
        <x:f>IF($V$11=1,Lineages!AJ12,1)</x:f>
        <x:v>1</x:v>
      </x:c>
      <x:c r="S157" s="82" t="n">
        <x:f>MIN(1,G157,H157,K157,L157,Q157,R157)</x:f>
        <x:v>1</x:v>
      </x:c>
      <x:c r="T157" s="74" t="str">
        <x:f>IF(AND('Pair Build'!AJ29="FIT",I157=1,J157=1,M157=1,N157=1,O157&lt;=$E$11,P157=1),"PASS","FAIL")</x:f>
        <x:v>PASS</x:v>
      </x:c>
      <x:c r="U157" s="98" t="str">
        <x:f>IF(AND(S157&gt;=F157,T157="PASS"),"PASS","FAIL")</x:f>
        <x:v>PASS</x:v>
      </x:c>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row>
    <x:row r="158">
      <x:c r="B158" s="28" t="str">
        <x:v>P03</x:v>
      </x:c>
      <x:c r="C158" s="28" t="str">
        <x:v>L5-G3</x:v>
      </x:c>
      <x:c r="D158" s="28" t="str">
        <x:v>L5</x:v>
      </x:c>
      <x:c r="E158" s="28" t="str">
        <x:v>G3</x:v>
      </x:c>
      <x:c r="F158" s="96" t="n">
        <x:f>$D$11</x:f>
        <x:v>1</x:v>
      </x:c>
      <x:c r="G158" s="82" t="n">
        <x:f>AA$11</x:f>
        <x:v>1</x:v>
      </x:c>
      <x:c r="H158" s="82" t="n">
        <x:f>MIN(1,Geometries!E10*$I$11+(1-Geometries!E10)*(Geometries!J10*$F$11+Geometries!K10*$G$11*IF(Geometries!M10="YES",1,$J$11)+Geometries!L10*$H$11*IF(Geometries!M10="YES",1,$J$11)))</x:f>
        <x:v>1</x:v>
      </x:c>
      <x:c r="I158" s="82" t="n">
        <x:f>IF($K$11=0,1,IF('Pair Build'!AG30&lt;=$K$11,1,0))</x:f>
        <x:v>1</x:v>
      </x:c>
      <x:c r="J158" s="82" t="n">
        <x:f>IF($L$11=0,1,IF(Geometries!W10&gt;=$L$11,1,0))</x:f>
        <x:v>1</x:v>
      </x:c>
      <x:c r="K158" s="82" t="n">
        <x:f>MIN(IF($M$11=1,Geometries!Z10,1),IF($N$11=1,Geometries!AA10,1))</x:f>
        <x:v>1</x:v>
      </x:c>
      <x:c r="L158" s="82" t="n">
        <x:f>MIN(IF($S$11=1,'Pair Build'!AE30,1),IF($T$11=1,'Pair Build'!AF30,1))</x:f>
        <x:v>1</x:v>
      </x:c>
      <x:c r="M158" s="82" t="n">
        <x:f>IF($O$11=0,1,IF('Pair Build'!AH30&lt;=$O$11,1,0))</x:f>
        <x:v>1</x:v>
      </x:c>
      <x:c r="N158" s="82" t="n">
        <x:f>IF($P$11=0,1,IF('Pair Build'!AI30="PASS",1,0))</x:f>
        <x:v>1</x:v>
      </x:c>
      <x:c r="O158" s="82" t="n">
        <x:f>IF(F158&lt;1,'Pair Build'!Y30,'Pair Build'!Z30)/$Q$11</x:f>
        <x:v>19.2</x:v>
      </x:c>
      <x:c r="P158" s="82" t="n">
        <x:f>IF('Pair Build'!AK30="T3 FIRM",1,IF(Geometries!AC10&lt;=$R$11,1,0))</x:f>
        <x:v>1</x:v>
      </x:c>
      <x:c r="Q158" s="82" t="n">
        <x:f>IF($U$11=1,Geometries!AB10,1)</x:f>
        <x:v>1</x:v>
      </x:c>
      <x:c r="R158" s="82" t="n">
        <x:f>IF($V$11=1,Lineages!AJ12,1)</x:f>
        <x:v>1</x:v>
      </x:c>
      <x:c r="S158" s="82" t="n">
        <x:f>MIN(1,G158,H158,K158,L158,Q158,R158)</x:f>
        <x:v>1</x:v>
      </x:c>
      <x:c r="T158" s="74" t="str">
        <x:f>IF(AND('Pair Build'!AJ30="FIT",I158=1,J158=1,M158=1,N158=1,O158&lt;=$E$11,P158=1),"PASS","FAIL")</x:f>
        <x:v>PASS</x:v>
      </x:c>
      <x:c r="U158" s="98" t="str">
        <x:f>IF(AND(S158&gt;=F158,T158="PASS"),"PASS","FAIL")</x:f>
        <x:v>PASS</x:v>
      </x:c>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row>
    <x:row r="159">
      <x:c r="B159" s="28" t="str">
        <x:v>P03</x:v>
      </x:c>
      <x:c r="C159" s="28" t="str">
        <x:v>L5-G4</x:v>
      </x:c>
      <x:c r="D159" s="28" t="str">
        <x:v>L5</x:v>
      </x:c>
      <x:c r="E159" s="28" t="str">
        <x:v>G4</x:v>
      </x:c>
      <x:c r="F159" s="96" t="n">
        <x:f>$D$11</x:f>
        <x:v>1</x:v>
      </x:c>
      <x:c r="G159" s="82" t="n">
        <x:f>AA$11</x:f>
        <x:v>1</x:v>
      </x:c>
      <x:c r="H159" s="82" t="n">
        <x:f>MIN(1,Geometries!E11*$I$11+(1-Geometries!E11)*(Geometries!J11*$F$11+Geometries!K11*$G$11*IF(Geometries!M11="YES",1,$J$11)+Geometries!L11*$H$11*IF(Geometries!M11="YES",1,$J$11)))</x:f>
        <x:v>1</x:v>
      </x:c>
      <x:c r="I159" s="82" t="n">
        <x:f>IF($K$11=0,1,IF('Pair Build'!AG31&lt;=$K$11,1,0))</x:f>
        <x:v>1</x:v>
      </x:c>
      <x:c r="J159" s="82" t="n">
        <x:f>IF($L$11=0,1,IF(Geometries!W11&gt;=$L$11,1,0))</x:f>
        <x:v>1</x:v>
      </x:c>
      <x:c r="K159" s="82" t="n">
        <x:f>MIN(IF($M$11=1,Geometries!Z11,1),IF($N$11=1,Geometries!AA11,1))</x:f>
        <x:v>1</x:v>
      </x:c>
      <x:c r="L159" s="82" t="n">
        <x:f>MIN(IF($S$11=1,'Pair Build'!AE31,1),IF($T$11=1,'Pair Build'!AF31,1))</x:f>
        <x:v>1</x:v>
      </x:c>
      <x:c r="M159" s="82" t="n">
        <x:f>IF($O$11=0,1,IF('Pair Build'!AH31&lt;=$O$11,1,0))</x:f>
        <x:v>1</x:v>
      </x:c>
      <x:c r="N159" s="82" t="n">
        <x:f>IF($P$11=0,1,IF('Pair Build'!AI31="PASS",1,0))</x:f>
        <x:v>1</x:v>
      </x:c>
      <x:c r="O159" s="82" t="n">
        <x:f>IF(F159&lt;1,'Pair Build'!Y31,'Pair Build'!Z31)/$Q$11</x:f>
        <x:v>9.6</x:v>
      </x:c>
      <x:c r="P159" s="82" t="n">
        <x:f>IF('Pair Build'!AK31="T3 FIRM",1,IF(Geometries!AC11&lt;=$R$11,1,0))</x:f>
        <x:v>1</x:v>
      </x:c>
      <x:c r="Q159" s="82" t="n">
        <x:f>IF($U$11=1,Geometries!AB11,1)</x:f>
        <x:v>1</x:v>
      </x:c>
      <x:c r="R159" s="82" t="n">
        <x:f>IF($V$11=1,Lineages!AJ12,1)</x:f>
        <x:v>1</x:v>
      </x:c>
      <x:c r="S159" s="82" t="n">
        <x:f>MIN(1,G159,H159,K159,L159,Q159,R159)</x:f>
        <x:v>1</x:v>
      </x:c>
      <x:c r="T159" s="74" t="str">
        <x:f>IF(AND('Pair Build'!AJ31="FIT",I159=1,J159=1,M159=1,N159=1,O159&lt;=$E$11,P159=1),"PASS","FAIL")</x:f>
        <x:v>PASS</x:v>
      </x:c>
      <x:c r="U159" s="98" t="str">
        <x:f>IF(AND(S159&gt;=F159,T159="PASS"),"PASS","FAIL")</x:f>
        <x:v>PASS</x:v>
      </x:c>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row>
    <x:row r="160">
      <x:c r="B160" s="28" t="str">
        <x:v>P03</x:v>
      </x:c>
      <x:c r="C160" s="28" t="str">
        <x:v>L5-G5</x:v>
      </x:c>
      <x:c r="D160" s="28" t="str">
        <x:v>L5</x:v>
      </x:c>
      <x:c r="E160" s="28" t="str">
        <x:v>G5</x:v>
      </x:c>
      <x:c r="F160" s="96" t="n">
        <x:f>$D$11</x:f>
        <x:v>1</x:v>
      </x:c>
      <x:c r="G160" s="82" t="n">
        <x:f>AA$11</x:f>
        <x:v>1</x:v>
      </x:c>
      <x:c r="H160" s="82" t="n">
        <x:f>MIN(1,Geometries!E12*$I$11+(1-Geometries!E12)*(Geometries!J12*$F$11+Geometries!K12*$G$11*IF(Geometries!M12="YES",1,$J$11)+Geometries!L12*$H$11*IF(Geometries!M12="YES",1,$J$11)))</x:f>
        <x:v>1</x:v>
      </x:c>
      <x:c r="I160" s="82" t="n">
        <x:f>IF($K$11=0,1,IF('Pair Build'!AG32&lt;=$K$11,1,0))</x:f>
        <x:v>1</x:v>
      </x:c>
      <x:c r="J160" s="82" t="n">
        <x:f>IF($L$11=0,1,IF(Geometries!W12&gt;=$L$11,1,0))</x:f>
        <x:v>1</x:v>
      </x:c>
      <x:c r="K160" s="82" t="n">
        <x:f>MIN(IF($M$11=1,Geometries!Z12,1),IF($N$11=1,Geometries!AA12,1))</x:f>
        <x:v>1</x:v>
      </x:c>
      <x:c r="L160" s="82" t="n">
        <x:f>MIN(IF($S$11=1,'Pair Build'!AE32,1),IF($T$11=1,'Pair Build'!AF32,1))</x:f>
        <x:v>1</x:v>
      </x:c>
      <x:c r="M160" s="82" t="n">
        <x:f>IF($O$11=0,1,IF('Pair Build'!AH32&lt;=$O$11,1,0))</x:f>
        <x:v>1</x:v>
      </x:c>
      <x:c r="N160" s="82" t="n">
        <x:f>IF($P$11=0,1,IF('Pair Build'!AI32="PASS",1,0))</x:f>
        <x:v>1</x:v>
      </x:c>
      <x:c r="O160" s="82" t="n">
        <x:f>IF(F160&lt;1,'Pair Build'!Y32,'Pair Build'!Z32)/$Q$11</x:f>
        <x:v>32.2</x:v>
      </x:c>
      <x:c r="P160" s="82" t="n">
        <x:f>IF('Pair Build'!AK32="T3 FIRM",1,IF(Geometries!AC12&lt;=$R$11,1,0))</x:f>
        <x:v>1</x:v>
      </x:c>
      <x:c r="Q160" s="82" t="n">
        <x:f>IF($U$11=1,Geometries!AB12,1)</x:f>
        <x:v>1</x:v>
      </x:c>
      <x:c r="R160" s="82" t="n">
        <x:f>IF($V$11=1,Lineages!AJ12,1)</x:f>
        <x:v>1</x:v>
      </x:c>
      <x:c r="S160" s="82" t="n">
        <x:f>MIN(1,G160,H160,K160,L160,Q160,R160)</x:f>
        <x:v>1</x:v>
      </x:c>
      <x:c r="T160" s="74" t="str">
        <x:f>IF(AND('Pair Build'!AJ32="FIT",I160=1,J160=1,M160=1,N160=1,O160&lt;=$E$11,P160=1),"PASS","FAIL")</x:f>
        <x:v>PASS</x:v>
      </x:c>
      <x:c r="U160" s="98" t="str">
        <x:f>IF(AND(S160&gt;=F160,T160="PASS"),"PASS","FAIL")</x:f>
        <x:v>PASS</x:v>
      </x:c>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row>
    <x:row r="161">
      <x:c r="B161" s="28" t="str">
        <x:v>P03</x:v>
      </x:c>
      <x:c r="C161" s="28" t="str">
        <x:v>L6-G1</x:v>
      </x:c>
      <x:c r="D161" s="28" t="str">
        <x:v>L6</x:v>
      </x:c>
      <x:c r="E161" s="28" t="str">
        <x:v>G1</x:v>
      </x:c>
      <x:c r="F161" s="96" t="n">
        <x:f>$D$11</x:f>
        <x:v>1</x:v>
      </x:c>
      <x:c r="G161" s="82" t="n">
        <x:f>AB$11</x:f>
        <x:v>1</x:v>
      </x:c>
      <x:c r="H161" s="82" t="n">
        <x:f>MIN(1,Geometries!E8*$I$11+(1-Geometries!E8)*(Geometries!J8*$F$11+Geometries!K8*$G$11*IF(Geometries!M8="YES",1,$J$11)+Geometries!L8*$H$11*IF(Geometries!M8="YES",1,$J$11)))</x:f>
        <x:v>1</x:v>
      </x:c>
      <x:c r="I161" s="82" t="n">
        <x:f>IF($K$11=0,1,IF('Pair Build'!AG33&lt;=$K$11,1,0))</x:f>
        <x:v>1</x:v>
      </x:c>
      <x:c r="J161" s="82" t="n">
        <x:f>IF($L$11=0,1,IF(Geometries!W8&gt;=$L$11,1,0))</x:f>
        <x:v>1</x:v>
      </x:c>
      <x:c r="K161" s="82" t="n">
        <x:f>MIN(IF($M$11=1,Geometries!Z8,1),IF($N$11=1,Geometries!AA8,1))</x:f>
        <x:v>1</x:v>
      </x:c>
      <x:c r="L161" s="82" t="n">
        <x:f>MIN(IF($S$11=1,'Pair Build'!AE33,1),IF($T$11=1,'Pair Build'!AF33,1))</x:f>
        <x:v>1</x:v>
      </x:c>
      <x:c r="M161" s="82" t="n">
        <x:f>IF($O$11=0,1,IF('Pair Build'!AH33&lt;=$O$11,1,0))</x:f>
        <x:v>1</x:v>
      </x:c>
      <x:c r="N161" s="82" t="n">
        <x:f>IF($P$11=0,1,IF('Pair Build'!AI33="PASS",1,0))</x:f>
        <x:v>1</x:v>
      </x:c>
      <x:c r="O161" s="82" t="n">
        <x:f>IF(F161&lt;1,'Pair Build'!Y33,'Pair Build'!Z33)/$Q$11</x:f>
        <x:v>131.50588235294117</x:v>
      </x:c>
      <x:c r="P161" s="82" t="n">
        <x:f>IF('Pair Build'!AK33="T3 FIRM",1,IF(Geometries!AC8&lt;=$R$11,1,0))</x:f>
        <x:v>1</x:v>
      </x:c>
      <x:c r="Q161" s="82" t="n">
        <x:f>IF($U$11=1,Geometries!AB8,1)</x:f>
        <x:v>1</x:v>
      </x:c>
      <x:c r="R161" s="82" t="n">
        <x:f>IF($V$11=1,Lineages!AJ13,1)</x:f>
        <x:v>1</x:v>
      </x:c>
      <x:c r="S161" s="82" t="n">
        <x:f>MIN(1,G161,H161,K161,L161,Q161,R161)</x:f>
        <x:v>1</x:v>
      </x:c>
      <x:c r="T161" s="74" t="str">
        <x:f>IF(AND('Pair Build'!AJ33="FIT",I161=1,J161=1,M161=1,N161=1,O161&lt;=$E$11,P161=1),"PASS","FAIL")</x:f>
        <x:v>PASS</x:v>
      </x:c>
      <x:c r="U161" s="98" t="str">
        <x:f>IF(AND(S161&gt;=F161,T161="PASS"),"PASS","FAIL")</x:f>
        <x:v>PASS</x:v>
      </x:c>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row>
    <x:row r="162">
      <x:c r="B162" s="28" t="str">
        <x:v>P03</x:v>
      </x:c>
      <x:c r="C162" s="28" t="str">
        <x:v>L6-G2</x:v>
      </x:c>
      <x:c r="D162" s="28" t="str">
        <x:v>L6</x:v>
      </x:c>
      <x:c r="E162" s="28" t="str">
        <x:v>G2</x:v>
      </x:c>
      <x:c r="F162" s="96" t="n">
        <x:f>$D$11</x:f>
        <x:v>1</x:v>
      </x:c>
      <x:c r="G162" s="82" t="n">
        <x:f>AB$11</x:f>
        <x:v>1</x:v>
      </x:c>
      <x:c r="H162" s="82" t="n">
        <x:f>MIN(1,Geometries!E9*$I$11+(1-Geometries!E9)*(Geometries!J9*$F$11+Geometries!K9*$G$11*IF(Geometries!M9="YES",1,$J$11)+Geometries!L9*$H$11*IF(Geometries!M9="YES",1,$J$11)))</x:f>
        <x:v>1</x:v>
      </x:c>
      <x:c r="I162" s="82" t="n">
        <x:f>IF($K$11=0,1,IF('Pair Build'!AG34&lt;=$K$11,1,0))</x:f>
        <x:v>1</x:v>
      </x:c>
      <x:c r="J162" s="82" t="n">
        <x:f>IF($L$11=0,1,IF(Geometries!W9&gt;=$L$11,1,0))</x:f>
        <x:v>1</x:v>
      </x:c>
      <x:c r="K162" s="82" t="n">
        <x:f>MIN(IF($M$11=1,Geometries!Z9,1),IF($N$11=1,Geometries!AA9,1))</x:f>
        <x:v>1</x:v>
      </x:c>
      <x:c r="L162" s="82" t="n">
        <x:f>MIN(IF($S$11=1,'Pair Build'!AE34,1),IF($T$11=1,'Pair Build'!AF34,1))</x:f>
        <x:v>1</x:v>
      </x:c>
      <x:c r="M162" s="82" t="n">
        <x:f>IF($O$11=0,1,IF('Pair Build'!AH34&lt;=$O$11,1,0))</x:f>
        <x:v>1</x:v>
      </x:c>
      <x:c r="N162" s="82" t="n">
        <x:f>IF($P$11=0,1,IF('Pair Build'!AI34="PASS",1,0))</x:f>
        <x:v>1</x:v>
      </x:c>
      <x:c r="O162" s="82" t="n">
        <x:f>IF(F162&lt;1,'Pair Build'!Y34,'Pair Build'!Z34)/$Q$11</x:f>
        <x:v>149.93333333333334</x:v>
      </x:c>
      <x:c r="P162" s="82" t="n">
        <x:f>IF('Pair Build'!AK34="T3 FIRM",1,IF(Geometries!AC9&lt;=$R$11,1,0))</x:f>
        <x:v>1</x:v>
      </x:c>
      <x:c r="Q162" s="82" t="n">
        <x:f>IF($U$11=1,Geometries!AB9,1)</x:f>
        <x:v>1</x:v>
      </x:c>
      <x:c r="R162" s="82" t="n">
        <x:f>IF($V$11=1,Lineages!AJ13,1)</x:f>
        <x:v>1</x:v>
      </x:c>
      <x:c r="S162" s="82" t="n">
        <x:f>MIN(1,G162,H162,K162,L162,Q162,R162)</x:f>
        <x:v>1</x:v>
      </x:c>
      <x:c r="T162" s="74" t="str">
        <x:f>IF(AND('Pair Build'!AJ34="FIT",I162=1,J162=1,M162=1,N162=1,O162&lt;=$E$11,P162=1),"PASS","FAIL")</x:f>
        <x:v>PASS</x:v>
      </x:c>
      <x:c r="U162" s="98" t="str">
        <x:f>IF(AND(S162&gt;=F162,T162="PASS"),"PASS","FAIL")</x:f>
        <x:v>PASS</x:v>
      </x:c>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row>
    <x:row r="163">
      <x:c r="B163" s="28" t="str">
        <x:v>P03</x:v>
      </x:c>
      <x:c r="C163" s="28" t="str">
        <x:v>L6-G3</x:v>
      </x:c>
      <x:c r="D163" s="28" t="str">
        <x:v>L6</x:v>
      </x:c>
      <x:c r="E163" s="28" t="str">
        <x:v>G3</x:v>
      </x:c>
      <x:c r="F163" s="96" t="n">
        <x:f>$D$11</x:f>
        <x:v>1</x:v>
      </x:c>
      <x:c r="G163" s="82" t="n">
        <x:f>AB$11</x:f>
        <x:v>1</x:v>
      </x:c>
      <x:c r="H163" s="82" t="n">
        <x:f>MIN(1,Geometries!E10*$I$11+(1-Geometries!E10)*(Geometries!J10*$F$11+Geometries!K10*$G$11*IF(Geometries!M10="YES",1,$J$11)+Geometries!L10*$H$11*IF(Geometries!M10="YES",1,$J$11)))</x:f>
        <x:v>1</x:v>
      </x:c>
      <x:c r="I163" s="82" t="n">
        <x:f>IF($K$11=0,1,IF('Pair Build'!AG35&lt;=$K$11,1,0))</x:f>
        <x:v>1</x:v>
      </x:c>
      <x:c r="J163" s="82" t="n">
        <x:f>IF($L$11=0,1,IF(Geometries!W10&gt;=$L$11,1,0))</x:f>
        <x:v>1</x:v>
      </x:c>
      <x:c r="K163" s="82" t="n">
        <x:f>MIN(IF($M$11=1,Geometries!Z10,1),IF($N$11=1,Geometries!AA10,1))</x:f>
        <x:v>1</x:v>
      </x:c>
      <x:c r="L163" s="82" t="n">
        <x:f>MIN(IF($S$11=1,'Pair Build'!AE35,1),IF($T$11=1,'Pair Build'!AF35,1))</x:f>
        <x:v>1</x:v>
      </x:c>
      <x:c r="M163" s="82" t="n">
        <x:f>IF($O$11=0,1,IF('Pair Build'!AH35&lt;=$O$11,1,0))</x:f>
        <x:v>1</x:v>
      </x:c>
      <x:c r="N163" s="82" t="n">
        <x:f>IF($P$11=0,1,IF('Pair Build'!AI35="PASS",1,0))</x:f>
        <x:v>1</x:v>
      </x:c>
      <x:c r="O163" s="82" t="n">
        <x:f>IF(F163&lt;1,'Pair Build'!Y35,'Pair Build'!Z35)/$Q$11</x:f>
        <x:v>115.58823529411765</x:v>
      </x:c>
      <x:c r="P163" s="82" t="n">
        <x:f>IF('Pair Build'!AK35="T3 FIRM",1,IF(Geometries!AC10&lt;=$R$11,1,0))</x:f>
        <x:v>1</x:v>
      </x:c>
      <x:c r="Q163" s="82" t="n">
        <x:f>IF($U$11=1,Geometries!AB10,1)</x:f>
        <x:v>1</x:v>
      </x:c>
      <x:c r="R163" s="82" t="n">
        <x:f>IF($V$11=1,Lineages!AJ13,1)</x:f>
        <x:v>1</x:v>
      </x:c>
      <x:c r="S163" s="82" t="n">
        <x:f>MIN(1,G163,H163,K163,L163,Q163,R163)</x:f>
        <x:v>1</x:v>
      </x:c>
      <x:c r="T163" s="74" t="str">
        <x:f>IF(AND('Pair Build'!AJ35="FIT",I163=1,J163=1,M163=1,N163=1,O163&lt;=$E$11,P163=1),"PASS","FAIL")</x:f>
        <x:v>PASS</x:v>
      </x:c>
      <x:c r="U163" s="98" t="str">
        <x:f>IF(AND(S163&gt;=F163,T163="PASS"),"PASS","FAIL")</x:f>
        <x:v>PASS</x:v>
      </x:c>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row>
    <x:row r="164">
      <x:c r="B164" s="28" t="str">
        <x:v>P03</x:v>
      </x:c>
      <x:c r="C164" s="28" t="str">
        <x:v>L6-G4</x:v>
      </x:c>
      <x:c r="D164" s="28" t="str">
        <x:v>L6</x:v>
      </x:c>
      <x:c r="E164" s="28" t="str">
        <x:v>G4</x:v>
      </x:c>
      <x:c r="F164" s="96" t="n">
        <x:f>$D$11</x:f>
        <x:v>1</x:v>
      </x:c>
      <x:c r="G164" s="82" t="n">
        <x:f>AB$11</x:f>
        <x:v>1</x:v>
      </x:c>
      <x:c r="H164" s="82" t="n">
        <x:f>MIN(1,Geometries!E11*$I$11+(1-Geometries!E11)*(Geometries!J11*$F$11+Geometries!K11*$G$11*IF(Geometries!M11="YES",1,$J$11)+Geometries!L11*$H$11*IF(Geometries!M11="YES",1,$J$11)))</x:f>
        <x:v>1</x:v>
      </x:c>
      <x:c r="I164" s="82" t="n">
        <x:f>IF($K$11=0,1,IF('Pair Build'!AG36&lt;=$K$11,1,0))</x:f>
        <x:v>1</x:v>
      </x:c>
      <x:c r="J164" s="82" t="n">
        <x:f>IF($L$11=0,1,IF(Geometries!W11&gt;=$L$11,1,0))</x:f>
        <x:v>1</x:v>
      </x:c>
      <x:c r="K164" s="82" t="n">
        <x:f>MIN(IF($M$11=1,Geometries!Z11,1),IF($N$11=1,Geometries!AA11,1))</x:f>
        <x:v>1</x:v>
      </x:c>
      <x:c r="L164" s="82" t="n">
        <x:f>MIN(IF($S$11=1,'Pair Build'!AE36,1),IF($T$11=1,'Pair Build'!AF36,1))</x:f>
        <x:v>1</x:v>
      </x:c>
      <x:c r="M164" s="82" t="n">
        <x:f>IF($O$11=0,1,IF('Pair Build'!AH36&lt;=$O$11,1,0))</x:f>
        <x:v>1</x:v>
      </x:c>
      <x:c r="N164" s="82" t="n">
        <x:f>IF($P$11=0,1,IF('Pair Build'!AI36="PASS",1,0))</x:f>
        <x:v>1</x:v>
      </x:c>
      <x:c r="O164" s="82" t="n">
        <x:f>IF(F164&lt;1,'Pair Build'!Y36,'Pair Build'!Z36)/$Q$11</x:f>
        <x:v>31.76</x:v>
      </x:c>
      <x:c r="P164" s="82" t="n">
        <x:f>IF('Pair Build'!AK36="T3 FIRM",1,IF(Geometries!AC11&lt;=$R$11,1,0))</x:f>
        <x:v>1</x:v>
      </x:c>
      <x:c r="Q164" s="82" t="n">
        <x:f>IF($U$11=1,Geometries!AB11,1)</x:f>
        <x:v>1</x:v>
      </x:c>
      <x:c r="R164" s="82" t="n">
        <x:f>IF($V$11=1,Lineages!AJ13,1)</x:f>
        <x:v>1</x:v>
      </x:c>
      <x:c r="S164" s="82" t="n">
        <x:f>MIN(1,G164,H164,K164,L164,Q164,R164)</x:f>
        <x:v>1</x:v>
      </x:c>
      <x:c r="T164" s="74" t="str">
        <x:f>IF(AND('Pair Build'!AJ36="FIT",I164=1,J164=1,M164=1,N164=1,O164&lt;=$E$11,P164=1),"PASS","FAIL")</x:f>
        <x:v>PASS</x:v>
      </x:c>
      <x:c r="U164" s="98" t="str">
        <x:f>IF(AND(S164&gt;=F164,T164="PASS"),"PASS","FAIL")</x:f>
        <x:v>PASS</x:v>
      </x:c>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row>
    <x:row r="165">
      <x:c r="B165" s="28" t="str">
        <x:v>P03</x:v>
      </x:c>
      <x:c r="C165" s="28" t="str">
        <x:v>L6-G5</x:v>
      </x:c>
      <x:c r="D165" s="28" t="str">
        <x:v>L6</x:v>
      </x:c>
      <x:c r="E165" s="28" t="str">
        <x:v>G5</x:v>
      </x:c>
      <x:c r="F165" s="96" t="n">
        <x:f>$D$11</x:f>
        <x:v>1</x:v>
      </x:c>
      <x:c r="G165" s="82" t="n">
        <x:f>AB$11</x:f>
        <x:v>1</x:v>
      </x:c>
      <x:c r="H165" s="82" t="n">
        <x:f>MIN(1,Geometries!E12*$I$11+(1-Geometries!E12)*(Geometries!J12*$F$11+Geometries!K12*$G$11*IF(Geometries!M12="YES",1,$J$11)+Geometries!L12*$H$11*IF(Geometries!M12="YES",1,$J$11)))</x:f>
        <x:v>1</x:v>
      </x:c>
      <x:c r="I165" s="82" t="n">
        <x:f>IF($K$11=0,1,IF('Pair Build'!AG37&lt;=$K$11,1,0))</x:f>
        <x:v>1</x:v>
      </x:c>
      <x:c r="J165" s="82" t="n">
        <x:f>IF($L$11=0,1,IF(Geometries!W12&gt;=$L$11,1,0))</x:f>
        <x:v>1</x:v>
      </x:c>
      <x:c r="K165" s="82" t="n">
        <x:f>MIN(IF($M$11=1,Geometries!Z12,1),IF($N$11=1,Geometries!AA12,1))</x:f>
        <x:v>1</x:v>
      </x:c>
      <x:c r="L165" s="82" t="n">
        <x:f>MIN(IF($S$11=1,'Pair Build'!AE37,1),IF($T$11=1,'Pair Build'!AF37,1))</x:f>
        <x:v>1</x:v>
      </x:c>
      <x:c r="M165" s="82" t="n">
        <x:f>IF($O$11=0,1,IF('Pair Build'!AH37&lt;=$O$11,1,0))</x:f>
        <x:v>1</x:v>
      </x:c>
      <x:c r="N165" s="82" t="n">
        <x:f>IF($P$11=0,1,IF('Pair Build'!AI37="PASS",1,0))</x:f>
        <x:v>1</x:v>
      </x:c>
      <x:c r="O165" s="82" t="n">
        <x:f>IF(F165&lt;1,'Pair Build'!Y37,'Pair Build'!Z37)/$Q$11</x:f>
        <x:v>155.79473684210527</x:v>
      </x:c>
      <x:c r="P165" s="82" t="n">
        <x:f>IF('Pair Build'!AK37="T3 FIRM",1,IF(Geometries!AC12&lt;=$R$11,1,0))</x:f>
        <x:v>1</x:v>
      </x:c>
      <x:c r="Q165" s="82" t="n">
        <x:f>IF($U$11=1,Geometries!AB12,1)</x:f>
        <x:v>1</x:v>
      </x:c>
      <x:c r="R165" s="82" t="n">
        <x:f>IF($V$11=1,Lineages!AJ13,1)</x:f>
        <x:v>1</x:v>
      </x:c>
      <x:c r="S165" s="82" t="n">
        <x:f>MIN(1,G165,H165,K165,L165,Q165,R165)</x:f>
        <x:v>1</x:v>
      </x:c>
      <x:c r="T165" s="74" t="str">
        <x:f>IF(AND('Pair Build'!AJ37="FIT",I165=1,J165=1,M165=1,N165=1,O165&lt;=$E$11,P165=1),"PASS","FAIL")</x:f>
        <x:v>PASS</x:v>
      </x:c>
      <x:c r="U165" s="98" t="str">
        <x:f>IF(AND(S165&gt;=F165,T165="PASS"),"PASS","FAIL")</x:f>
        <x:v>PASS</x:v>
      </x:c>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row>
    <x:row r="166">
      <x:c r="B166" s="28" t="str">
        <x:v>P04</x:v>
      </x:c>
      <x:c r="C166" s="28" t="str">
        <x:v>L1-G1</x:v>
      </x:c>
      <x:c r="D166" s="28" t="str">
        <x:v>L1</x:v>
      </x:c>
      <x:c r="E166" s="28" t="str">
        <x:v>G1</x:v>
      </x:c>
      <x:c r="F166" s="96" t="n">
        <x:f>$D$12</x:f>
        <x:v>0.4</x:v>
      </x:c>
      <x:c r="G166" s="82" t="n">
        <x:f>W$12</x:f>
        <x:v>0</x:v>
      </x:c>
      <x:c r="H166" s="82" t="n">
        <x:f>MIN(1,Geometries!E8*$I$12+(1-Geometries!E8)*(Geometries!J8*$F$12+Geometries!K8*$G$12*IF(Geometries!M8="YES",1,$J$12)+Geometries!L8*$H$12*IF(Geometries!M8="YES",1,$J$12)))</x:f>
        <x:v>1</x:v>
      </x:c>
      <x:c r="I166" s="82" t="n">
        <x:f>IF($K$12=0,1,IF('Pair Build'!AG8&lt;=$K$12,1,0))</x:f>
        <x:v>1</x:v>
      </x:c>
      <x:c r="J166" s="82" t="n">
        <x:f>IF($L$12=0,1,IF(Geometries!W8&gt;=$L$12,1,0))</x:f>
        <x:v>1</x:v>
      </x:c>
      <x:c r="K166" s="82" t="n">
        <x:f>MIN(IF($M$12=1,Geometries!Z8,1),IF($N$12=1,Geometries!AA8,1))</x:f>
        <x:v>1</x:v>
      </x:c>
      <x:c r="L166" s="82" t="n">
        <x:f>MIN(IF($S$12=1,'Pair Build'!AE8,1),IF($T$12=1,'Pair Build'!AF8,1))</x:f>
        <x:v>1</x:v>
      </x:c>
      <x:c r="M166" s="82" t="n">
        <x:f>IF($O$12=0,1,IF('Pair Build'!AH8&lt;=$O$12,1,0))</x:f>
        <x:v>1</x:v>
      </x:c>
      <x:c r="N166" s="82" t="n">
        <x:f>IF($P$12=0,1,IF('Pair Build'!AI8="PASS",1,0))</x:f>
        <x:v>1</x:v>
      </x:c>
      <x:c r="O166" s="82" t="n">
        <x:f>IF(F166&lt;1,'Pair Build'!Y8,'Pair Build'!Z8)/$Q$12</x:f>
        <x:v>12</x:v>
      </x:c>
      <x:c r="P166" s="82" t="n">
        <x:f>IF('Pair Build'!AK8="T3 FIRM",1,IF(Geometries!AC8&lt;=$R$12,1,0))</x:f>
        <x:v>1</x:v>
      </x:c>
      <x:c r="Q166" s="82" t="n">
        <x:f>IF($U$12=1,Geometries!AB8,1)</x:f>
        <x:v>1</x:v>
      </x:c>
      <x:c r="R166" s="82" t="n">
        <x:f>IF($V$12=1,Lineages!AJ8,1)</x:f>
        <x:v>1</x:v>
      </x:c>
      <x:c r="S166" s="82" t="n">
        <x:f>MIN(1,G166,H166,K166,L166,Q166,R166)</x:f>
        <x:v>0</x:v>
      </x:c>
      <x:c r="T166" s="74" t="str">
        <x:f>IF(AND('Pair Build'!AJ8="FIT",I166=1,J166=1,M166=1,N166=1,O166&lt;=$E$12,P166=1),"PASS","FAIL")</x:f>
        <x:v>PASS</x:v>
      </x:c>
      <x:c r="U166" s="98" t="str">
        <x:f>IF(AND(S166&gt;=F166,T166="PASS"),"PASS","FAIL")</x:f>
        <x:v>FAIL</x:v>
      </x:c>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row>
    <x:row r="167">
      <x:c r="B167" s="28" t="str">
        <x:v>P04</x:v>
      </x:c>
      <x:c r="C167" s="28" t="str">
        <x:v>L1-G2</x:v>
      </x:c>
      <x:c r="D167" s="28" t="str">
        <x:v>L1</x:v>
      </x:c>
      <x:c r="E167" s="28" t="str">
        <x:v>G2</x:v>
      </x:c>
      <x:c r="F167" s="96" t="n">
        <x:f>$D$12</x:f>
        <x:v>0.4</x:v>
      </x:c>
      <x:c r="G167" s="82" t="n">
        <x:f>W$12</x:f>
        <x:v>0</x:v>
      </x:c>
      <x:c r="H167" s="82" t="n">
        <x:f>MIN(1,Geometries!E9*$I$12+(1-Geometries!E9)*(Geometries!J9*$F$12+Geometries!K9*$G$12*IF(Geometries!M9="YES",1,$J$12)+Geometries!L9*$H$12*IF(Geometries!M9="YES",1,$J$12)))</x:f>
        <x:v>1</x:v>
      </x:c>
      <x:c r="I167" s="82" t="n">
        <x:f>IF($K$12=0,1,IF('Pair Build'!AG9&lt;=$K$12,1,0))</x:f>
        <x:v>1</x:v>
      </x:c>
      <x:c r="J167" s="82" t="n">
        <x:f>IF($L$12=0,1,IF(Geometries!W9&gt;=$L$12,1,0))</x:f>
        <x:v>1</x:v>
      </x:c>
      <x:c r="K167" s="82" t="n">
        <x:f>MIN(IF($M$12=1,Geometries!Z9,1),IF($N$12=1,Geometries!AA9,1))</x:f>
        <x:v>1</x:v>
      </x:c>
      <x:c r="L167" s="82" t="n">
        <x:f>MIN(IF($S$12=1,'Pair Build'!AE9,1),IF($T$12=1,'Pair Build'!AF9,1))</x:f>
        <x:v>1</x:v>
      </x:c>
      <x:c r="M167" s="82" t="n">
        <x:f>IF($O$12=0,1,IF('Pair Build'!AH9&lt;=$O$12,1,0))</x:f>
        <x:v>1</x:v>
      </x:c>
      <x:c r="N167" s="82" t="n">
        <x:f>IF($P$12=0,1,IF('Pair Build'!AI9="PASS",1,0))</x:f>
        <x:v>1</x:v>
      </x:c>
      <x:c r="O167" s="82" t="n">
        <x:f>IF(F167&lt;1,'Pair Build'!Y9,'Pair Build'!Z9)/$Q$12</x:f>
        <x:v>18</x:v>
      </x:c>
      <x:c r="P167" s="82" t="n">
        <x:f>IF('Pair Build'!AK9="T3 FIRM",1,IF(Geometries!AC9&lt;=$R$12,1,0))</x:f>
        <x:v>1</x:v>
      </x:c>
      <x:c r="Q167" s="82" t="n">
        <x:f>IF($U$12=1,Geometries!AB9,1)</x:f>
        <x:v>1</x:v>
      </x:c>
      <x:c r="R167" s="82" t="n">
        <x:f>IF($V$12=1,Lineages!AJ8,1)</x:f>
        <x:v>1</x:v>
      </x:c>
      <x:c r="S167" s="82" t="n">
        <x:f>MIN(1,G167,H167,K167,L167,Q167,R167)</x:f>
        <x:v>0</x:v>
      </x:c>
      <x:c r="T167" s="74" t="str">
        <x:f>IF(AND('Pair Build'!AJ9="FIT",I167=1,J167=1,M167=1,N167=1,O167&lt;=$E$12,P167=1),"PASS","FAIL")</x:f>
        <x:v>PASS</x:v>
      </x:c>
      <x:c r="U167" s="98" t="str">
        <x:f>IF(AND(S167&gt;=F167,T167="PASS"),"PASS","FAIL")</x:f>
        <x:v>FAIL</x:v>
      </x:c>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row>
    <x:row r="168">
      <x:c r="B168" s="28" t="str">
        <x:v>P04</x:v>
      </x:c>
      <x:c r="C168" s="28" t="str">
        <x:v>L1-G3</x:v>
      </x:c>
      <x:c r="D168" s="28" t="str">
        <x:v>L1</x:v>
      </x:c>
      <x:c r="E168" s="28" t="str">
        <x:v>G3</x:v>
      </x:c>
      <x:c r="F168" s="96" t="n">
        <x:f>$D$12</x:f>
        <x:v>0.4</x:v>
      </x:c>
      <x:c r="G168" s="82" t="n">
        <x:f>W$12</x:f>
        <x:v>0</x:v>
      </x:c>
      <x:c r="H168" s="82" t="n">
        <x:f>MIN(1,Geometries!E10*$I$12+(1-Geometries!E10)*(Geometries!J10*$F$12+Geometries!K10*$G$12*IF(Geometries!M10="YES",1,$J$12)+Geometries!L10*$H$12*IF(Geometries!M10="YES",1,$J$12)))</x:f>
        <x:v>1</x:v>
      </x:c>
      <x:c r="I168" s="82" t="n">
        <x:f>IF($K$12=0,1,IF('Pair Build'!AG10&lt;=$K$12,1,0))</x:f>
        <x:v>1</x:v>
      </x:c>
      <x:c r="J168" s="82" t="n">
        <x:f>IF($L$12=0,1,IF(Geometries!W10&gt;=$L$12,1,0))</x:f>
        <x:v>1</x:v>
      </x:c>
      <x:c r="K168" s="82" t="n">
        <x:f>MIN(IF($M$12=1,Geometries!Z10,1),IF($N$12=1,Geometries!AA10,1))</x:f>
        <x:v>1</x:v>
      </x:c>
      <x:c r="L168" s="82" t="n">
        <x:f>MIN(IF($S$12=1,'Pair Build'!AE10,1),IF($T$12=1,'Pair Build'!AF10,1))</x:f>
        <x:v>1</x:v>
      </x:c>
      <x:c r="M168" s="82" t="n">
        <x:f>IF($O$12=0,1,IF('Pair Build'!AH10&lt;=$O$12,1,0))</x:f>
        <x:v>1</x:v>
      </x:c>
      <x:c r="N168" s="82" t="n">
        <x:f>IF($P$12=0,1,IF('Pair Build'!AI10="PASS",1,0))</x:f>
        <x:v>1</x:v>
      </x:c>
      <x:c r="O168" s="82" t="n">
        <x:f>IF(F168&lt;1,'Pair Build'!Y10,'Pair Build'!Z10)/$Q$12</x:f>
        <x:v>14</x:v>
      </x:c>
      <x:c r="P168" s="82" t="n">
        <x:f>IF('Pair Build'!AK10="T3 FIRM",1,IF(Geometries!AC10&lt;=$R$12,1,0))</x:f>
        <x:v>1</x:v>
      </x:c>
      <x:c r="Q168" s="82" t="n">
        <x:f>IF($U$12=1,Geometries!AB10,1)</x:f>
        <x:v>1</x:v>
      </x:c>
      <x:c r="R168" s="82" t="n">
        <x:f>IF($V$12=1,Lineages!AJ8,1)</x:f>
        <x:v>1</x:v>
      </x:c>
      <x:c r="S168" s="82" t="n">
        <x:f>MIN(1,G168,H168,K168,L168,Q168,R168)</x:f>
        <x:v>0</x:v>
      </x:c>
      <x:c r="T168" s="74" t="str">
        <x:f>IF(AND('Pair Build'!AJ10="FIT",I168=1,J168=1,M168=1,N168=1,O168&lt;=$E$12,P168=1),"PASS","FAIL")</x:f>
        <x:v>PASS</x:v>
      </x:c>
      <x:c r="U168" s="98" t="str">
        <x:f>IF(AND(S168&gt;=F168,T168="PASS"),"PASS","FAIL")</x:f>
        <x:v>FAIL</x:v>
      </x:c>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row>
    <x:row r="169">
      <x:c r="B169" s="28" t="str">
        <x:v>P04</x:v>
      </x:c>
      <x:c r="C169" s="28" t="str">
        <x:v>L1-G4</x:v>
      </x:c>
      <x:c r="D169" s="28" t="str">
        <x:v>L1</x:v>
      </x:c>
      <x:c r="E169" s="28" t="str">
        <x:v>G4</x:v>
      </x:c>
      <x:c r="F169" s="96" t="n">
        <x:f>$D$12</x:f>
        <x:v>0.4</x:v>
      </x:c>
      <x:c r="G169" s="82" t="n">
        <x:f>W$12</x:f>
        <x:v>0</x:v>
      </x:c>
      <x:c r="H169" s="82" t="n">
        <x:f>MIN(1,Geometries!E11*$I$12+(1-Geometries!E11)*(Geometries!J11*$F$12+Geometries!K11*$G$12*IF(Geometries!M11="YES",1,$J$12)+Geometries!L11*$H$12*IF(Geometries!M11="YES",1,$J$12)))</x:f>
        <x:v>1</x:v>
      </x:c>
      <x:c r="I169" s="82" t="n">
        <x:f>IF($K$12=0,1,IF('Pair Build'!AG11&lt;=$K$12,1,0))</x:f>
        <x:v>1</x:v>
      </x:c>
      <x:c r="J169" s="82" t="n">
        <x:f>IF($L$12=0,1,IF(Geometries!W11&gt;=$L$12,1,0))</x:f>
        <x:v>1</x:v>
      </x:c>
      <x:c r="K169" s="82" t="n">
        <x:f>MIN(IF($M$12=1,Geometries!Z11,1),IF($N$12=1,Geometries!AA11,1))</x:f>
        <x:v>1</x:v>
      </x:c>
      <x:c r="L169" s="82" t="n">
        <x:f>MIN(IF($S$12=1,'Pair Build'!AE11,1),IF($T$12=1,'Pair Build'!AF11,1))</x:f>
        <x:v>1</x:v>
      </x:c>
      <x:c r="M169" s="82" t="n">
        <x:f>IF($O$12=0,1,IF('Pair Build'!AH11&lt;=$O$12,1,0))</x:f>
        <x:v>1</x:v>
      </x:c>
      <x:c r="N169" s="82" t="n">
        <x:f>IF($P$12=0,1,IF('Pair Build'!AI11="PASS",1,0))</x:f>
        <x:v>1</x:v>
      </x:c>
      <x:c r="O169" s="82" t="n">
        <x:f>IF(F169&lt;1,'Pair Build'!Y11,'Pair Build'!Z11)/$Q$12</x:f>
        <x:v>2</x:v>
      </x:c>
      <x:c r="P169" s="82" t="n">
        <x:f>IF('Pair Build'!AK11="T3 FIRM",1,IF(Geometries!AC11&lt;=$R$12,1,0))</x:f>
        <x:v>1</x:v>
      </x:c>
      <x:c r="Q169" s="82" t="n">
        <x:f>IF($U$12=1,Geometries!AB11,1)</x:f>
        <x:v>1</x:v>
      </x:c>
      <x:c r="R169" s="82" t="n">
        <x:f>IF($V$12=1,Lineages!AJ8,1)</x:f>
        <x:v>1</x:v>
      </x:c>
      <x:c r="S169" s="82" t="n">
        <x:f>MIN(1,G169,H169,K169,L169,Q169,R169)</x:f>
        <x:v>0</x:v>
      </x:c>
      <x:c r="T169" s="74" t="str">
        <x:f>IF(AND('Pair Build'!AJ11="FIT",I169=1,J169=1,M169=1,N169=1,O169&lt;=$E$12,P169=1),"PASS","FAIL")</x:f>
        <x:v>PASS</x:v>
      </x:c>
      <x:c r="U169" s="98" t="str">
        <x:f>IF(AND(S169&gt;=F169,T169="PASS"),"PASS","FAIL")</x:f>
        <x:v>FAIL</x:v>
      </x:c>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row>
    <x:row r="170">
      <x:c r="B170" s="28" t="str">
        <x:v>P04</x:v>
      </x:c>
      <x:c r="C170" s="28" t="str">
        <x:v>L1-G5</x:v>
      </x:c>
      <x:c r="D170" s="28" t="str">
        <x:v>L1</x:v>
      </x:c>
      <x:c r="E170" s="28" t="str">
        <x:v>G5</x:v>
      </x:c>
      <x:c r="F170" s="96" t="n">
        <x:f>$D$12</x:f>
        <x:v>0.4</x:v>
      </x:c>
      <x:c r="G170" s="82" t="n">
        <x:f>W$12</x:f>
        <x:v>0</x:v>
      </x:c>
      <x:c r="H170" s="82" t="n">
        <x:f>MIN(1,Geometries!E12*$I$12+(1-Geometries!E12)*(Geometries!J12*$F$12+Geometries!K12*$G$12*IF(Geometries!M12="YES",1,$J$12)+Geometries!L12*$H$12*IF(Geometries!M12="YES",1,$J$12)))</x:f>
        <x:v>1</x:v>
      </x:c>
      <x:c r="I170" s="82" t="n">
        <x:f>IF($K$12=0,1,IF('Pair Build'!AG12&lt;=$K$12,1,0))</x:f>
        <x:v>1</x:v>
      </x:c>
      <x:c r="J170" s="82" t="n">
        <x:f>IF($L$12=0,1,IF(Geometries!W12&gt;=$L$12,1,0))</x:f>
        <x:v>1</x:v>
      </x:c>
      <x:c r="K170" s="82" t="n">
        <x:f>MIN(IF($M$12=1,Geometries!Z12,1),IF($N$12=1,Geometries!AA12,1))</x:f>
        <x:v>1</x:v>
      </x:c>
      <x:c r="L170" s="82" t="n">
        <x:f>MIN(IF($S$12=1,'Pair Build'!AE12,1),IF($T$12=1,'Pair Build'!AF12,1))</x:f>
        <x:v>1</x:v>
      </x:c>
      <x:c r="M170" s="82" t="n">
        <x:f>IF($O$12=0,1,IF('Pair Build'!AH12&lt;=$O$12,1,0))</x:f>
        <x:v>1</x:v>
      </x:c>
      <x:c r="N170" s="82" t="n">
        <x:f>IF($P$12=0,1,IF('Pair Build'!AI12="PASS",1,0))</x:f>
        <x:v>1</x:v>
      </x:c>
      <x:c r="O170" s="82" t="n">
        <x:f>IF(F170&lt;1,'Pair Build'!Y12,'Pair Build'!Z12)/$Q$12</x:f>
        <x:v>10</x:v>
      </x:c>
      <x:c r="P170" s="82" t="n">
        <x:f>IF('Pair Build'!AK12="T3 FIRM",1,IF(Geometries!AC12&lt;=$R$12,1,0))</x:f>
        <x:v>1</x:v>
      </x:c>
      <x:c r="Q170" s="82" t="n">
        <x:f>IF($U$12=1,Geometries!AB12,1)</x:f>
        <x:v>1</x:v>
      </x:c>
      <x:c r="R170" s="82" t="n">
        <x:f>IF($V$12=1,Lineages!AJ8,1)</x:f>
        <x:v>1</x:v>
      </x:c>
      <x:c r="S170" s="82" t="n">
        <x:f>MIN(1,G170,H170,K170,L170,Q170,R170)</x:f>
        <x:v>0</x:v>
      </x:c>
      <x:c r="T170" s="74" t="str">
        <x:f>IF(AND('Pair Build'!AJ12="FIT",I170=1,J170=1,M170=1,N170=1,O170&lt;=$E$12,P170=1),"PASS","FAIL")</x:f>
        <x:v>PASS</x:v>
      </x:c>
      <x:c r="U170" s="98" t="str">
        <x:f>IF(AND(S170&gt;=F170,T170="PASS"),"PASS","FAIL")</x:f>
        <x:v>FAIL</x:v>
      </x:c>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row>
    <x:row r="171">
      <x:c r="B171" s="28" t="str">
        <x:v>P04</x:v>
      </x:c>
      <x:c r="C171" s="28" t="str">
        <x:v>L2-G1</x:v>
      </x:c>
      <x:c r="D171" s="28" t="str">
        <x:v>L2</x:v>
      </x:c>
      <x:c r="E171" s="28" t="str">
        <x:v>G1</x:v>
      </x:c>
      <x:c r="F171" s="96" t="n">
        <x:f>$D$12</x:f>
        <x:v>0.4</x:v>
      </x:c>
      <x:c r="G171" s="82" t="n">
        <x:f>X$12</x:f>
        <x:v>1</x:v>
      </x:c>
      <x:c r="H171" s="82" t="n">
        <x:f>MIN(1,Geometries!E8*$I$12+(1-Geometries!E8)*(Geometries!J8*$F$12+Geometries!K8*$G$12*IF(Geometries!M8="YES",1,$J$12)+Geometries!L8*$H$12*IF(Geometries!M8="YES",1,$J$12)))</x:f>
        <x:v>1</x:v>
      </x:c>
      <x:c r="I171" s="82" t="n">
        <x:f>IF($K$12=0,1,IF('Pair Build'!AG13&lt;=$K$12,1,0))</x:f>
        <x:v>1</x:v>
      </x:c>
      <x:c r="J171" s="82" t="n">
        <x:f>IF($L$12=0,1,IF(Geometries!W8&gt;=$L$12,1,0))</x:f>
        <x:v>1</x:v>
      </x:c>
      <x:c r="K171" s="82" t="n">
        <x:f>MIN(IF($M$12=1,Geometries!Z8,1),IF($N$12=1,Geometries!AA8,1))</x:f>
        <x:v>1</x:v>
      </x:c>
      <x:c r="L171" s="82" t="n">
        <x:f>MIN(IF($S$12=1,'Pair Build'!AE13,1),IF($T$12=1,'Pair Build'!AF13,1))</x:f>
        <x:v>1</x:v>
      </x:c>
      <x:c r="M171" s="82" t="n">
        <x:f>IF($O$12=0,1,IF('Pair Build'!AH13&lt;=$O$12,1,0))</x:f>
        <x:v>1</x:v>
      </x:c>
      <x:c r="N171" s="82" t="n">
        <x:f>IF($P$12=0,1,IF('Pair Build'!AI13="PASS",1,0))</x:f>
        <x:v>1</x:v>
      </x:c>
      <x:c r="O171" s="82" t="n">
        <x:f>IF(F171&lt;1,'Pair Build'!Y13,'Pair Build'!Z13)/$Q$12</x:f>
        <x:v>13.570588235294117</x:v>
      </x:c>
      <x:c r="P171" s="82" t="n">
        <x:f>IF('Pair Build'!AK13="T3 FIRM",1,IF(Geometries!AC8&lt;=$R$12,1,0))</x:f>
        <x:v>1</x:v>
      </x:c>
      <x:c r="Q171" s="82" t="n">
        <x:f>IF($U$12=1,Geometries!AB8,1)</x:f>
        <x:v>1</x:v>
      </x:c>
      <x:c r="R171" s="82" t="n">
        <x:f>IF($V$12=1,Lineages!AJ9,1)</x:f>
        <x:v>1</x:v>
      </x:c>
      <x:c r="S171" s="82" t="n">
        <x:f>MIN(1,G171,H171,K171,L171,Q171,R171)</x:f>
        <x:v>1</x:v>
      </x:c>
      <x:c r="T171" s="74" t="str">
        <x:f>IF(AND('Pair Build'!AJ13="FIT",I171=1,J171=1,M171=1,N171=1,O171&lt;=$E$12,P171=1),"PASS","FAIL")</x:f>
        <x:v>PASS</x:v>
      </x:c>
      <x:c r="U171" s="98" t="str">
        <x:f>IF(AND(S171&gt;=F171,T171="PASS"),"PASS","FAIL")</x:f>
        <x:v>PASS</x:v>
      </x:c>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row>
    <x:row r="172">
      <x:c r="B172" s="28" t="str">
        <x:v>P04</x:v>
      </x:c>
      <x:c r="C172" s="28" t="str">
        <x:v>L2-G2</x:v>
      </x:c>
      <x:c r="D172" s="28" t="str">
        <x:v>L2</x:v>
      </x:c>
      <x:c r="E172" s="28" t="str">
        <x:v>G2</x:v>
      </x:c>
      <x:c r="F172" s="96" t="n">
        <x:f>$D$12</x:f>
        <x:v>0.4</x:v>
      </x:c>
      <x:c r="G172" s="82" t="n">
        <x:f>X$12</x:f>
        <x:v>1</x:v>
      </x:c>
      <x:c r="H172" s="82" t="n">
        <x:f>MIN(1,Geometries!E9*$I$12+(1-Geometries!E9)*(Geometries!J9*$F$12+Geometries!K9*$G$12*IF(Geometries!M9="YES",1,$J$12)+Geometries!L9*$H$12*IF(Geometries!M9="YES",1,$J$12)))</x:f>
        <x:v>1</x:v>
      </x:c>
      <x:c r="I172" s="82" t="n">
        <x:f>IF($K$12=0,1,IF('Pair Build'!AG14&lt;=$K$12,1,0))</x:f>
        <x:v>1</x:v>
      </x:c>
      <x:c r="J172" s="82" t="n">
        <x:f>IF($L$12=0,1,IF(Geometries!W9&gt;=$L$12,1,0))</x:f>
        <x:v>1</x:v>
      </x:c>
      <x:c r="K172" s="82" t="n">
        <x:f>MIN(IF($M$12=1,Geometries!Z9,1),IF($N$12=1,Geometries!AA9,1))</x:f>
        <x:v>1</x:v>
      </x:c>
      <x:c r="L172" s="82" t="n">
        <x:f>MIN(IF($S$12=1,'Pair Build'!AE14,1),IF($T$12=1,'Pair Build'!AF14,1))</x:f>
        <x:v>1</x:v>
      </x:c>
      <x:c r="M172" s="82" t="n">
        <x:f>IF($O$12=0,1,IF('Pair Build'!AH14&lt;=$O$12,1,0))</x:f>
        <x:v>1</x:v>
      </x:c>
      <x:c r="N172" s="82" t="n">
        <x:f>IF($P$12=0,1,IF('Pair Build'!AI14="PASS",1,0))</x:f>
        <x:v>1</x:v>
      </x:c>
      <x:c r="O172" s="82" t="n">
        <x:f>IF(F172&lt;1,'Pair Build'!Y14,'Pair Build'!Z14)/$Q$12</x:f>
        <x:v>19.759090909090908</x:v>
      </x:c>
      <x:c r="P172" s="82" t="n">
        <x:f>IF('Pair Build'!AK14="T3 FIRM",1,IF(Geometries!AC9&lt;=$R$12,1,0))</x:f>
        <x:v>1</x:v>
      </x:c>
      <x:c r="Q172" s="82" t="n">
        <x:f>IF($U$12=1,Geometries!AB9,1)</x:f>
        <x:v>1</x:v>
      </x:c>
      <x:c r="R172" s="82" t="n">
        <x:f>IF($V$12=1,Lineages!AJ9,1)</x:f>
        <x:v>1</x:v>
      </x:c>
      <x:c r="S172" s="82" t="n">
        <x:f>MIN(1,G172,H172,K172,L172,Q172,R172)</x:f>
        <x:v>1</x:v>
      </x:c>
      <x:c r="T172" s="74" t="str">
        <x:f>IF(AND('Pair Build'!AJ14="FIT",I172=1,J172=1,M172=1,N172=1,O172&lt;=$E$12,P172=1),"PASS","FAIL")</x:f>
        <x:v>PASS</x:v>
      </x:c>
      <x:c r="U172" s="98" t="str">
        <x:f>IF(AND(S172&gt;=F172,T172="PASS"),"PASS","FAIL")</x:f>
        <x:v>PASS</x:v>
      </x:c>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row>
    <x:row r="173">
      <x:c r="B173" s="28" t="str">
        <x:v>P04</x:v>
      </x:c>
      <x:c r="C173" s="28" t="str">
        <x:v>L2-G3</x:v>
      </x:c>
      <x:c r="D173" s="28" t="str">
        <x:v>L2</x:v>
      </x:c>
      <x:c r="E173" s="28" t="str">
        <x:v>G3</x:v>
      </x:c>
      <x:c r="F173" s="96" t="n">
        <x:f>$D$12</x:f>
        <x:v>0.4</x:v>
      </x:c>
      <x:c r="G173" s="82" t="n">
        <x:f>X$12</x:f>
        <x:v>1</x:v>
      </x:c>
      <x:c r="H173" s="82" t="n">
        <x:f>MIN(1,Geometries!E10*$I$12+(1-Geometries!E10)*(Geometries!J10*$F$12+Geometries!K10*$G$12*IF(Geometries!M10="YES",1,$J$12)+Geometries!L10*$H$12*IF(Geometries!M10="YES",1,$J$12)))</x:f>
        <x:v>1</x:v>
      </x:c>
      <x:c r="I173" s="82" t="n">
        <x:f>IF($K$12=0,1,IF('Pair Build'!AG15&lt;=$K$12,1,0))</x:f>
        <x:v>1</x:v>
      </x:c>
      <x:c r="J173" s="82" t="n">
        <x:f>IF($L$12=0,1,IF(Geometries!W10&gt;=$L$12,1,0))</x:f>
        <x:v>1</x:v>
      </x:c>
      <x:c r="K173" s="82" t="n">
        <x:f>MIN(IF($M$12=1,Geometries!Z10,1),IF($N$12=1,Geometries!AA10,1))</x:f>
        <x:v>1</x:v>
      </x:c>
      <x:c r="L173" s="82" t="n">
        <x:f>MIN(IF($S$12=1,'Pair Build'!AE15,1),IF($T$12=1,'Pair Build'!AF15,1))</x:f>
        <x:v>1</x:v>
      </x:c>
      <x:c r="M173" s="82" t="n">
        <x:f>IF($O$12=0,1,IF('Pair Build'!AH15&lt;=$O$12,1,0))</x:f>
        <x:v>1</x:v>
      </x:c>
      <x:c r="N173" s="82" t="n">
        <x:f>IF($P$12=0,1,IF('Pair Build'!AI15="PASS",1,0))</x:f>
        <x:v>1</x:v>
      </x:c>
      <x:c r="O173" s="82" t="n">
        <x:f>IF(F173&lt;1,'Pair Build'!Y15,'Pair Build'!Z15)/$Q$12</x:f>
        <x:v>15.43235294117647</x:v>
      </x:c>
      <x:c r="P173" s="82" t="n">
        <x:f>IF('Pair Build'!AK15="T3 FIRM",1,IF(Geometries!AC10&lt;=$R$12,1,0))</x:f>
        <x:v>1</x:v>
      </x:c>
      <x:c r="Q173" s="82" t="n">
        <x:f>IF($U$12=1,Geometries!AB10,1)</x:f>
        <x:v>1</x:v>
      </x:c>
      <x:c r="R173" s="82" t="n">
        <x:f>IF($V$12=1,Lineages!AJ9,1)</x:f>
        <x:v>1</x:v>
      </x:c>
      <x:c r="S173" s="82" t="n">
        <x:f>MIN(1,G173,H173,K173,L173,Q173,R173)</x:f>
        <x:v>1</x:v>
      </x:c>
      <x:c r="T173" s="74" t="str">
        <x:f>IF(AND('Pair Build'!AJ15="FIT",I173=1,J173=1,M173=1,N173=1,O173&lt;=$E$12,P173=1),"PASS","FAIL")</x:f>
        <x:v>PASS</x:v>
      </x:c>
      <x:c r="U173" s="98" t="str">
        <x:f>IF(AND(S173&gt;=F173,T173="PASS"),"PASS","FAIL")</x:f>
        <x:v>PASS</x:v>
      </x:c>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row>
    <x:row r="174">
      <x:c r="B174" s="28" t="str">
        <x:v>P04</x:v>
      </x:c>
      <x:c r="C174" s="28" t="str">
        <x:v>L2-G4</x:v>
      </x:c>
      <x:c r="D174" s="28" t="str">
        <x:v>L2</x:v>
      </x:c>
      <x:c r="E174" s="28" t="str">
        <x:v>G4</x:v>
      </x:c>
      <x:c r="F174" s="96" t="n">
        <x:f>$D$12</x:f>
        <x:v>0.4</x:v>
      </x:c>
      <x:c r="G174" s="82" t="n">
        <x:f>X$12</x:f>
        <x:v>1</x:v>
      </x:c>
      <x:c r="H174" s="82" t="n">
        <x:f>MIN(1,Geometries!E11*$I$12+(1-Geometries!E11)*(Geometries!J11*$F$12+Geometries!K11*$G$12*IF(Geometries!M11="YES",1,$J$12)+Geometries!L11*$H$12*IF(Geometries!M11="YES",1,$J$12)))</x:f>
        <x:v>1</x:v>
      </x:c>
      <x:c r="I174" s="82" t="n">
        <x:f>IF($K$12=0,1,IF('Pair Build'!AG16&lt;=$K$12,1,0))</x:f>
        <x:v>1</x:v>
      </x:c>
      <x:c r="J174" s="82" t="n">
        <x:f>IF($L$12=0,1,IF(Geometries!W11&gt;=$L$12,1,0))</x:f>
        <x:v>1</x:v>
      </x:c>
      <x:c r="K174" s="82" t="n">
        <x:f>MIN(IF($M$12=1,Geometries!Z11,1),IF($N$12=1,Geometries!AA11,1))</x:f>
        <x:v>1</x:v>
      </x:c>
      <x:c r="L174" s="82" t="n">
        <x:f>MIN(IF($S$12=1,'Pair Build'!AE16,1),IF($T$12=1,'Pair Build'!AF16,1))</x:f>
        <x:v>1</x:v>
      </x:c>
      <x:c r="M174" s="82" t="n">
        <x:f>IF($O$12=0,1,IF('Pair Build'!AH16&lt;=$O$12,1,0))</x:f>
        <x:v>1</x:v>
      </x:c>
      <x:c r="N174" s="82" t="n">
        <x:f>IF($P$12=0,1,IF('Pair Build'!AI16="PASS",1,0))</x:f>
        <x:v>1</x:v>
      </x:c>
      <x:c r="O174" s="82" t="n">
        <x:f>IF(F174&lt;1,'Pair Build'!Y16,'Pair Build'!Z16)/$Q$12</x:f>
        <x:v>2.3266666666666667</x:v>
      </x:c>
      <x:c r="P174" s="82" t="n">
        <x:f>IF('Pair Build'!AK16="T3 FIRM",1,IF(Geometries!AC11&lt;=$R$12,1,0))</x:f>
        <x:v>1</x:v>
      </x:c>
      <x:c r="Q174" s="82" t="n">
        <x:f>IF($U$12=1,Geometries!AB11,1)</x:f>
        <x:v>1</x:v>
      </x:c>
      <x:c r="R174" s="82" t="n">
        <x:f>IF($V$12=1,Lineages!AJ9,1)</x:f>
        <x:v>1</x:v>
      </x:c>
      <x:c r="S174" s="82" t="n">
        <x:f>MIN(1,G174,H174,K174,L174,Q174,R174)</x:f>
        <x:v>1</x:v>
      </x:c>
      <x:c r="T174" s="74" t="str">
        <x:f>IF(AND('Pair Build'!AJ16="FIT",I174=1,J174=1,M174=1,N174=1,O174&lt;=$E$12,P174=1),"PASS","FAIL")</x:f>
        <x:v>PASS</x:v>
      </x:c>
      <x:c r="U174" s="98" t="str">
        <x:f>IF(AND(S174&gt;=F174,T174="PASS"),"PASS","FAIL")</x:f>
        <x:v>PASS</x:v>
      </x:c>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row>
    <x:row r="175">
      <x:c r="B175" s="28" t="str">
        <x:v>P04</x:v>
      </x:c>
      <x:c r="C175" s="28" t="str">
        <x:v>L2-G5</x:v>
      </x:c>
      <x:c r="D175" s="28" t="str">
        <x:v>L2</x:v>
      </x:c>
      <x:c r="E175" s="28" t="str">
        <x:v>G5</x:v>
      </x:c>
      <x:c r="F175" s="96" t="n">
        <x:f>$D$12</x:f>
        <x:v>0.4</x:v>
      </x:c>
      <x:c r="G175" s="82" t="n">
        <x:f>X$12</x:f>
        <x:v>1</x:v>
      </x:c>
      <x:c r="H175" s="82" t="n">
        <x:f>MIN(1,Geometries!E12*$I$12+(1-Geometries!E12)*(Geometries!J12*$F$12+Geometries!K12*$G$12*IF(Geometries!M12="YES",1,$J$12)+Geometries!L12*$H$12*IF(Geometries!M12="YES",1,$J$12)))</x:f>
        <x:v>1</x:v>
      </x:c>
      <x:c r="I175" s="82" t="n">
        <x:f>IF($K$12=0,1,IF('Pair Build'!AG17&lt;=$K$12,1,0))</x:f>
        <x:v>1</x:v>
      </x:c>
      <x:c r="J175" s="82" t="n">
        <x:f>IF($L$12=0,1,IF(Geometries!W12&gt;=$L$12,1,0))</x:f>
        <x:v>1</x:v>
      </x:c>
      <x:c r="K175" s="82" t="n">
        <x:f>MIN(IF($M$12=1,Geometries!Z12,1),IF($N$12=1,Geometries!AA12,1))</x:f>
        <x:v>1</x:v>
      </x:c>
      <x:c r="L175" s="82" t="n">
        <x:f>MIN(IF($S$12=1,'Pair Build'!AE17,1),IF($T$12=1,'Pair Build'!AF17,1))</x:f>
        <x:v>1</x:v>
      </x:c>
      <x:c r="M175" s="82" t="n">
        <x:f>IF($O$12=0,1,IF('Pair Build'!AH17&lt;=$O$12,1,0))</x:f>
        <x:v>1</x:v>
      </x:c>
      <x:c r="N175" s="82" t="n">
        <x:f>IF($P$12=0,1,IF('Pair Build'!AI17="PASS",1,0))</x:f>
        <x:v>1</x:v>
      </x:c>
      <x:c r="O175" s="82" t="n">
        <x:f>IF(F175&lt;1,'Pair Build'!Y17,'Pair Build'!Z17)/$Q$12</x:f>
        <x:v>11.777631578947368</x:v>
      </x:c>
      <x:c r="P175" s="82" t="n">
        <x:f>IF('Pair Build'!AK17="T3 FIRM",1,IF(Geometries!AC12&lt;=$R$12,1,0))</x:f>
        <x:v>1</x:v>
      </x:c>
      <x:c r="Q175" s="82" t="n">
        <x:f>IF($U$12=1,Geometries!AB12,1)</x:f>
        <x:v>1</x:v>
      </x:c>
      <x:c r="R175" s="82" t="n">
        <x:f>IF($V$12=1,Lineages!AJ9,1)</x:f>
        <x:v>1</x:v>
      </x:c>
      <x:c r="S175" s="82" t="n">
        <x:f>MIN(1,G175,H175,K175,L175,Q175,R175)</x:f>
        <x:v>1</x:v>
      </x:c>
      <x:c r="T175" s="74" t="str">
        <x:f>IF(AND('Pair Build'!AJ17="FIT",I175=1,J175=1,M175=1,N175=1,O175&lt;=$E$12,P175=1),"PASS","FAIL")</x:f>
        <x:v>PASS</x:v>
      </x:c>
      <x:c r="U175" s="98" t="str">
        <x:f>IF(AND(S175&gt;=F175,T175="PASS"),"PASS","FAIL")</x:f>
        <x:v>PASS</x:v>
      </x:c>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row>
    <x:row r="176">
      <x:c r="B176" s="28" t="str">
        <x:v>P04</x:v>
      </x:c>
      <x:c r="C176" s="28" t="str">
        <x:v>L3-G1</x:v>
      </x:c>
      <x:c r="D176" s="28" t="str">
        <x:v>L3</x:v>
      </x:c>
      <x:c r="E176" s="28" t="str">
        <x:v>G1</x:v>
      </x:c>
      <x:c r="F176" s="96" t="n">
        <x:f>$D$12</x:f>
        <x:v>0.4</x:v>
      </x:c>
      <x:c r="G176" s="82" t="n">
        <x:f>Y$12</x:f>
        <x:v>1</x:v>
      </x:c>
      <x:c r="H176" s="82" t="n">
        <x:f>MIN(1,Geometries!E8*$I$12+(1-Geometries!E8)*(Geometries!J8*$F$12+Geometries!K8*$G$12*IF(Geometries!M8="YES",1,$J$12)+Geometries!L8*$H$12*IF(Geometries!M8="YES",1,$J$12)))</x:f>
        <x:v>1</x:v>
      </x:c>
      <x:c r="I176" s="82" t="n">
        <x:f>IF($K$12=0,1,IF('Pair Build'!AG18&lt;=$K$12,1,0))</x:f>
        <x:v>1</x:v>
      </x:c>
      <x:c r="J176" s="82" t="n">
        <x:f>IF($L$12=0,1,IF(Geometries!W8&gt;=$L$12,1,0))</x:f>
        <x:v>1</x:v>
      </x:c>
      <x:c r="K176" s="82" t="n">
        <x:f>MIN(IF($M$12=1,Geometries!Z8,1),IF($N$12=1,Geometries!AA8,1))</x:f>
        <x:v>1</x:v>
      </x:c>
      <x:c r="L176" s="82" t="n">
        <x:f>MIN(IF($S$12=1,'Pair Build'!AE18,1),IF($T$12=1,'Pair Build'!AF18,1))</x:f>
        <x:v>1</x:v>
      </x:c>
      <x:c r="M176" s="82" t="n">
        <x:f>IF($O$12=0,1,IF('Pair Build'!AH18&lt;=$O$12,1,0))</x:f>
        <x:v>1</x:v>
      </x:c>
      <x:c r="N176" s="82" t="n">
        <x:f>IF($P$12=0,1,IF('Pair Build'!AI18="PASS",1,0))</x:f>
        <x:v>1</x:v>
      </x:c>
      <x:c r="O176" s="82" t="n">
        <x:f>IF(F176&lt;1,'Pair Build'!Y18,'Pair Build'!Z18)/$Q$12</x:f>
        <x:v>17.929411764705883</x:v>
      </x:c>
      <x:c r="P176" s="82" t="n">
        <x:f>IF('Pair Build'!AK18="T3 FIRM",1,IF(Geometries!AC8&lt;=$R$12,1,0))</x:f>
        <x:v>1</x:v>
      </x:c>
      <x:c r="Q176" s="82" t="n">
        <x:f>IF($U$12=1,Geometries!AB8,1)</x:f>
        <x:v>1</x:v>
      </x:c>
      <x:c r="R176" s="82" t="n">
        <x:f>IF($V$12=1,Lineages!AJ10,1)</x:f>
        <x:v>1</x:v>
      </x:c>
      <x:c r="S176" s="82" t="n">
        <x:f>MIN(1,G176,H176,K176,L176,Q176,R176)</x:f>
        <x:v>1</x:v>
      </x:c>
      <x:c r="T176" s="74" t="str">
        <x:f>IF(AND('Pair Build'!AJ18="FIT",I176=1,J176=1,M176=1,N176=1,O176&lt;=$E$12,P176=1),"PASS","FAIL")</x:f>
        <x:v>FAIL</x:v>
      </x:c>
      <x:c r="U176" s="98" t="str">
        <x:f>IF(AND(S176&gt;=F176,T176="PASS"),"PASS","FAIL")</x:f>
        <x:v>FAIL</x:v>
      </x:c>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row>
    <x:row r="177">
      <x:c r="B177" s="28" t="str">
        <x:v>P04</x:v>
      </x:c>
      <x:c r="C177" s="28" t="str">
        <x:v>L3-G2</x:v>
      </x:c>
      <x:c r="D177" s="28" t="str">
        <x:v>L3</x:v>
      </x:c>
      <x:c r="E177" s="28" t="str">
        <x:v>G2</x:v>
      </x:c>
      <x:c r="F177" s="96" t="n">
        <x:f>$D$12</x:f>
        <x:v>0.4</x:v>
      </x:c>
      <x:c r="G177" s="82" t="n">
        <x:f>Y$12</x:f>
        <x:v>1</x:v>
      </x:c>
      <x:c r="H177" s="82" t="n">
        <x:f>MIN(1,Geometries!E9*$I$12+(1-Geometries!E9)*(Geometries!J9*$F$12+Geometries!K9*$G$12*IF(Geometries!M9="YES",1,$J$12)+Geometries!L9*$H$12*IF(Geometries!M9="YES",1,$J$12)))</x:f>
        <x:v>1</x:v>
      </x:c>
      <x:c r="I177" s="82" t="n">
        <x:f>IF($K$12=0,1,IF('Pair Build'!AG19&lt;=$K$12,1,0))</x:f>
        <x:v>1</x:v>
      </x:c>
      <x:c r="J177" s="82" t="n">
        <x:f>IF($L$12=0,1,IF(Geometries!W9&gt;=$L$12,1,0))</x:f>
        <x:v>1</x:v>
      </x:c>
      <x:c r="K177" s="82" t="n">
        <x:f>MIN(IF($M$12=1,Geometries!Z9,1),IF($N$12=1,Geometries!AA9,1))</x:f>
        <x:v>1</x:v>
      </x:c>
      <x:c r="L177" s="82" t="n">
        <x:f>MIN(IF($S$12=1,'Pair Build'!AE19,1),IF($T$12=1,'Pair Build'!AF19,1))</x:f>
        <x:v>1</x:v>
      </x:c>
      <x:c r="M177" s="82" t="n">
        <x:f>IF($O$12=0,1,IF('Pair Build'!AH19&lt;=$O$12,1,0))</x:f>
        <x:v>1</x:v>
      </x:c>
      <x:c r="N177" s="82" t="n">
        <x:f>IF($P$12=0,1,IF('Pair Build'!AI19="PASS",1,0))</x:f>
        <x:v>1</x:v>
      </x:c>
      <x:c r="O177" s="82" t="n">
        <x:f>IF(F177&lt;1,'Pair Build'!Y19,'Pair Build'!Z19)/$Q$12</x:f>
        <x:v>27.163636363636364</x:v>
      </x:c>
      <x:c r="P177" s="82" t="n">
        <x:f>IF('Pair Build'!AK19="T3 FIRM",1,IF(Geometries!AC9&lt;=$R$12,1,0))</x:f>
        <x:v>1</x:v>
      </x:c>
      <x:c r="Q177" s="82" t="n">
        <x:f>IF($U$12=1,Geometries!AB9,1)</x:f>
        <x:v>1</x:v>
      </x:c>
      <x:c r="R177" s="82" t="n">
        <x:f>IF($V$12=1,Lineages!AJ10,1)</x:f>
        <x:v>1</x:v>
      </x:c>
      <x:c r="S177" s="82" t="n">
        <x:f>MIN(1,G177,H177,K177,L177,Q177,R177)</x:f>
        <x:v>1</x:v>
      </x:c>
      <x:c r="T177" s="74" t="str">
        <x:f>IF(AND('Pair Build'!AJ19="FIT",I177=1,J177=1,M177=1,N177=1,O177&lt;=$E$12,P177=1),"PASS","FAIL")</x:f>
        <x:v>FAIL</x:v>
      </x:c>
      <x:c r="U177" s="98" t="str">
        <x:f>IF(AND(S177&gt;=F177,T177="PASS"),"PASS","FAIL")</x:f>
        <x:v>FAIL</x:v>
      </x:c>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row>
    <x:row r="178">
      <x:c r="B178" s="28" t="str">
        <x:v>P04</x:v>
      </x:c>
      <x:c r="C178" s="28" t="str">
        <x:v>L3-G3</x:v>
      </x:c>
      <x:c r="D178" s="28" t="str">
        <x:v>L3</x:v>
      </x:c>
      <x:c r="E178" s="28" t="str">
        <x:v>G3</x:v>
      </x:c>
      <x:c r="F178" s="96" t="n">
        <x:f>$D$12</x:f>
        <x:v>0.4</x:v>
      </x:c>
      <x:c r="G178" s="82" t="n">
        <x:f>Y$12</x:f>
        <x:v>1</x:v>
      </x:c>
      <x:c r="H178" s="82" t="n">
        <x:f>MIN(1,Geometries!E10*$I$12+(1-Geometries!E10)*(Geometries!J10*$F$12+Geometries!K10*$G$12*IF(Geometries!M10="YES",1,$J$12)+Geometries!L10*$H$12*IF(Geometries!M10="YES",1,$J$12)))</x:f>
        <x:v>1</x:v>
      </x:c>
      <x:c r="I178" s="82" t="n">
        <x:f>IF($K$12=0,1,IF('Pair Build'!AG20&lt;=$K$12,1,0))</x:f>
        <x:v>1</x:v>
      </x:c>
      <x:c r="J178" s="82" t="n">
        <x:f>IF($L$12=0,1,IF(Geometries!W10&gt;=$L$12,1,0))</x:f>
        <x:v>1</x:v>
      </x:c>
      <x:c r="K178" s="82" t="n">
        <x:f>MIN(IF($M$12=1,Geometries!Z10,1),IF($N$12=1,Geometries!AA10,1))</x:f>
        <x:v>1</x:v>
      </x:c>
      <x:c r="L178" s="82" t="n">
        <x:f>MIN(IF($S$12=1,'Pair Build'!AE20,1),IF($T$12=1,'Pair Build'!AF20,1))</x:f>
        <x:v>1</x:v>
      </x:c>
      <x:c r="M178" s="82" t="n">
        <x:f>IF($O$12=0,1,IF('Pair Build'!AH20&lt;=$O$12,1,0))</x:f>
        <x:v>1</x:v>
      </x:c>
      <x:c r="N178" s="82" t="n">
        <x:f>IF($P$12=0,1,IF('Pair Build'!AI20="PASS",1,0))</x:f>
        <x:v>1</x:v>
      </x:c>
      <x:c r="O178" s="82" t="n">
        <x:f>IF(F178&lt;1,'Pair Build'!Y20,'Pair Build'!Z20)/$Q$12</x:f>
        <x:v>20.91764705882353</x:v>
      </x:c>
      <x:c r="P178" s="82" t="n">
        <x:f>IF('Pair Build'!AK20="T3 FIRM",1,IF(Geometries!AC10&lt;=$R$12,1,0))</x:f>
        <x:v>1</x:v>
      </x:c>
      <x:c r="Q178" s="82" t="n">
        <x:f>IF($U$12=1,Geometries!AB10,1)</x:f>
        <x:v>1</x:v>
      </x:c>
      <x:c r="R178" s="82" t="n">
        <x:f>IF($V$12=1,Lineages!AJ10,1)</x:f>
        <x:v>1</x:v>
      </x:c>
      <x:c r="S178" s="82" t="n">
        <x:f>MIN(1,G178,H178,K178,L178,Q178,R178)</x:f>
        <x:v>1</x:v>
      </x:c>
      <x:c r="T178" s="74" t="str">
        <x:f>IF(AND('Pair Build'!AJ20="FIT",I178=1,J178=1,M178=1,N178=1,O178&lt;=$E$12,P178=1),"PASS","FAIL")</x:f>
        <x:v>FAIL</x:v>
      </x:c>
      <x:c r="U178" s="98" t="str">
        <x:f>IF(AND(S178&gt;=F178,T178="PASS"),"PASS","FAIL")</x:f>
        <x:v>FAIL</x:v>
      </x:c>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row>
    <x:row r="179">
      <x:c r="B179" s="28" t="str">
        <x:v>P04</x:v>
      </x:c>
      <x:c r="C179" s="28" t="str">
        <x:v>L3-G4</x:v>
      </x:c>
      <x:c r="D179" s="28" t="str">
        <x:v>L3</x:v>
      </x:c>
      <x:c r="E179" s="28" t="str">
        <x:v>G4</x:v>
      </x:c>
      <x:c r="F179" s="96" t="n">
        <x:f>$D$12</x:f>
        <x:v>0.4</x:v>
      </x:c>
      <x:c r="G179" s="82" t="n">
        <x:f>Y$12</x:f>
        <x:v>1</x:v>
      </x:c>
      <x:c r="H179" s="82" t="n">
        <x:f>MIN(1,Geometries!E11*$I$12+(1-Geometries!E11)*(Geometries!J11*$F$12+Geometries!K11*$G$12*IF(Geometries!M11="YES",1,$J$12)+Geometries!L11*$H$12*IF(Geometries!M11="YES",1,$J$12)))</x:f>
        <x:v>1</x:v>
      </x:c>
      <x:c r="I179" s="82" t="n">
        <x:f>IF($K$12=0,1,IF('Pair Build'!AG21&lt;=$K$12,1,0))</x:f>
        <x:v>1</x:v>
      </x:c>
      <x:c r="J179" s="82" t="n">
        <x:f>IF($L$12=0,1,IF(Geometries!W11&gt;=$L$12,1,0))</x:f>
        <x:v>1</x:v>
      </x:c>
      <x:c r="K179" s="82" t="n">
        <x:f>MIN(IF($M$12=1,Geometries!Z11,1),IF($N$12=1,Geometries!AA11,1))</x:f>
        <x:v>1</x:v>
      </x:c>
      <x:c r="L179" s="82" t="n">
        <x:f>MIN(IF($S$12=1,'Pair Build'!AE21,1),IF($T$12=1,'Pair Build'!AF21,1))</x:f>
        <x:v>1</x:v>
      </x:c>
      <x:c r="M179" s="82" t="n">
        <x:f>IF($O$12=0,1,IF('Pair Build'!AH21&lt;=$O$12,1,0))</x:f>
        <x:v>1</x:v>
      </x:c>
      <x:c r="N179" s="82" t="n">
        <x:f>IF($P$12=0,1,IF('Pair Build'!AI21="PASS",1,0))</x:f>
        <x:v>1</x:v>
      </x:c>
      <x:c r="O179" s="82" t="n">
        <x:f>IF(F179&lt;1,'Pair Build'!Y21,'Pair Build'!Z21)/$Q$12</x:f>
        <x:v>2.88</x:v>
      </x:c>
      <x:c r="P179" s="82" t="n">
        <x:f>IF('Pair Build'!AK21="T3 FIRM",1,IF(Geometries!AC11&lt;=$R$12,1,0))</x:f>
        <x:v>1</x:v>
      </x:c>
      <x:c r="Q179" s="82" t="n">
        <x:f>IF($U$12=1,Geometries!AB11,1)</x:f>
        <x:v>1</x:v>
      </x:c>
      <x:c r="R179" s="82" t="n">
        <x:f>IF($V$12=1,Lineages!AJ10,1)</x:f>
        <x:v>1</x:v>
      </x:c>
      <x:c r="S179" s="82" t="n">
        <x:f>MIN(1,G179,H179,K179,L179,Q179,R179)</x:f>
        <x:v>1</x:v>
      </x:c>
      <x:c r="T179" s="74" t="str">
        <x:f>IF(AND('Pair Build'!AJ21="FIT",I179=1,J179=1,M179=1,N179=1,O179&lt;=$E$12,P179=1),"PASS","FAIL")</x:f>
        <x:v>FAIL</x:v>
      </x:c>
      <x:c r="U179" s="98" t="str">
        <x:f>IF(AND(S179&gt;=F179,T179="PASS"),"PASS","FAIL")</x:f>
        <x:v>FAIL</x:v>
      </x:c>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row>
    <x:row r="180">
      <x:c r="B180" s="28" t="str">
        <x:v>P04</x:v>
      </x:c>
      <x:c r="C180" s="28" t="str">
        <x:v>L3-G5</x:v>
      </x:c>
      <x:c r="D180" s="28" t="str">
        <x:v>L3</x:v>
      </x:c>
      <x:c r="E180" s="28" t="str">
        <x:v>G5</x:v>
      </x:c>
      <x:c r="F180" s="96" t="n">
        <x:f>$D$12</x:f>
        <x:v>0.4</x:v>
      </x:c>
      <x:c r="G180" s="82" t="n">
        <x:f>Y$12</x:f>
        <x:v>1</x:v>
      </x:c>
      <x:c r="H180" s="82" t="n">
        <x:f>MIN(1,Geometries!E12*$I$12+(1-Geometries!E12)*(Geometries!J12*$F$12+Geometries!K12*$G$12*IF(Geometries!M12="YES",1,$J$12)+Geometries!L12*$H$12*IF(Geometries!M12="YES",1,$J$12)))</x:f>
        <x:v>1</x:v>
      </x:c>
      <x:c r="I180" s="82" t="n">
        <x:f>IF($K$12=0,1,IF('Pair Build'!AG22&lt;=$K$12,1,0))</x:f>
        <x:v>1</x:v>
      </x:c>
      <x:c r="J180" s="82" t="n">
        <x:f>IF($L$12=0,1,IF(Geometries!W12&gt;=$L$12,1,0))</x:f>
        <x:v>1</x:v>
      </x:c>
      <x:c r="K180" s="82" t="n">
        <x:f>MIN(IF($M$12=1,Geometries!Z12,1),IF($N$12=1,Geometries!AA12,1))</x:f>
        <x:v>1</x:v>
      </x:c>
      <x:c r="L180" s="82" t="n">
        <x:f>MIN(IF($S$12=1,'Pair Build'!AE22,1),IF($T$12=1,'Pair Build'!AF22,1))</x:f>
        <x:v>1</x:v>
      </x:c>
      <x:c r="M180" s="82" t="n">
        <x:f>IF($O$12=0,1,IF('Pair Build'!AH22&lt;=$O$12,1,0))</x:f>
        <x:v>1</x:v>
      </x:c>
      <x:c r="N180" s="82" t="n">
        <x:f>IF($P$12=0,1,IF('Pair Build'!AI22="PASS",1,0))</x:f>
        <x:v>1</x:v>
      </x:c>
      <x:c r="O180" s="82" t="n">
        <x:f>IF(F180&lt;1,'Pair Build'!Y22,'Pair Build'!Z22)/$Q$12</x:f>
        <x:v>14.421052631578949</x:v>
      </x:c>
      <x:c r="P180" s="82" t="n">
        <x:f>IF('Pair Build'!AK22="T3 FIRM",1,IF(Geometries!AC12&lt;=$R$12,1,0))</x:f>
        <x:v>1</x:v>
      </x:c>
      <x:c r="Q180" s="82" t="n">
        <x:f>IF($U$12=1,Geometries!AB12,1)</x:f>
        <x:v>1</x:v>
      </x:c>
      <x:c r="R180" s="82" t="n">
        <x:f>IF($V$12=1,Lineages!AJ10,1)</x:f>
        <x:v>1</x:v>
      </x:c>
      <x:c r="S180" s="82" t="n">
        <x:f>MIN(1,G180,H180,K180,L180,Q180,R180)</x:f>
        <x:v>1</x:v>
      </x:c>
      <x:c r="T180" s="74" t="str">
        <x:f>IF(AND('Pair Build'!AJ22="FIT",I180=1,J180=1,M180=1,N180=1,O180&lt;=$E$12,P180=1),"PASS","FAIL")</x:f>
        <x:v>FAIL</x:v>
      </x:c>
      <x:c r="U180" s="98" t="str">
        <x:f>IF(AND(S180&gt;=F180,T180="PASS"),"PASS","FAIL")</x:f>
        <x:v>FAIL</x:v>
      </x:c>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row>
    <x:row r="181">
      <x:c r="B181" s="28" t="str">
        <x:v>P04</x:v>
      </x:c>
      <x:c r="C181" s="28" t="str">
        <x:v>L4-G1</x:v>
      </x:c>
      <x:c r="D181" s="28" t="str">
        <x:v>L4</x:v>
      </x:c>
      <x:c r="E181" s="28" t="str">
        <x:v>G1</x:v>
      </x:c>
      <x:c r="F181" s="96" t="n">
        <x:f>$D$12</x:f>
        <x:v>0.4</x:v>
      </x:c>
      <x:c r="G181" s="82" t="n">
        <x:f>Z$12</x:f>
        <x:v>1</x:v>
      </x:c>
      <x:c r="H181" s="82" t="n">
        <x:f>MIN(1,Geometries!E8*$I$12+(1-Geometries!E8)*(Geometries!J8*$F$12+Geometries!K8*$G$12*IF(Geometries!M8="YES",1,$J$12)+Geometries!L8*$H$12*IF(Geometries!M8="YES",1,$J$12)))</x:f>
        <x:v>1</x:v>
      </x:c>
      <x:c r="I181" s="82" t="n">
        <x:f>IF($K$12=0,1,IF('Pair Build'!AG23&lt;=$K$12,1,0))</x:f>
        <x:v>1</x:v>
      </x:c>
      <x:c r="J181" s="82" t="n">
        <x:f>IF($L$12=0,1,IF(Geometries!W8&gt;=$L$12,1,0))</x:f>
        <x:v>1</x:v>
      </x:c>
      <x:c r="K181" s="82" t="n">
        <x:f>MIN(IF($M$12=1,Geometries!Z8,1),IF($N$12=1,Geometries!AA8,1))</x:f>
        <x:v>1</x:v>
      </x:c>
      <x:c r="L181" s="82" t="n">
        <x:f>MIN(IF($S$12=1,'Pair Build'!AE23,1),IF($T$12=1,'Pair Build'!AF23,1))</x:f>
        <x:v>1</x:v>
      </x:c>
      <x:c r="M181" s="82" t="n">
        <x:f>IF($O$12=0,1,IF('Pair Build'!AH23&lt;=$O$12,1,0))</x:f>
        <x:v>1</x:v>
      </x:c>
      <x:c r="N181" s="82" t="n">
        <x:f>IF($P$12=0,1,IF('Pair Build'!AI23="PASS",1,0))</x:f>
        <x:v>1</x:v>
      </x:c>
      <x:c r="O181" s="82" t="n">
        <x:f>IF(F181&lt;1,'Pair Build'!Y23,'Pair Build'!Z23)/$Q$12</x:f>
        <x:v>20.276470588235295</x:v>
      </x:c>
      <x:c r="P181" s="82" t="n">
        <x:f>IF('Pair Build'!AK23="T3 FIRM",1,IF(Geometries!AC8&lt;=$R$12,1,0))</x:f>
        <x:v>1</x:v>
      </x:c>
      <x:c r="Q181" s="82" t="n">
        <x:f>IF($U$12=1,Geometries!AB8,1)</x:f>
        <x:v>1</x:v>
      </x:c>
      <x:c r="R181" s="82" t="n">
        <x:f>IF($V$12=1,Lineages!AJ11,1)</x:f>
        <x:v>1</x:v>
      </x:c>
      <x:c r="S181" s="82" t="n">
        <x:f>MIN(1,G181,H181,K181,L181,Q181,R181)</x:f>
        <x:v>1</x:v>
      </x:c>
      <x:c r="T181" s="74" t="str">
        <x:f>IF(AND('Pair Build'!AJ23="FIT",I181=1,J181=1,M181=1,N181=1,O181&lt;=$E$12,P181=1),"PASS","FAIL")</x:f>
        <x:v>PASS</x:v>
      </x:c>
      <x:c r="U181" s="98" t="str">
        <x:f>IF(AND(S181&gt;=F181,T181="PASS"),"PASS","FAIL")</x:f>
        <x:v>PASS</x:v>
      </x:c>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row>
    <x:row r="182">
      <x:c r="B182" s="28" t="str">
        <x:v>P04</x:v>
      </x:c>
      <x:c r="C182" s="28" t="str">
        <x:v>L4-G2</x:v>
      </x:c>
      <x:c r="D182" s="28" t="str">
        <x:v>L4</x:v>
      </x:c>
      <x:c r="E182" s="28" t="str">
        <x:v>G2</x:v>
      </x:c>
      <x:c r="F182" s="96" t="n">
        <x:f>$D$12</x:f>
        <x:v>0.4</x:v>
      </x:c>
      <x:c r="G182" s="82" t="n">
        <x:f>Z$12</x:f>
        <x:v>1</x:v>
      </x:c>
      <x:c r="H182" s="82" t="n">
        <x:f>MIN(1,Geometries!E9*$I$12+(1-Geometries!E9)*(Geometries!J9*$F$12+Geometries!K9*$G$12*IF(Geometries!M9="YES",1,$J$12)+Geometries!L9*$H$12*IF(Geometries!M9="YES",1,$J$12)))</x:f>
        <x:v>1</x:v>
      </x:c>
      <x:c r="I182" s="82" t="n">
        <x:f>IF($K$12=0,1,IF('Pair Build'!AG24&lt;=$K$12,1,0))</x:f>
        <x:v>1</x:v>
      </x:c>
      <x:c r="J182" s="82" t="n">
        <x:f>IF($L$12=0,1,IF(Geometries!W9&gt;=$L$12,1,0))</x:f>
        <x:v>1</x:v>
      </x:c>
      <x:c r="K182" s="82" t="n">
        <x:f>MIN(IF($M$12=1,Geometries!Z9,1),IF($N$12=1,Geometries!AA9,1))</x:f>
        <x:v>1</x:v>
      </x:c>
      <x:c r="L182" s="82" t="n">
        <x:f>MIN(IF($S$12=1,'Pair Build'!AE24,1),IF($T$12=1,'Pair Build'!AF24,1))</x:f>
        <x:v>1</x:v>
      </x:c>
      <x:c r="M182" s="82" t="n">
        <x:f>IF($O$12=0,1,IF('Pair Build'!AH24&lt;=$O$12,1,0))</x:f>
        <x:v>1</x:v>
      </x:c>
      <x:c r="N182" s="82" t="n">
        <x:f>IF($P$12=0,1,IF('Pair Build'!AI24="PASS",1,0))</x:f>
        <x:v>1</x:v>
      </x:c>
      <x:c r="O182" s="82" t="n">
        <x:f>IF(F182&lt;1,'Pair Build'!Y24,'Pair Build'!Z24)/$Q$12</x:f>
        <x:v>27.45</x:v>
      </x:c>
      <x:c r="P182" s="82" t="n">
        <x:f>IF('Pair Build'!AK24="T3 FIRM",1,IF(Geometries!AC9&lt;=$R$12,1,0))</x:f>
        <x:v>1</x:v>
      </x:c>
      <x:c r="Q182" s="82" t="n">
        <x:f>IF($U$12=1,Geometries!AB9,1)</x:f>
        <x:v>1</x:v>
      </x:c>
      <x:c r="R182" s="82" t="n">
        <x:f>IF($V$12=1,Lineages!AJ11,1)</x:f>
        <x:v>1</x:v>
      </x:c>
      <x:c r="S182" s="82" t="n">
        <x:f>MIN(1,G182,H182,K182,L182,Q182,R182)</x:f>
        <x:v>1</x:v>
      </x:c>
      <x:c r="T182" s="74" t="str">
        <x:f>IF(AND('Pair Build'!AJ24="FIT",I182=1,J182=1,M182=1,N182=1,O182&lt;=$E$12,P182=1),"PASS","FAIL")</x:f>
        <x:v>PASS</x:v>
      </x:c>
      <x:c r="U182" s="98" t="str">
        <x:f>IF(AND(S182&gt;=F182,T182="PASS"),"PASS","FAIL")</x:f>
        <x:v>PASS</x:v>
      </x:c>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row>
    <x:row r="183">
      <x:c r="B183" s="28" t="str">
        <x:v>P04</x:v>
      </x:c>
      <x:c r="C183" s="28" t="str">
        <x:v>L4-G3</x:v>
      </x:c>
      <x:c r="D183" s="28" t="str">
        <x:v>L4</x:v>
      </x:c>
      <x:c r="E183" s="28" t="str">
        <x:v>G3</x:v>
      </x:c>
      <x:c r="F183" s="96" t="n">
        <x:f>$D$12</x:f>
        <x:v>0.4</x:v>
      </x:c>
      <x:c r="G183" s="82" t="n">
        <x:f>Z$12</x:f>
        <x:v>1</x:v>
      </x:c>
      <x:c r="H183" s="82" t="n">
        <x:f>MIN(1,Geometries!E10*$I$12+(1-Geometries!E10)*(Geometries!J10*$F$12+Geometries!K10*$G$12*IF(Geometries!M10="YES",1,$J$12)+Geometries!L10*$H$12*IF(Geometries!M10="YES",1,$J$12)))</x:f>
        <x:v>1</x:v>
      </x:c>
      <x:c r="I183" s="82" t="n">
        <x:f>IF($K$12=0,1,IF('Pair Build'!AG25&lt;=$K$12,1,0))</x:f>
        <x:v>1</x:v>
      </x:c>
      <x:c r="J183" s="82" t="n">
        <x:f>IF($L$12=0,1,IF(Geometries!W10&gt;=$L$12,1,0))</x:f>
        <x:v>1</x:v>
      </x:c>
      <x:c r="K183" s="82" t="n">
        <x:f>MIN(IF($M$12=1,Geometries!Z10,1),IF($N$12=1,Geometries!AA10,1))</x:f>
        <x:v>1</x:v>
      </x:c>
      <x:c r="L183" s="82" t="n">
        <x:f>MIN(IF($S$12=1,'Pair Build'!AE25,1),IF($T$12=1,'Pair Build'!AF25,1))</x:f>
        <x:v>1</x:v>
      </x:c>
      <x:c r="M183" s="82" t="n">
        <x:f>IF($O$12=0,1,IF('Pair Build'!AH25&lt;=$O$12,1,0))</x:f>
        <x:v>1</x:v>
      </x:c>
      <x:c r="N183" s="82" t="n">
        <x:f>IF($P$12=0,1,IF('Pair Build'!AI25="PASS",1,0))</x:f>
        <x:v>1</x:v>
      </x:c>
      <x:c r="O183" s="82" t="n">
        <x:f>IF(F183&lt;1,'Pair Build'!Y25,'Pair Build'!Z25)/$Q$12</x:f>
        <x:v>21.655882352941177</x:v>
      </x:c>
      <x:c r="P183" s="82" t="n">
        <x:f>IF('Pair Build'!AK25="T3 FIRM",1,IF(Geometries!AC10&lt;=$R$12,1,0))</x:f>
        <x:v>1</x:v>
      </x:c>
      <x:c r="Q183" s="82" t="n">
        <x:f>IF($U$12=1,Geometries!AB10,1)</x:f>
        <x:v>1</x:v>
      </x:c>
      <x:c r="R183" s="82" t="n">
        <x:f>IF($V$12=1,Lineages!AJ11,1)</x:f>
        <x:v>1</x:v>
      </x:c>
      <x:c r="S183" s="82" t="n">
        <x:f>MIN(1,G183,H183,K183,L183,Q183,R183)</x:f>
        <x:v>1</x:v>
      </x:c>
      <x:c r="T183" s="74" t="str">
        <x:f>IF(AND('Pair Build'!AJ25="FIT",I183=1,J183=1,M183=1,N183=1,O183&lt;=$E$12,P183=1),"PASS","FAIL")</x:f>
        <x:v>PASS</x:v>
      </x:c>
      <x:c r="U183" s="98" t="str">
        <x:f>IF(AND(S183&gt;=F183,T183="PASS"),"PASS","FAIL")</x:f>
        <x:v>PASS</x:v>
      </x:c>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row>
    <x:row r="184">
      <x:c r="B184" s="28" t="str">
        <x:v>P04</x:v>
      </x:c>
      <x:c r="C184" s="28" t="str">
        <x:v>L4-G4</x:v>
      </x:c>
      <x:c r="D184" s="28" t="str">
        <x:v>L4</x:v>
      </x:c>
      <x:c r="E184" s="28" t="str">
        <x:v>G4</x:v>
      </x:c>
      <x:c r="F184" s="96" t="n">
        <x:f>$D$12</x:f>
        <x:v>0.4</x:v>
      </x:c>
      <x:c r="G184" s="82" t="n">
        <x:f>Z$12</x:f>
        <x:v>1</x:v>
      </x:c>
      <x:c r="H184" s="82" t="n">
        <x:f>MIN(1,Geometries!E11*$I$12+(1-Geometries!E11)*(Geometries!J11*$F$12+Geometries!K11*$G$12*IF(Geometries!M11="YES",1,$J$12)+Geometries!L11*$H$12*IF(Geometries!M11="YES",1,$J$12)))</x:f>
        <x:v>1</x:v>
      </x:c>
      <x:c r="I184" s="82" t="n">
        <x:f>IF($K$12=0,1,IF('Pair Build'!AG26&lt;=$K$12,1,0))</x:f>
        <x:v>1</x:v>
      </x:c>
      <x:c r="J184" s="82" t="n">
        <x:f>IF($L$12=0,1,IF(Geometries!W11&gt;=$L$12,1,0))</x:f>
        <x:v>1</x:v>
      </x:c>
      <x:c r="K184" s="82" t="n">
        <x:f>MIN(IF($M$12=1,Geometries!Z11,1),IF($N$12=1,Geometries!AA11,1))</x:f>
        <x:v>1</x:v>
      </x:c>
      <x:c r="L184" s="82" t="n">
        <x:f>MIN(IF($S$12=1,'Pair Build'!AE26,1),IF($T$12=1,'Pair Build'!AF26,1))</x:f>
        <x:v>1</x:v>
      </x:c>
      <x:c r="M184" s="82" t="n">
        <x:f>IF($O$12=0,1,IF('Pair Build'!AH26&lt;=$O$12,1,0))</x:f>
        <x:v>1</x:v>
      </x:c>
      <x:c r="N184" s="82" t="n">
        <x:f>IF($P$12=0,1,IF('Pair Build'!AI26="PASS",1,0))</x:f>
        <x:v>1</x:v>
      </x:c>
      <x:c r="O184" s="82" t="n">
        <x:f>IF(F184&lt;1,'Pair Build'!Y26,'Pair Build'!Z26)/$Q$12</x:f>
        <x:v>3.6333333333333333</x:v>
      </x:c>
      <x:c r="P184" s="82" t="n">
        <x:f>IF('Pair Build'!AK26="T3 FIRM",1,IF(Geometries!AC11&lt;=$R$12,1,0))</x:f>
        <x:v>1</x:v>
      </x:c>
      <x:c r="Q184" s="82" t="n">
        <x:f>IF($U$12=1,Geometries!AB11,1)</x:f>
        <x:v>1</x:v>
      </x:c>
      <x:c r="R184" s="82" t="n">
        <x:f>IF($V$12=1,Lineages!AJ11,1)</x:f>
        <x:v>1</x:v>
      </x:c>
      <x:c r="S184" s="82" t="n">
        <x:f>MIN(1,G184,H184,K184,L184,Q184,R184)</x:f>
        <x:v>1</x:v>
      </x:c>
      <x:c r="T184" s="74" t="str">
        <x:f>IF(AND('Pair Build'!AJ26="FIT",I184=1,J184=1,M184=1,N184=1,O184&lt;=$E$12,P184=1),"PASS","FAIL")</x:f>
        <x:v>PASS</x:v>
      </x:c>
      <x:c r="U184" s="98" t="str">
        <x:f>IF(AND(S184&gt;=F184,T184="PASS"),"PASS","FAIL")</x:f>
        <x:v>PASS</x:v>
      </x:c>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row>
    <x:row r="185">
      <x:c r="B185" s="28" t="str">
        <x:v>P04</x:v>
      </x:c>
      <x:c r="C185" s="28" t="str">
        <x:v>L4-G5</x:v>
      </x:c>
      <x:c r="D185" s="28" t="str">
        <x:v>L4</x:v>
      </x:c>
      <x:c r="E185" s="28" t="str">
        <x:v>G5</x:v>
      </x:c>
      <x:c r="F185" s="96" t="n">
        <x:f>$D$12</x:f>
        <x:v>0.4</x:v>
      </x:c>
      <x:c r="G185" s="82" t="n">
        <x:f>Z$12</x:f>
        <x:v>1</x:v>
      </x:c>
      <x:c r="H185" s="82" t="n">
        <x:f>MIN(1,Geometries!E12*$I$12+(1-Geometries!E12)*(Geometries!J12*$F$12+Geometries!K12*$G$12*IF(Geometries!M12="YES",1,$J$12)+Geometries!L12*$H$12*IF(Geometries!M12="YES",1,$J$12)))</x:f>
        <x:v>1</x:v>
      </x:c>
      <x:c r="I185" s="82" t="n">
        <x:f>IF($K$12=0,1,IF('Pair Build'!AG27&lt;=$K$12,1,0))</x:f>
        <x:v>1</x:v>
      </x:c>
      <x:c r="J185" s="82" t="n">
        <x:f>IF($L$12=0,1,IF(Geometries!W12&gt;=$L$12,1,0))</x:f>
        <x:v>1</x:v>
      </x:c>
      <x:c r="K185" s="82" t="n">
        <x:f>MIN(IF($M$12=1,Geometries!Z12,1),IF($N$12=1,Geometries!AA12,1))</x:f>
        <x:v>1</x:v>
      </x:c>
      <x:c r="L185" s="82" t="n">
        <x:f>MIN(IF($S$12=1,'Pair Build'!AE27,1),IF($T$12=1,'Pair Build'!AF27,1))</x:f>
        <x:v>1</x:v>
      </x:c>
      <x:c r="M185" s="82" t="n">
        <x:f>IF($O$12=0,1,IF('Pair Build'!AH27&lt;=$O$12,1,0))</x:f>
        <x:v>1</x:v>
      </x:c>
      <x:c r="N185" s="82" t="n">
        <x:f>IF($P$12=0,1,IF('Pair Build'!AI27="PASS",1,0))</x:f>
        <x:v>1</x:v>
      </x:c>
      <x:c r="O185" s="82" t="n">
        <x:f>IF(F185&lt;1,'Pair Build'!Y27,'Pair Build'!Z27)/$Q$12</x:f>
        <x:v>19.20394736842105</x:v>
      </x:c>
      <x:c r="P185" s="82" t="n">
        <x:f>IF('Pair Build'!AK27="T3 FIRM",1,IF(Geometries!AC12&lt;=$R$12,1,0))</x:f>
        <x:v>1</x:v>
      </x:c>
      <x:c r="Q185" s="82" t="n">
        <x:f>IF($U$12=1,Geometries!AB12,1)</x:f>
        <x:v>1</x:v>
      </x:c>
      <x:c r="R185" s="82" t="n">
        <x:f>IF($V$12=1,Lineages!AJ11,1)</x:f>
        <x:v>1</x:v>
      </x:c>
      <x:c r="S185" s="82" t="n">
        <x:f>MIN(1,G185,H185,K185,L185,Q185,R185)</x:f>
        <x:v>1</x:v>
      </x:c>
      <x:c r="T185" s="74" t="str">
        <x:f>IF(AND('Pair Build'!AJ27="FIT",I185=1,J185=1,M185=1,N185=1,O185&lt;=$E$12,P185=1),"PASS","FAIL")</x:f>
        <x:v>PASS</x:v>
      </x:c>
      <x:c r="U185" s="98" t="str">
        <x:f>IF(AND(S185&gt;=F185,T185="PASS"),"PASS","FAIL")</x:f>
        <x:v>PASS</x:v>
      </x:c>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row>
    <x:row r="186">
      <x:c r="B186" s="28" t="str">
        <x:v>P04</x:v>
      </x:c>
      <x:c r="C186" s="28" t="str">
        <x:v>L5-G1</x:v>
      </x:c>
      <x:c r="D186" s="28" t="str">
        <x:v>L5</x:v>
      </x:c>
      <x:c r="E186" s="28" t="str">
        <x:v>G1</x:v>
      </x:c>
      <x:c r="F186" s="96" t="n">
        <x:f>$D$12</x:f>
        <x:v>0.4</x:v>
      </x:c>
      <x:c r="G186" s="82" t="n">
        <x:f>AA$12</x:f>
        <x:v>1</x:v>
      </x:c>
      <x:c r="H186" s="82" t="n">
        <x:f>MIN(1,Geometries!E8*$I$12+(1-Geometries!E8)*(Geometries!J8*$F$12+Geometries!K8*$G$12*IF(Geometries!M8="YES",1,$J$12)+Geometries!L8*$H$12*IF(Geometries!M8="YES",1,$J$12)))</x:f>
        <x:v>1</x:v>
      </x:c>
      <x:c r="I186" s="82" t="n">
        <x:f>IF($K$12=0,1,IF('Pair Build'!AG28&lt;=$K$12,1,0))</x:f>
        <x:v>1</x:v>
      </x:c>
      <x:c r="J186" s="82" t="n">
        <x:f>IF($L$12=0,1,IF(Geometries!W8&gt;=$L$12,1,0))</x:f>
        <x:v>1</x:v>
      </x:c>
      <x:c r="K186" s="82" t="n">
        <x:f>MIN(IF($M$12=1,Geometries!Z8,1),IF($N$12=1,Geometries!AA8,1))</x:f>
        <x:v>1</x:v>
      </x:c>
      <x:c r="L186" s="82" t="n">
        <x:f>MIN(IF($S$12=1,'Pair Build'!AE28,1),IF($T$12=1,'Pair Build'!AF28,1))</x:f>
        <x:v>1</x:v>
      </x:c>
      <x:c r="M186" s="82" t="n">
        <x:f>IF($O$12=0,1,IF('Pair Build'!AH28&lt;=$O$12,1,0))</x:f>
        <x:v>1</x:v>
      </x:c>
      <x:c r="N186" s="82" t="n">
        <x:f>IF($P$12=0,1,IF('Pair Build'!AI28="PASS",1,0))</x:f>
        <x:v>1</x:v>
      </x:c>
      <x:c r="O186" s="82" t="n">
        <x:f>IF(F186&lt;1,'Pair Build'!Y28,'Pair Build'!Z28)/$Q$12</x:f>
        <x:v>12</x:v>
      </x:c>
      <x:c r="P186" s="82" t="n">
        <x:f>IF('Pair Build'!AK28="T3 FIRM",1,IF(Geometries!AC8&lt;=$R$12,1,0))</x:f>
        <x:v>1</x:v>
      </x:c>
      <x:c r="Q186" s="82" t="n">
        <x:f>IF($U$12=1,Geometries!AB8,1)</x:f>
        <x:v>1</x:v>
      </x:c>
      <x:c r="R186" s="82" t="n">
        <x:f>IF($V$12=1,Lineages!AJ12,1)</x:f>
        <x:v>1</x:v>
      </x:c>
      <x:c r="S186" s="82" t="n">
        <x:f>MIN(1,G186,H186,K186,L186,Q186,R186)</x:f>
        <x:v>1</x:v>
      </x:c>
      <x:c r="T186" s="74" t="str">
        <x:f>IF(AND('Pair Build'!AJ28="FIT",I186=1,J186=1,M186=1,N186=1,O186&lt;=$E$12,P186=1),"PASS","FAIL")</x:f>
        <x:v>PASS</x:v>
      </x:c>
      <x:c r="U186" s="98" t="str">
        <x:f>IF(AND(S186&gt;=F186,T186="PASS"),"PASS","FAIL")</x:f>
        <x:v>PASS</x:v>
      </x:c>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row>
    <x:row r="187">
      <x:c r="B187" s="28" t="str">
        <x:v>P04</x:v>
      </x:c>
      <x:c r="C187" s="28" t="str">
        <x:v>L5-G2</x:v>
      </x:c>
      <x:c r="D187" s="28" t="str">
        <x:v>L5</x:v>
      </x:c>
      <x:c r="E187" s="28" t="str">
        <x:v>G2</x:v>
      </x:c>
      <x:c r="F187" s="96" t="n">
        <x:f>$D$12</x:f>
        <x:v>0.4</x:v>
      </x:c>
      <x:c r="G187" s="82" t="n">
        <x:f>AA$12</x:f>
        <x:v>1</x:v>
      </x:c>
      <x:c r="H187" s="82" t="n">
        <x:f>MIN(1,Geometries!E9*$I$12+(1-Geometries!E9)*(Geometries!J9*$F$12+Geometries!K9*$G$12*IF(Geometries!M9="YES",1,$J$12)+Geometries!L9*$H$12*IF(Geometries!M9="YES",1,$J$12)))</x:f>
        <x:v>1</x:v>
      </x:c>
      <x:c r="I187" s="82" t="n">
        <x:f>IF($K$12=0,1,IF('Pair Build'!AG29&lt;=$K$12,1,0))</x:f>
        <x:v>1</x:v>
      </x:c>
      <x:c r="J187" s="82" t="n">
        <x:f>IF($L$12=0,1,IF(Geometries!W9&gt;=$L$12,1,0))</x:f>
        <x:v>1</x:v>
      </x:c>
      <x:c r="K187" s="82" t="n">
        <x:f>MIN(IF($M$12=1,Geometries!Z9,1),IF($N$12=1,Geometries!AA9,1))</x:f>
        <x:v>1</x:v>
      </x:c>
      <x:c r="L187" s="82" t="n">
        <x:f>MIN(IF($S$12=1,'Pair Build'!AE29,1),IF($T$12=1,'Pair Build'!AF29,1))</x:f>
        <x:v>1</x:v>
      </x:c>
      <x:c r="M187" s="82" t="n">
        <x:f>IF($O$12=0,1,IF('Pair Build'!AH29&lt;=$O$12,1,0))</x:f>
        <x:v>1</x:v>
      </x:c>
      <x:c r="N187" s="82" t="n">
        <x:f>IF($P$12=0,1,IF('Pair Build'!AI29="PASS",1,0))</x:f>
        <x:v>1</x:v>
      </x:c>
      <x:c r="O187" s="82" t="n">
        <x:f>IF(F187&lt;1,'Pair Build'!Y29,'Pair Build'!Z29)/$Q$12</x:f>
        <x:v>18</x:v>
      </x:c>
      <x:c r="P187" s="82" t="n">
        <x:f>IF('Pair Build'!AK29="T3 FIRM",1,IF(Geometries!AC9&lt;=$R$12,1,0))</x:f>
        <x:v>1</x:v>
      </x:c>
      <x:c r="Q187" s="82" t="n">
        <x:f>IF($U$12=1,Geometries!AB9,1)</x:f>
        <x:v>1</x:v>
      </x:c>
      <x:c r="R187" s="82" t="n">
        <x:f>IF($V$12=1,Lineages!AJ12,1)</x:f>
        <x:v>1</x:v>
      </x:c>
      <x:c r="S187" s="82" t="n">
        <x:f>MIN(1,G187,H187,K187,L187,Q187,R187)</x:f>
        <x:v>1</x:v>
      </x:c>
      <x:c r="T187" s="74" t="str">
        <x:f>IF(AND('Pair Build'!AJ29="FIT",I187=1,J187=1,M187=1,N187=1,O187&lt;=$E$12,P187=1),"PASS","FAIL")</x:f>
        <x:v>PASS</x:v>
      </x:c>
      <x:c r="U187" s="98" t="str">
        <x:f>IF(AND(S187&gt;=F187,T187="PASS"),"PASS","FAIL")</x:f>
        <x:v>PASS</x:v>
      </x:c>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row>
    <x:row r="188">
      <x:c r="B188" s="28" t="str">
        <x:v>P04</x:v>
      </x:c>
      <x:c r="C188" s="28" t="str">
        <x:v>L5-G3</x:v>
      </x:c>
      <x:c r="D188" s="28" t="str">
        <x:v>L5</x:v>
      </x:c>
      <x:c r="E188" s="28" t="str">
        <x:v>G3</x:v>
      </x:c>
      <x:c r="F188" s="96" t="n">
        <x:f>$D$12</x:f>
        <x:v>0.4</x:v>
      </x:c>
      <x:c r="G188" s="82" t="n">
        <x:f>AA$12</x:f>
        <x:v>1</x:v>
      </x:c>
      <x:c r="H188" s="82" t="n">
        <x:f>MIN(1,Geometries!E10*$I$12+(1-Geometries!E10)*(Geometries!J10*$F$12+Geometries!K10*$G$12*IF(Geometries!M10="YES",1,$J$12)+Geometries!L10*$H$12*IF(Geometries!M10="YES",1,$J$12)))</x:f>
        <x:v>1</x:v>
      </x:c>
      <x:c r="I188" s="82" t="n">
        <x:f>IF($K$12=0,1,IF('Pair Build'!AG30&lt;=$K$12,1,0))</x:f>
        <x:v>1</x:v>
      </x:c>
      <x:c r="J188" s="82" t="n">
        <x:f>IF($L$12=0,1,IF(Geometries!W10&gt;=$L$12,1,0))</x:f>
        <x:v>1</x:v>
      </x:c>
      <x:c r="K188" s="82" t="n">
        <x:f>MIN(IF($M$12=1,Geometries!Z10,1),IF($N$12=1,Geometries!AA10,1))</x:f>
        <x:v>1</x:v>
      </x:c>
      <x:c r="L188" s="82" t="n">
        <x:f>MIN(IF($S$12=1,'Pair Build'!AE30,1),IF($T$12=1,'Pair Build'!AF30,1))</x:f>
        <x:v>1</x:v>
      </x:c>
      <x:c r="M188" s="82" t="n">
        <x:f>IF($O$12=0,1,IF('Pair Build'!AH30&lt;=$O$12,1,0))</x:f>
        <x:v>1</x:v>
      </x:c>
      <x:c r="N188" s="82" t="n">
        <x:f>IF($P$12=0,1,IF('Pair Build'!AI30="PASS",1,0))</x:f>
        <x:v>1</x:v>
      </x:c>
      <x:c r="O188" s="82" t="n">
        <x:f>IF(F188&lt;1,'Pair Build'!Y30,'Pair Build'!Z30)/$Q$12</x:f>
        <x:v>14</x:v>
      </x:c>
      <x:c r="P188" s="82" t="n">
        <x:f>IF('Pair Build'!AK30="T3 FIRM",1,IF(Geometries!AC10&lt;=$R$12,1,0))</x:f>
        <x:v>1</x:v>
      </x:c>
      <x:c r="Q188" s="82" t="n">
        <x:f>IF($U$12=1,Geometries!AB10,1)</x:f>
        <x:v>1</x:v>
      </x:c>
      <x:c r="R188" s="82" t="n">
        <x:f>IF($V$12=1,Lineages!AJ12,1)</x:f>
        <x:v>1</x:v>
      </x:c>
      <x:c r="S188" s="82" t="n">
        <x:f>MIN(1,G188,H188,K188,L188,Q188,R188)</x:f>
        <x:v>1</x:v>
      </x:c>
      <x:c r="T188" s="74" t="str">
        <x:f>IF(AND('Pair Build'!AJ30="FIT",I188=1,J188=1,M188=1,N188=1,O188&lt;=$E$12,P188=1),"PASS","FAIL")</x:f>
        <x:v>PASS</x:v>
      </x:c>
      <x:c r="U188" s="98" t="str">
        <x:f>IF(AND(S188&gt;=F188,T188="PASS"),"PASS","FAIL")</x:f>
        <x:v>PASS</x:v>
      </x:c>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row>
    <x:row r="189">
      <x:c r="B189" s="28" t="str">
        <x:v>P04</x:v>
      </x:c>
      <x:c r="C189" s="28" t="str">
        <x:v>L5-G4</x:v>
      </x:c>
      <x:c r="D189" s="28" t="str">
        <x:v>L5</x:v>
      </x:c>
      <x:c r="E189" s="28" t="str">
        <x:v>G4</x:v>
      </x:c>
      <x:c r="F189" s="96" t="n">
        <x:f>$D$12</x:f>
        <x:v>0.4</x:v>
      </x:c>
      <x:c r="G189" s="82" t="n">
        <x:f>AA$12</x:f>
        <x:v>1</x:v>
      </x:c>
      <x:c r="H189" s="82" t="n">
        <x:f>MIN(1,Geometries!E11*$I$12+(1-Geometries!E11)*(Geometries!J11*$F$12+Geometries!K11*$G$12*IF(Geometries!M11="YES",1,$J$12)+Geometries!L11*$H$12*IF(Geometries!M11="YES",1,$J$12)))</x:f>
        <x:v>1</x:v>
      </x:c>
      <x:c r="I189" s="82" t="n">
        <x:f>IF($K$12=0,1,IF('Pair Build'!AG31&lt;=$K$12,1,0))</x:f>
        <x:v>1</x:v>
      </x:c>
      <x:c r="J189" s="82" t="n">
        <x:f>IF($L$12=0,1,IF(Geometries!W11&gt;=$L$12,1,0))</x:f>
        <x:v>1</x:v>
      </x:c>
      <x:c r="K189" s="82" t="n">
        <x:f>MIN(IF($M$12=1,Geometries!Z11,1),IF($N$12=1,Geometries!AA11,1))</x:f>
        <x:v>1</x:v>
      </x:c>
      <x:c r="L189" s="82" t="n">
        <x:f>MIN(IF($S$12=1,'Pair Build'!AE31,1),IF($T$12=1,'Pair Build'!AF31,1))</x:f>
        <x:v>1</x:v>
      </x:c>
      <x:c r="M189" s="82" t="n">
        <x:f>IF($O$12=0,1,IF('Pair Build'!AH31&lt;=$O$12,1,0))</x:f>
        <x:v>1</x:v>
      </x:c>
      <x:c r="N189" s="82" t="n">
        <x:f>IF($P$12=0,1,IF('Pair Build'!AI31="PASS",1,0))</x:f>
        <x:v>1</x:v>
      </x:c>
      <x:c r="O189" s="82" t="n">
        <x:f>IF(F189&lt;1,'Pair Build'!Y31,'Pair Build'!Z31)/$Q$12</x:f>
        <x:v>2</x:v>
      </x:c>
      <x:c r="P189" s="82" t="n">
        <x:f>IF('Pair Build'!AK31="T3 FIRM",1,IF(Geometries!AC11&lt;=$R$12,1,0))</x:f>
        <x:v>1</x:v>
      </x:c>
      <x:c r="Q189" s="82" t="n">
        <x:f>IF($U$12=1,Geometries!AB11,1)</x:f>
        <x:v>1</x:v>
      </x:c>
      <x:c r="R189" s="82" t="n">
        <x:f>IF($V$12=1,Lineages!AJ12,1)</x:f>
        <x:v>1</x:v>
      </x:c>
      <x:c r="S189" s="82" t="n">
        <x:f>MIN(1,G189,H189,K189,L189,Q189,R189)</x:f>
        <x:v>1</x:v>
      </x:c>
      <x:c r="T189" s="74" t="str">
        <x:f>IF(AND('Pair Build'!AJ31="FIT",I189=1,J189=1,M189=1,N189=1,O189&lt;=$E$12,P189=1),"PASS","FAIL")</x:f>
        <x:v>PASS</x:v>
      </x:c>
      <x:c r="U189" s="98" t="str">
        <x:f>IF(AND(S189&gt;=F189,T189="PASS"),"PASS","FAIL")</x:f>
        <x:v>PASS</x:v>
      </x:c>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row>
    <x:row r="190">
      <x:c r="B190" s="28" t="str">
        <x:v>P04</x:v>
      </x:c>
      <x:c r="C190" s="28" t="str">
        <x:v>L5-G5</x:v>
      </x:c>
      <x:c r="D190" s="28" t="str">
        <x:v>L5</x:v>
      </x:c>
      <x:c r="E190" s="28" t="str">
        <x:v>G5</x:v>
      </x:c>
      <x:c r="F190" s="96" t="n">
        <x:f>$D$12</x:f>
        <x:v>0.4</x:v>
      </x:c>
      <x:c r="G190" s="82" t="n">
        <x:f>AA$12</x:f>
        <x:v>1</x:v>
      </x:c>
      <x:c r="H190" s="82" t="n">
        <x:f>MIN(1,Geometries!E12*$I$12+(1-Geometries!E12)*(Geometries!J12*$F$12+Geometries!K12*$G$12*IF(Geometries!M12="YES",1,$J$12)+Geometries!L12*$H$12*IF(Geometries!M12="YES",1,$J$12)))</x:f>
        <x:v>1</x:v>
      </x:c>
      <x:c r="I190" s="82" t="n">
        <x:f>IF($K$12=0,1,IF('Pair Build'!AG32&lt;=$K$12,1,0))</x:f>
        <x:v>1</x:v>
      </x:c>
      <x:c r="J190" s="82" t="n">
        <x:f>IF($L$12=0,1,IF(Geometries!W12&gt;=$L$12,1,0))</x:f>
        <x:v>1</x:v>
      </x:c>
      <x:c r="K190" s="82" t="n">
        <x:f>MIN(IF($M$12=1,Geometries!Z12,1),IF($N$12=1,Geometries!AA12,1))</x:f>
        <x:v>1</x:v>
      </x:c>
      <x:c r="L190" s="82" t="n">
        <x:f>MIN(IF($S$12=1,'Pair Build'!AE32,1),IF($T$12=1,'Pair Build'!AF32,1))</x:f>
        <x:v>1</x:v>
      </x:c>
      <x:c r="M190" s="82" t="n">
        <x:f>IF($O$12=0,1,IF('Pair Build'!AH32&lt;=$O$12,1,0))</x:f>
        <x:v>1</x:v>
      </x:c>
      <x:c r="N190" s="82" t="n">
        <x:f>IF($P$12=0,1,IF('Pair Build'!AI32="PASS",1,0))</x:f>
        <x:v>1</x:v>
      </x:c>
      <x:c r="O190" s="82" t="n">
        <x:f>IF(F190&lt;1,'Pair Build'!Y32,'Pair Build'!Z32)/$Q$12</x:f>
        <x:v>10</x:v>
      </x:c>
      <x:c r="P190" s="82" t="n">
        <x:f>IF('Pair Build'!AK32="T3 FIRM",1,IF(Geometries!AC12&lt;=$R$12,1,0))</x:f>
        <x:v>1</x:v>
      </x:c>
      <x:c r="Q190" s="82" t="n">
        <x:f>IF($U$12=1,Geometries!AB12,1)</x:f>
        <x:v>1</x:v>
      </x:c>
      <x:c r="R190" s="82" t="n">
        <x:f>IF($V$12=1,Lineages!AJ12,1)</x:f>
        <x:v>1</x:v>
      </x:c>
      <x:c r="S190" s="82" t="n">
        <x:f>MIN(1,G190,H190,K190,L190,Q190,R190)</x:f>
        <x:v>1</x:v>
      </x:c>
      <x:c r="T190" s="74" t="str">
        <x:f>IF(AND('Pair Build'!AJ32="FIT",I190=1,J190=1,M190=1,N190=1,O190&lt;=$E$12,P190=1),"PASS","FAIL")</x:f>
        <x:v>PASS</x:v>
      </x:c>
      <x:c r="U190" s="98" t="str">
        <x:f>IF(AND(S190&gt;=F190,T190="PASS"),"PASS","FAIL")</x:f>
        <x:v>PASS</x:v>
      </x:c>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row>
    <x:row r="191">
      <x:c r="B191" s="28" t="str">
        <x:v>P04</x:v>
      </x:c>
      <x:c r="C191" s="28" t="str">
        <x:v>L6-G1</x:v>
      </x:c>
      <x:c r="D191" s="28" t="str">
        <x:v>L6</x:v>
      </x:c>
      <x:c r="E191" s="28" t="str">
        <x:v>G1</x:v>
      </x:c>
      <x:c r="F191" s="96" t="n">
        <x:f>$D$12</x:f>
        <x:v>0.4</x:v>
      </x:c>
      <x:c r="G191" s="82" t="n">
        <x:f>AB$12</x:f>
        <x:v>1</x:v>
      </x:c>
      <x:c r="H191" s="82" t="n">
        <x:f>MIN(1,Geometries!E8*$I$12+(1-Geometries!E8)*(Geometries!J8*$F$12+Geometries!K8*$G$12*IF(Geometries!M8="YES",1,$J$12)+Geometries!L8*$H$12*IF(Geometries!M8="YES",1,$J$12)))</x:f>
        <x:v>1</x:v>
      </x:c>
      <x:c r="I191" s="82" t="n">
        <x:f>IF($K$12=0,1,IF('Pair Build'!AG33&lt;=$K$12,1,0))</x:f>
        <x:v>1</x:v>
      </x:c>
      <x:c r="J191" s="82" t="n">
        <x:f>IF($L$12=0,1,IF(Geometries!W8&gt;=$L$12,1,0))</x:f>
        <x:v>1</x:v>
      </x:c>
      <x:c r="K191" s="82" t="n">
        <x:f>MIN(IF($M$12=1,Geometries!Z8,1),IF($N$12=1,Geometries!AA8,1))</x:f>
        <x:v>1</x:v>
      </x:c>
      <x:c r="L191" s="82" t="n">
        <x:f>MIN(IF($S$12=1,'Pair Build'!AE33,1),IF($T$12=1,'Pair Build'!AF33,1))</x:f>
        <x:v>1</x:v>
      </x:c>
      <x:c r="M191" s="82" t="n">
        <x:f>IF($O$12=0,1,IF('Pair Build'!AH33&lt;=$O$12,1,0))</x:f>
        <x:v>1</x:v>
      </x:c>
      <x:c r="N191" s="82" t="n">
        <x:f>IF($P$12=0,1,IF('Pair Build'!AI33="PASS",1,0))</x:f>
        <x:v>1</x:v>
      </x:c>
      <x:c r="O191" s="82" t="n">
        <x:f>IF(F191&lt;1,'Pair Build'!Y33,'Pair Build'!Z33)/$Q$12</x:f>
        <x:v>36.33529411764706</x:v>
      </x:c>
      <x:c r="P191" s="82" t="n">
        <x:f>IF('Pair Build'!AK33="T3 FIRM",1,IF(Geometries!AC8&lt;=$R$12,1,0))</x:f>
        <x:v>1</x:v>
      </x:c>
      <x:c r="Q191" s="82" t="n">
        <x:f>IF($U$12=1,Geometries!AB8,1)</x:f>
        <x:v>1</x:v>
      </x:c>
      <x:c r="R191" s="82" t="n">
        <x:f>IF($V$12=1,Lineages!AJ13,1)</x:f>
        <x:v>1</x:v>
      </x:c>
      <x:c r="S191" s="82" t="n">
        <x:f>MIN(1,G191,H191,K191,L191,Q191,R191)</x:f>
        <x:v>1</x:v>
      </x:c>
      <x:c r="T191" s="74" t="str">
        <x:f>IF(AND('Pair Build'!AJ33="FIT",I191=1,J191=1,M191=1,N191=1,O191&lt;=$E$12,P191=1),"PASS","FAIL")</x:f>
        <x:v>PASS</x:v>
      </x:c>
      <x:c r="U191" s="98" t="str">
        <x:f>IF(AND(S191&gt;=F191,T191="PASS"),"PASS","FAIL")</x:f>
        <x:v>PASS</x:v>
      </x:c>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row>
    <x:row r="192">
      <x:c r="B192" s="28" t="str">
        <x:v>P04</x:v>
      </x:c>
      <x:c r="C192" s="28" t="str">
        <x:v>L6-G2</x:v>
      </x:c>
      <x:c r="D192" s="28" t="str">
        <x:v>L6</x:v>
      </x:c>
      <x:c r="E192" s="28" t="str">
        <x:v>G2</x:v>
      </x:c>
      <x:c r="F192" s="96" t="n">
        <x:f>$D$12</x:f>
        <x:v>0.4</x:v>
      </x:c>
      <x:c r="G192" s="82" t="n">
        <x:f>AB$12</x:f>
        <x:v>1</x:v>
      </x:c>
      <x:c r="H192" s="82" t="n">
        <x:f>MIN(1,Geometries!E9*$I$12+(1-Geometries!E9)*(Geometries!J9*$F$12+Geometries!K9*$G$12*IF(Geometries!M9="YES",1,$J$12)+Geometries!L9*$H$12*IF(Geometries!M9="YES",1,$J$12)))</x:f>
        <x:v>1</x:v>
      </x:c>
      <x:c r="I192" s="82" t="n">
        <x:f>IF($K$12=0,1,IF('Pair Build'!AG34&lt;=$K$12,1,0))</x:f>
        <x:v>1</x:v>
      </x:c>
      <x:c r="J192" s="82" t="n">
        <x:f>IF($L$12=0,1,IF(Geometries!W9&gt;=$L$12,1,0))</x:f>
        <x:v>1</x:v>
      </x:c>
      <x:c r="K192" s="82" t="n">
        <x:f>MIN(IF($M$12=1,Geometries!Z9,1),IF($N$12=1,Geometries!AA9,1))</x:f>
        <x:v>1</x:v>
      </x:c>
      <x:c r="L192" s="82" t="n">
        <x:f>MIN(IF($S$12=1,'Pair Build'!AE34,1),IF($T$12=1,'Pair Build'!AF34,1))</x:f>
        <x:v>1</x:v>
      </x:c>
      <x:c r="M192" s="82" t="n">
        <x:f>IF($O$12=0,1,IF('Pair Build'!AH34&lt;=$O$12,1,0))</x:f>
        <x:v>1</x:v>
      </x:c>
      <x:c r="N192" s="82" t="n">
        <x:f>IF($P$12=0,1,IF('Pair Build'!AI34="PASS",1,0))</x:f>
        <x:v>1</x:v>
      </x:c>
      <x:c r="O192" s="82" t="n">
        <x:f>IF(F192&lt;1,'Pair Build'!Y34,'Pair Build'!Z34)/$Q$12</x:f>
        <x:v>45.586363636363636</x:v>
      </x:c>
      <x:c r="P192" s="82" t="n">
        <x:f>IF('Pair Build'!AK34="T3 FIRM",1,IF(Geometries!AC9&lt;=$R$12,1,0))</x:f>
        <x:v>1</x:v>
      </x:c>
      <x:c r="Q192" s="82" t="n">
        <x:f>IF($U$12=1,Geometries!AB9,1)</x:f>
        <x:v>1</x:v>
      </x:c>
      <x:c r="R192" s="82" t="n">
        <x:f>IF($V$12=1,Lineages!AJ13,1)</x:f>
        <x:v>1</x:v>
      </x:c>
      <x:c r="S192" s="82" t="n">
        <x:f>MIN(1,G192,H192,K192,L192,Q192,R192)</x:f>
        <x:v>1</x:v>
      </x:c>
      <x:c r="T192" s="74" t="str">
        <x:f>IF(AND('Pair Build'!AJ34="FIT",I192=1,J192=1,M192=1,N192=1,O192&lt;=$E$12,P192=1),"PASS","FAIL")</x:f>
        <x:v>PASS</x:v>
      </x:c>
      <x:c r="U192" s="98" t="str">
        <x:f>IF(AND(S192&gt;=F192,T192="PASS"),"PASS","FAIL")</x:f>
        <x:v>PASS</x:v>
      </x:c>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row>
    <x:row r="193">
      <x:c r="B193" s="28" t="str">
        <x:v>P04</x:v>
      </x:c>
      <x:c r="C193" s="28" t="str">
        <x:v>L6-G3</x:v>
      </x:c>
      <x:c r="D193" s="28" t="str">
        <x:v>L6</x:v>
      </x:c>
      <x:c r="E193" s="28" t="str">
        <x:v>G3</x:v>
      </x:c>
      <x:c r="F193" s="96" t="n">
        <x:f>$D$12</x:f>
        <x:v>0.4</x:v>
      </x:c>
      <x:c r="G193" s="82" t="n">
        <x:f>AB$12</x:f>
        <x:v>1</x:v>
      </x:c>
      <x:c r="H193" s="82" t="n">
        <x:f>MIN(1,Geometries!E10*$I$12+(1-Geometries!E10)*(Geometries!J10*$F$12+Geometries!K10*$G$12*IF(Geometries!M10="YES",1,$J$12)+Geometries!L10*$H$12*IF(Geometries!M10="YES",1,$J$12)))</x:f>
        <x:v>1</x:v>
      </x:c>
      <x:c r="I193" s="82" t="n">
        <x:f>IF($K$12=0,1,IF('Pair Build'!AG35&lt;=$K$12,1,0))</x:f>
        <x:v>1</x:v>
      </x:c>
      <x:c r="J193" s="82" t="n">
        <x:f>IF($L$12=0,1,IF(Geometries!W10&gt;=$L$12,1,0))</x:f>
        <x:v>1</x:v>
      </x:c>
      <x:c r="K193" s="82" t="n">
        <x:f>MIN(IF($M$12=1,Geometries!Z10,1),IF($N$12=1,Geometries!AA10,1))</x:f>
        <x:v>1</x:v>
      </x:c>
      <x:c r="L193" s="82" t="n">
        <x:f>MIN(IF($S$12=1,'Pair Build'!AE35,1),IF($T$12=1,'Pair Build'!AF35,1))</x:f>
        <x:v>1</x:v>
      </x:c>
      <x:c r="M193" s="82" t="n">
        <x:f>IF($O$12=0,1,IF('Pair Build'!AH35&lt;=$O$12,1,0))</x:f>
        <x:v>1</x:v>
      </x:c>
      <x:c r="N193" s="82" t="n">
        <x:f>IF($P$12=0,1,IF('Pair Build'!AI35="PASS",1,0))</x:f>
        <x:v>1</x:v>
      </x:c>
      <x:c r="O193" s="82" t="n">
        <x:f>IF(F193&lt;1,'Pair Build'!Y35,'Pair Build'!Z35)/$Q$12</x:f>
        <x:v>36.391176470588235</x:v>
      </x:c>
      <x:c r="P193" s="82" t="n">
        <x:f>IF('Pair Build'!AK35="T3 FIRM",1,IF(Geometries!AC10&lt;=$R$12,1,0))</x:f>
        <x:v>1</x:v>
      </x:c>
      <x:c r="Q193" s="82" t="n">
        <x:f>IF($U$12=1,Geometries!AB10,1)</x:f>
        <x:v>1</x:v>
      </x:c>
      <x:c r="R193" s="82" t="n">
        <x:f>IF($V$12=1,Lineages!AJ13,1)</x:f>
        <x:v>1</x:v>
      </x:c>
      <x:c r="S193" s="82" t="n">
        <x:f>MIN(1,G193,H193,K193,L193,Q193,R193)</x:f>
        <x:v>1</x:v>
      </x:c>
      <x:c r="T193" s="74" t="str">
        <x:f>IF(AND('Pair Build'!AJ35="FIT",I193=1,J193=1,M193=1,N193=1,O193&lt;=$E$12,P193=1),"PASS","FAIL")</x:f>
        <x:v>PASS</x:v>
      </x:c>
      <x:c r="U193" s="98" t="str">
        <x:f>IF(AND(S193&gt;=F193,T193="PASS"),"PASS","FAIL")</x:f>
        <x:v>PASS</x:v>
      </x:c>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row>
    <x:row r="194">
      <x:c r="B194" s="28" t="str">
        <x:v>P04</x:v>
      </x:c>
      <x:c r="C194" s="28" t="str">
        <x:v>L6-G4</x:v>
      </x:c>
      <x:c r="D194" s="28" t="str">
        <x:v>L6</x:v>
      </x:c>
      <x:c r="E194" s="28" t="str">
        <x:v>G4</x:v>
      </x:c>
      <x:c r="F194" s="96" t="n">
        <x:f>$D$12</x:f>
        <x:v>0.4</x:v>
      </x:c>
      <x:c r="G194" s="82" t="n">
        <x:f>AB$12</x:f>
        <x:v>1</x:v>
      </x:c>
      <x:c r="H194" s="82" t="n">
        <x:f>MIN(1,Geometries!E11*$I$12+(1-Geometries!E11)*(Geometries!J11*$F$12+Geometries!K11*$G$12*IF(Geometries!M11="YES",1,$J$12)+Geometries!L11*$H$12*IF(Geometries!M11="YES",1,$J$12)))</x:f>
        <x:v>1</x:v>
      </x:c>
      <x:c r="I194" s="82" t="n">
        <x:f>IF($K$12=0,1,IF('Pair Build'!AG36&lt;=$K$12,1,0))</x:f>
        <x:v>1</x:v>
      </x:c>
      <x:c r="J194" s="82" t="n">
        <x:f>IF($L$12=0,1,IF(Geometries!W11&gt;=$L$12,1,0))</x:f>
        <x:v>1</x:v>
      </x:c>
      <x:c r="K194" s="82" t="n">
        <x:f>MIN(IF($M$12=1,Geometries!Z11,1),IF($N$12=1,Geometries!AA11,1))</x:f>
        <x:v>1</x:v>
      </x:c>
      <x:c r="L194" s="82" t="n">
        <x:f>MIN(IF($S$12=1,'Pair Build'!AE36,1),IF($T$12=1,'Pair Build'!AF36,1))</x:f>
        <x:v>1</x:v>
      </x:c>
      <x:c r="M194" s="82" t="n">
        <x:f>IF($O$12=0,1,IF('Pair Build'!AH36&lt;=$O$12,1,0))</x:f>
        <x:v>1</x:v>
      </x:c>
      <x:c r="N194" s="82" t="n">
        <x:f>IF($P$12=0,1,IF('Pair Build'!AI36="PASS",1,0))</x:f>
        <x:v>1</x:v>
      </x:c>
      <x:c r="O194" s="82" t="n">
        <x:f>IF(F194&lt;1,'Pair Build'!Y36,'Pair Build'!Z36)/$Q$12</x:f>
        <x:v>6.793333333333333</x:v>
      </x:c>
      <x:c r="P194" s="82" t="n">
        <x:f>IF('Pair Build'!AK36="T3 FIRM",1,IF(Geometries!AC11&lt;=$R$12,1,0))</x:f>
        <x:v>1</x:v>
      </x:c>
      <x:c r="Q194" s="82" t="n">
        <x:f>IF($U$12=1,Geometries!AB11,1)</x:f>
        <x:v>1</x:v>
      </x:c>
      <x:c r="R194" s="82" t="n">
        <x:f>IF($V$12=1,Lineages!AJ13,1)</x:f>
        <x:v>1</x:v>
      </x:c>
      <x:c r="S194" s="82" t="n">
        <x:f>MIN(1,G194,H194,K194,L194,Q194,R194)</x:f>
        <x:v>1</x:v>
      </x:c>
      <x:c r="T194" s="74" t="str">
        <x:f>IF(AND('Pair Build'!AJ36="FIT",I194=1,J194=1,M194=1,N194=1,O194&lt;=$E$12,P194=1),"PASS","FAIL")</x:f>
        <x:v>PASS</x:v>
      </x:c>
      <x:c r="U194" s="98" t="str">
        <x:f>IF(AND(S194&gt;=F194,T194="PASS"),"PASS","FAIL")</x:f>
        <x:v>PASS</x:v>
      </x:c>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row>
    <x:row r="195">
      <x:c r="B195" s="28" t="str">
        <x:v>P04</x:v>
      </x:c>
      <x:c r="C195" s="28" t="str">
        <x:v>L6-G5</x:v>
      </x:c>
      <x:c r="D195" s="28" t="str">
        <x:v>L6</x:v>
      </x:c>
      <x:c r="E195" s="28" t="str">
        <x:v>G5</x:v>
      </x:c>
      <x:c r="F195" s="96" t="n">
        <x:f>$D$12</x:f>
        <x:v>0.4</x:v>
      </x:c>
      <x:c r="G195" s="82" t="n">
        <x:f>AB$12</x:f>
        <x:v>1</x:v>
      </x:c>
      <x:c r="H195" s="82" t="n">
        <x:f>MIN(1,Geometries!E12*$I$12+(1-Geometries!E12)*(Geometries!J12*$F$12+Geometries!K12*$G$12*IF(Geometries!M12="YES",1,$J$12)+Geometries!L12*$H$12*IF(Geometries!M12="YES",1,$J$12)))</x:f>
        <x:v>1</x:v>
      </x:c>
      <x:c r="I195" s="82" t="n">
        <x:f>IF($K$12=0,1,IF('Pair Build'!AG37&lt;=$K$12,1,0))</x:f>
        <x:v>1</x:v>
      </x:c>
      <x:c r="J195" s="82" t="n">
        <x:f>IF($L$12=0,1,IF(Geometries!W12&gt;=$L$12,1,0))</x:f>
        <x:v>1</x:v>
      </x:c>
      <x:c r="K195" s="82" t="n">
        <x:f>MIN(IF($M$12=1,Geometries!Z12,1),IF($N$12=1,Geometries!AA12,1))</x:f>
        <x:v>1</x:v>
      </x:c>
      <x:c r="L195" s="82" t="n">
        <x:f>MIN(IF($S$12=1,'Pair Build'!AE37,1),IF($T$12=1,'Pair Build'!AF37,1))</x:f>
        <x:v>1</x:v>
      </x:c>
      <x:c r="M195" s="82" t="n">
        <x:f>IF($O$12=0,1,IF('Pair Build'!AH37&lt;=$O$12,1,0))</x:f>
        <x:v>1</x:v>
      </x:c>
      <x:c r="N195" s="82" t="n">
        <x:f>IF($P$12=0,1,IF('Pair Build'!AI37="PASS",1,0))</x:f>
        <x:v>1</x:v>
      </x:c>
      <x:c r="O195" s="82" t="n">
        <x:f>IF(F195&lt;1,'Pair Build'!Y37,'Pair Build'!Z37)/$Q$12</x:f>
        <x:v>37.243421052631575</x:v>
      </x:c>
      <x:c r="P195" s="82" t="n">
        <x:f>IF('Pair Build'!AK37="T3 FIRM",1,IF(Geometries!AC12&lt;=$R$12,1,0))</x:f>
        <x:v>1</x:v>
      </x:c>
      <x:c r="Q195" s="82" t="n">
        <x:f>IF($U$12=1,Geometries!AB12,1)</x:f>
        <x:v>1</x:v>
      </x:c>
      <x:c r="R195" s="82" t="n">
        <x:f>IF($V$12=1,Lineages!AJ13,1)</x:f>
        <x:v>1</x:v>
      </x:c>
      <x:c r="S195" s="82" t="n">
        <x:f>MIN(1,G195,H195,K195,L195,Q195,R195)</x:f>
        <x:v>1</x:v>
      </x:c>
      <x:c r="T195" s="74" t="str">
        <x:f>IF(AND('Pair Build'!AJ37="FIT",I195=1,J195=1,M195=1,N195=1,O195&lt;=$E$12,P195=1),"PASS","FAIL")</x:f>
        <x:v>PASS</x:v>
      </x:c>
      <x:c r="U195" s="98" t="str">
        <x:f>IF(AND(S195&gt;=F195,T195="PASS"),"PASS","FAIL")</x:f>
        <x:v>PASS</x:v>
      </x:c>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row>
    <x:row r="196">
      <x:c r="B196" s="28" t="str">
        <x:v>P05</x:v>
      </x:c>
      <x:c r="C196" s="28" t="str">
        <x:v>L1-G1</x:v>
      </x:c>
      <x:c r="D196" s="28" t="str">
        <x:v>L1</x:v>
      </x:c>
      <x:c r="E196" s="28" t="str">
        <x:v>G1</x:v>
      </x:c>
      <x:c r="F196" s="96" t="n">
        <x:f>$D$13</x:f>
        <x:v>0.4</x:v>
      </x:c>
      <x:c r="G196" s="82" t="n">
        <x:f>W$13</x:f>
        <x:v>1</x:v>
      </x:c>
      <x:c r="H196" s="82" t="n">
        <x:f>MIN(1,Geometries!E8*$I$13+(1-Geometries!E8)*(Geometries!J8*$F$13+Geometries!K8*$G$13*IF(Geometries!M8="YES",1,$J$13)+Geometries!L8*$H$13*IF(Geometries!M8="YES",1,$J$13)))</x:f>
        <x:v>1</x:v>
      </x:c>
      <x:c r="I196" s="82" t="n">
        <x:f>IF($K$13=0,1,IF('Pair Build'!AG8&lt;=$K$13,1,0))</x:f>
        <x:v>1</x:v>
      </x:c>
      <x:c r="J196" s="82" t="n">
        <x:f>IF($L$13=0,1,IF(Geometries!W8&gt;=$L$13,1,0))</x:f>
        <x:v>1</x:v>
      </x:c>
      <x:c r="K196" s="82" t="n">
        <x:f>MIN(IF($M$13=1,Geometries!Z8,1),IF($N$13=1,Geometries!AA8,1))</x:f>
        <x:v>1</x:v>
      </x:c>
      <x:c r="L196" s="82" t="n">
        <x:f>MIN(IF($S$13=1,'Pair Build'!AE8,1),IF($T$13=1,'Pair Build'!AF8,1))</x:f>
        <x:v>1</x:v>
      </x:c>
      <x:c r="M196" s="82" t="n">
        <x:f>IF($O$13=0,1,IF('Pair Build'!AH8&lt;=$O$13,1,0))</x:f>
        <x:v>1</x:v>
      </x:c>
      <x:c r="N196" s="82" t="n">
        <x:f>IF($P$13=0,1,IF('Pair Build'!AI8="PASS",1,0))</x:f>
        <x:v>1</x:v>
      </x:c>
      <x:c r="O196" s="82" t="n">
        <x:f>IF(F196&lt;1,'Pair Build'!Y8,'Pair Build'!Z8)/$Q$13</x:f>
        <x:v>12</x:v>
      </x:c>
      <x:c r="P196" s="82" t="n">
        <x:f>IF('Pair Build'!AK8="T3 FIRM",1,IF(Geometries!AC8&lt;=$R$13,1,0))</x:f>
        <x:v>1</x:v>
      </x:c>
      <x:c r="Q196" s="82" t="n">
        <x:f>IF($U$13=1,Geometries!AB8,1)</x:f>
        <x:v>1</x:v>
      </x:c>
      <x:c r="R196" s="82" t="n">
        <x:f>IF($V$13=1,Lineages!AJ8,1)</x:f>
        <x:v>1</x:v>
      </x:c>
      <x:c r="S196" s="82" t="n">
        <x:f>MIN(1,G196,H196,K196,L196,Q196,R196)</x:f>
        <x:v>1</x:v>
      </x:c>
      <x:c r="T196" s="74" t="str">
        <x:f>IF(AND('Pair Build'!AJ8="FIT",I196=1,J196=1,M196=1,N196=1,O196&lt;=$E$13,P196=1),"PASS","FAIL")</x:f>
        <x:v>PASS</x:v>
      </x:c>
      <x:c r="U196" s="98" t="str">
        <x:f>IF(AND(S196&gt;=F196,T196="PASS"),"PASS","FAIL")</x:f>
        <x:v>PASS</x:v>
      </x:c>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row>
    <x:row r="197">
      <x:c r="B197" s="28" t="str">
        <x:v>P05</x:v>
      </x:c>
      <x:c r="C197" s="28" t="str">
        <x:v>L1-G2</x:v>
      </x:c>
      <x:c r="D197" s="28" t="str">
        <x:v>L1</x:v>
      </x:c>
      <x:c r="E197" s="28" t="str">
        <x:v>G2</x:v>
      </x:c>
      <x:c r="F197" s="96" t="n">
        <x:f>$D$13</x:f>
        <x:v>0.4</x:v>
      </x:c>
      <x:c r="G197" s="82" t="n">
        <x:f>W$13</x:f>
        <x:v>1</x:v>
      </x:c>
      <x:c r="H197" s="82" t="n">
        <x:f>MIN(1,Geometries!E9*$I$13+(1-Geometries!E9)*(Geometries!J9*$F$13+Geometries!K9*$G$13*IF(Geometries!M9="YES",1,$J$13)+Geometries!L9*$H$13*IF(Geometries!M9="YES",1,$J$13)))</x:f>
        <x:v>1</x:v>
      </x:c>
      <x:c r="I197" s="82" t="n">
        <x:f>IF($K$13=0,1,IF('Pair Build'!AG9&lt;=$K$13,1,0))</x:f>
        <x:v>1</x:v>
      </x:c>
      <x:c r="J197" s="82" t="n">
        <x:f>IF($L$13=0,1,IF(Geometries!W9&gt;=$L$13,1,0))</x:f>
        <x:v>1</x:v>
      </x:c>
      <x:c r="K197" s="82" t="n">
        <x:f>MIN(IF($M$13=1,Geometries!Z9,1),IF($N$13=1,Geometries!AA9,1))</x:f>
        <x:v>1</x:v>
      </x:c>
      <x:c r="L197" s="82" t="n">
        <x:f>MIN(IF($S$13=1,'Pair Build'!AE9,1),IF($T$13=1,'Pair Build'!AF9,1))</x:f>
        <x:v>1</x:v>
      </x:c>
      <x:c r="M197" s="82" t="n">
        <x:f>IF($O$13=0,1,IF('Pair Build'!AH9&lt;=$O$13,1,0))</x:f>
        <x:v>1</x:v>
      </x:c>
      <x:c r="N197" s="82" t="n">
        <x:f>IF($P$13=0,1,IF('Pair Build'!AI9="PASS",1,0))</x:f>
        <x:v>1</x:v>
      </x:c>
      <x:c r="O197" s="82" t="n">
        <x:f>IF(F197&lt;1,'Pair Build'!Y9,'Pair Build'!Z9)/$Q$13</x:f>
        <x:v>18</x:v>
      </x:c>
      <x:c r="P197" s="82" t="n">
        <x:f>IF('Pair Build'!AK9="T3 FIRM",1,IF(Geometries!AC9&lt;=$R$13,1,0))</x:f>
        <x:v>1</x:v>
      </x:c>
      <x:c r="Q197" s="82" t="n">
        <x:f>IF($U$13=1,Geometries!AB9,1)</x:f>
        <x:v>1</x:v>
      </x:c>
      <x:c r="R197" s="82" t="n">
        <x:f>IF($V$13=1,Lineages!AJ8,1)</x:f>
        <x:v>1</x:v>
      </x:c>
      <x:c r="S197" s="82" t="n">
        <x:f>MIN(1,G197,H197,K197,L197,Q197,R197)</x:f>
        <x:v>1</x:v>
      </x:c>
      <x:c r="T197" s="74" t="str">
        <x:f>IF(AND('Pair Build'!AJ9="FIT",I197=1,J197=1,M197=1,N197=1,O197&lt;=$E$13,P197=1),"PASS","FAIL")</x:f>
        <x:v>PASS</x:v>
      </x:c>
      <x:c r="U197" s="98" t="str">
        <x:f>IF(AND(S197&gt;=F197,T197="PASS"),"PASS","FAIL")</x:f>
        <x:v>PASS</x:v>
      </x:c>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row>
    <x:row r="198">
      <x:c r="B198" s="28" t="str">
        <x:v>P05</x:v>
      </x:c>
      <x:c r="C198" s="28" t="str">
        <x:v>L1-G3</x:v>
      </x:c>
      <x:c r="D198" s="28" t="str">
        <x:v>L1</x:v>
      </x:c>
      <x:c r="E198" s="28" t="str">
        <x:v>G3</x:v>
      </x:c>
      <x:c r="F198" s="96" t="n">
        <x:f>$D$13</x:f>
        <x:v>0.4</x:v>
      </x:c>
      <x:c r="G198" s="82" t="n">
        <x:f>W$13</x:f>
        <x:v>1</x:v>
      </x:c>
      <x:c r="H198" s="82" t="n">
        <x:f>MIN(1,Geometries!E10*$I$13+(1-Geometries!E10)*(Geometries!J10*$F$13+Geometries!K10*$G$13*IF(Geometries!M10="YES",1,$J$13)+Geometries!L10*$H$13*IF(Geometries!M10="YES",1,$J$13)))</x:f>
        <x:v>1</x:v>
      </x:c>
      <x:c r="I198" s="82" t="n">
        <x:f>IF($K$13=0,1,IF('Pair Build'!AG10&lt;=$K$13,1,0))</x:f>
        <x:v>1</x:v>
      </x:c>
      <x:c r="J198" s="82" t="n">
        <x:f>IF($L$13=0,1,IF(Geometries!W10&gt;=$L$13,1,0))</x:f>
        <x:v>1</x:v>
      </x:c>
      <x:c r="K198" s="82" t="n">
        <x:f>MIN(IF($M$13=1,Geometries!Z10,1),IF($N$13=1,Geometries!AA10,1))</x:f>
        <x:v>1</x:v>
      </x:c>
      <x:c r="L198" s="82" t="n">
        <x:f>MIN(IF($S$13=1,'Pair Build'!AE10,1),IF($T$13=1,'Pair Build'!AF10,1))</x:f>
        <x:v>1</x:v>
      </x:c>
      <x:c r="M198" s="82" t="n">
        <x:f>IF($O$13=0,1,IF('Pair Build'!AH10&lt;=$O$13,1,0))</x:f>
        <x:v>1</x:v>
      </x:c>
      <x:c r="N198" s="82" t="n">
        <x:f>IF($P$13=0,1,IF('Pair Build'!AI10="PASS",1,0))</x:f>
        <x:v>1</x:v>
      </x:c>
      <x:c r="O198" s="82" t="n">
        <x:f>IF(F198&lt;1,'Pair Build'!Y10,'Pair Build'!Z10)/$Q$13</x:f>
        <x:v>14</x:v>
      </x:c>
      <x:c r="P198" s="82" t="n">
        <x:f>IF('Pair Build'!AK10="T3 FIRM",1,IF(Geometries!AC10&lt;=$R$13,1,0))</x:f>
        <x:v>1</x:v>
      </x:c>
      <x:c r="Q198" s="82" t="n">
        <x:f>IF($U$13=1,Geometries!AB10,1)</x:f>
        <x:v>1</x:v>
      </x:c>
      <x:c r="R198" s="82" t="n">
        <x:f>IF($V$13=1,Lineages!AJ8,1)</x:f>
        <x:v>1</x:v>
      </x:c>
      <x:c r="S198" s="82" t="n">
        <x:f>MIN(1,G198,H198,K198,L198,Q198,R198)</x:f>
        <x:v>1</x:v>
      </x:c>
      <x:c r="T198" s="74" t="str">
        <x:f>IF(AND('Pair Build'!AJ10="FIT",I198=1,J198=1,M198=1,N198=1,O198&lt;=$E$13,P198=1),"PASS","FAIL")</x:f>
        <x:v>PASS</x:v>
      </x:c>
      <x:c r="U198" s="98" t="str">
        <x:f>IF(AND(S198&gt;=F198,T198="PASS"),"PASS","FAIL")</x:f>
        <x:v>PASS</x:v>
      </x:c>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row>
    <x:row r="199">
      <x:c r="B199" s="28" t="str">
        <x:v>P05</x:v>
      </x:c>
      <x:c r="C199" s="28" t="str">
        <x:v>L1-G4</x:v>
      </x:c>
      <x:c r="D199" s="28" t="str">
        <x:v>L1</x:v>
      </x:c>
      <x:c r="E199" s="28" t="str">
        <x:v>G4</x:v>
      </x:c>
      <x:c r="F199" s="96" t="n">
        <x:f>$D$13</x:f>
        <x:v>0.4</x:v>
      </x:c>
      <x:c r="G199" s="82" t="n">
        <x:f>W$13</x:f>
        <x:v>1</x:v>
      </x:c>
      <x:c r="H199" s="82" t="n">
        <x:f>MIN(1,Geometries!E11*$I$13+(1-Geometries!E11)*(Geometries!J11*$F$13+Geometries!K11*$G$13*IF(Geometries!M11="YES",1,$J$13)+Geometries!L11*$H$13*IF(Geometries!M11="YES",1,$J$13)))</x:f>
        <x:v>1</x:v>
      </x:c>
      <x:c r="I199" s="82" t="n">
        <x:f>IF($K$13=0,1,IF('Pair Build'!AG11&lt;=$K$13,1,0))</x:f>
        <x:v>1</x:v>
      </x:c>
      <x:c r="J199" s="82" t="n">
        <x:f>IF($L$13=0,1,IF(Geometries!W11&gt;=$L$13,1,0))</x:f>
        <x:v>1</x:v>
      </x:c>
      <x:c r="K199" s="82" t="n">
        <x:f>MIN(IF($M$13=1,Geometries!Z11,1),IF($N$13=1,Geometries!AA11,1))</x:f>
        <x:v>1</x:v>
      </x:c>
      <x:c r="L199" s="82" t="n">
        <x:f>MIN(IF($S$13=1,'Pair Build'!AE11,1),IF($T$13=1,'Pair Build'!AF11,1))</x:f>
        <x:v>1</x:v>
      </x:c>
      <x:c r="M199" s="82" t="n">
        <x:f>IF($O$13=0,1,IF('Pair Build'!AH11&lt;=$O$13,1,0))</x:f>
        <x:v>1</x:v>
      </x:c>
      <x:c r="N199" s="82" t="n">
        <x:f>IF($P$13=0,1,IF('Pair Build'!AI11="PASS",1,0))</x:f>
        <x:v>1</x:v>
      </x:c>
      <x:c r="O199" s="82" t="n">
        <x:f>IF(F199&lt;1,'Pair Build'!Y11,'Pair Build'!Z11)/$Q$13</x:f>
        <x:v>2</x:v>
      </x:c>
      <x:c r="P199" s="82" t="n">
        <x:f>IF('Pair Build'!AK11="T3 FIRM",1,IF(Geometries!AC11&lt;=$R$13,1,0))</x:f>
        <x:v>1</x:v>
      </x:c>
      <x:c r="Q199" s="82" t="n">
        <x:f>IF($U$13=1,Geometries!AB11,1)</x:f>
        <x:v>1</x:v>
      </x:c>
      <x:c r="R199" s="82" t="n">
        <x:f>IF($V$13=1,Lineages!AJ8,1)</x:f>
        <x:v>1</x:v>
      </x:c>
      <x:c r="S199" s="82" t="n">
        <x:f>MIN(1,G199,H199,K199,L199,Q199,R199)</x:f>
        <x:v>1</x:v>
      </x:c>
      <x:c r="T199" s="74" t="str">
        <x:f>IF(AND('Pair Build'!AJ11="FIT",I199=1,J199=1,M199=1,N199=1,O199&lt;=$E$13,P199=1),"PASS","FAIL")</x:f>
        <x:v>PASS</x:v>
      </x:c>
      <x:c r="U199" s="98" t="str">
        <x:f>IF(AND(S199&gt;=F199,T199="PASS"),"PASS","FAIL")</x:f>
        <x:v>PASS</x:v>
      </x:c>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row>
    <x:row r="200">
      <x:c r="B200" s="28" t="str">
        <x:v>P05</x:v>
      </x:c>
      <x:c r="C200" s="28" t="str">
        <x:v>L1-G5</x:v>
      </x:c>
      <x:c r="D200" s="28" t="str">
        <x:v>L1</x:v>
      </x:c>
      <x:c r="E200" s="28" t="str">
        <x:v>G5</x:v>
      </x:c>
      <x:c r="F200" s="96" t="n">
        <x:f>$D$13</x:f>
        <x:v>0.4</x:v>
      </x:c>
      <x:c r="G200" s="82" t="n">
        <x:f>W$13</x:f>
        <x:v>1</x:v>
      </x:c>
      <x:c r="H200" s="82" t="n">
        <x:f>MIN(1,Geometries!E12*$I$13+(1-Geometries!E12)*(Geometries!J12*$F$13+Geometries!K12*$G$13*IF(Geometries!M12="YES",1,$J$13)+Geometries!L12*$H$13*IF(Geometries!M12="YES",1,$J$13)))</x:f>
        <x:v>1</x:v>
      </x:c>
      <x:c r="I200" s="82" t="n">
        <x:f>IF($K$13=0,1,IF('Pair Build'!AG12&lt;=$K$13,1,0))</x:f>
        <x:v>1</x:v>
      </x:c>
      <x:c r="J200" s="82" t="n">
        <x:f>IF($L$13=0,1,IF(Geometries!W12&gt;=$L$13,1,0))</x:f>
        <x:v>1</x:v>
      </x:c>
      <x:c r="K200" s="82" t="n">
        <x:f>MIN(IF($M$13=1,Geometries!Z12,1),IF($N$13=1,Geometries!AA12,1))</x:f>
        <x:v>1</x:v>
      </x:c>
      <x:c r="L200" s="82" t="n">
        <x:f>MIN(IF($S$13=1,'Pair Build'!AE12,1),IF($T$13=1,'Pair Build'!AF12,1))</x:f>
        <x:v>1</x:v>
      </x:c>
      <x:c r="M200" s="82" t="n">
        <x:f>IF($O$13=0,1,IF('Pair Build'!AH12&lt;=$O$13,1,0))</x:f>
        <x:v>1</x:v>
      </x:c>
      <x:c r="N200" s="82" t="n">
        <x:f>IF($P$13=0,1,IF('Pair Build'!AI12="PASS",1,0))</x:f>
        <x:v>1</x:v>
      </x:c>
      <x:c r="O200" s="82" t="n">
        <x:f>IF(F200&lt;1,'Pair Build'!Y12,'Pair Build'!Z12)/$Q$13</x:f>
        <x:v>10</x:v>
      </x:c>
      <x:c r="P200" s="82" t="n">
        <x:f>IF('Pair Build'!AK12="T3 FIRM",1,IF(Geometries!AC12&lt;=$R$13,1,0))</x:f>
        <x:v>1</x:v>
      </x:c>
      <x:c r="Q200" s="82" t="n">
        <x:f>IF($U$13=1,Geometries!AB12,1)</x:f>
        <x:v>1</x:v>
      </x:c>
      <x:c r="R200" s="82" t="n">
        <x:f>IF($V$13=1,Lineages!AJ8,1)</x:f>
        <x:v>1</x:v>
      </x:c>
      <x:c r="S200" s="82" t="n">
        <x:f>MIN(1,G200,H200,K200,L200,Q200,R200)</x:f>
        <x:v>1</x:v>
      </x:c>
      <x:c r="T200" s="74" t="str">
        <x:f>IF(AND('Pair Build'!AJ12="FIT",I200=1,J200=1,M200=1,N200=1,O200&lt;=$E$13,P200=1),"PASS","FAIL")</x:f>
        <x:v>PASS</x:v>
      </x:c>
      <x:c r="U200" s="98" t="str">
        <x:f>IF(AND(S200&gt;=F200,T200="PASS"),"PASS","FAIL")</x:f>
        <x:v>PASS</x:v>
      </x:c>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row>
    <x:row r="201">
      <x:c r="B201" s="28" t="str">
        <x:v>P05</x:v>
      </x:c>
      <x:c r="C201" s="28" t="str">
        <x:v>L2-G1</x:v>
      </x:c>
      <x:c r="D201" s="28" t="str">
        <x:v>L2</x:v>
      </x:c>
      <x:c r="E201" s="28" t="str">
        <x:v>G1</x:v>
      </x:c>
      <x:c r="F201" s="96" t="n">
        <x:f>$D$13</x:f>
        <x:v>0.4</x:v>
      </x:c>
      <x:c r="G201" s="82" t="n">
        <x:f>X$13</x:f>
        <x:v>0.5062721494065365</x:v>
      </x:c>
      <x:c r="H201" s="82" t="n">
        <x:f>MIN(1,Geometries!E8*$I$13+(1-Geometries!E8)*(Geometries!J8*$F$13+Geometries!K8*$G$13*IF(Geometries!M8="YES",1,$J$13)+Geometries!L8*$H$13*IF(Geometries!M8="YES",1,$J$13)))</x:f>
        <x:v>1</x:v>
      </x:c>
      <x:c r="I201" s="82" t="n">
        <x:f>IF($K$13=0,1,IF('Pair Build'!AG13&lt;=$K$13,1,0))</x:f>
        <x:v>1</x:v>
      </x:c>
      <x:c r="J201" s="82" t="n">
        <x:f>IF($L$13=0,1,IF(Geometries!W8&gt;=$L$13,1,0))</x:f>
        <x:v>1</x:v>
      </x:c>
      <x:c r="K201" s="82" t="n">
        <x:f>MIN(IF($M$13=1,Geometries!Z8,1),IF($N$13=1,Geometries!AA8,1))</x:f>
        <x:v>1</x:v>
      </x:c>
      <x:c r="L201" s="82" t="n">
        <x:f>MIN(IF($S$13=1,'Pair Build'!AE13,1),IF($T$13=1,'Pair Build'!AF13,1))</x:f>
        <x:v>1</x:v>
      </x:c>
      <x:c r="M201" s="82" t="n">
        <x:f>IF($O$13=0,1,IF('Pair Build'!AH13&lt;=$O$13,1,0))</x:f>
        <x:v>1</x:v>
      </x:c>
      <x:c r="N201" s="82" t="n">
        <x:f>IF($P$13=0,1,IF('Pair Build'!AI13="PASS",1,0))</x:f>
        <x:v>1</x:v>
      </x:c>
      <x:c r="O201" s="82" t="n">
        <x:f>IF(F201&lt;1,'Pair Build'!Y13,'Pair Build'!Z13)/$Q$13</x:f>
        <x:v>13.570588235294117</x:v>
      </x:c>
      <x:c r="P201" s="82" t="n">
        <x:f>IF('Pair Build'!AK13="T3 FIRM",1,IF(Geometries!AC8&lt;=$R$13,1,0))</x:f>
        <x:v>1</x:v>
      </x:c>
      <x:c r="Q201" s="82" t="n">
        <x:f>IF($U$13=1,Geometries!AB8,1)</x:f>
        <x:v>1</x:v>
      </x:c>
      <x:c r="R201" s="82" t="n">
        <x:f>IF($V$13=1,Lineages!AJ9,1)</x:f>
        <x:v>1</x:v>
      </x:c>
      <x:c r="S201" s="82" t="n">
        <x:f>MIN(1,G201,H201,K201,L201,Q201,R201)</x:f>
        <x:v>0.5062721494065365</x:v>
      </x:c>
      <x:c r="T201" s="74" t="str">
        <x:f>IF(AND('Pair Build'!AJ13="FIT",I201=1,J201=1,M201=1,N201=1,O201&lt;=$E$13,P201=1),"PASS","FAIL")</x:f>
        <x:v>PASS</x:v>
      </x:c>
      <x:c r="U201" s="98" t="str">
        <x:f>IF(AND(S201&gt;=F201,T201="PASS"),"PASS","FAIL")</x:f>
        <x:v>PASS</x:v>
      </x:c>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row>
    <x:row r="202">
      <x:c r="B202" s="28" t="str">
        <x:v>P05</x:v>
      </x:c>
      <x:c r="C202" s="28" t="str">
        <x:v>L2-G2</x:v>
      </x:c>
      <x:c r="D202" s="28" t="str">
        <x:v>L2</x:v>
      </x:c>
      <x:c r="E202" s="28" t="str">
        <x:v>G2</x:v>
      </x:c>
      <x:c r="F202" s="96" t="n">
        <x:f>$D$13</x:f>
        <x:v>0.4</x:v>
      </x:c>
      <x:c r="G202" s="82" t="n">
        <x:f>X$13</x:f>
        <x:v>0.5062721494065365</x:v>
      </x:c>
      <x:c r="H202" s="82" t="n">
        <x:f>MIN(1,Geometries!E9*$I$13+(1-Geometries!E9)*(Geometries!J9*$F$13+Geometries!K9*$G$13*IF(Geometries!M9="YES",1,$J$13)+Geometries!L9*$H$13*IF(Geometries!M9="YES",1,$J$13)))</x:f>
        <x:v>1</x:v>
      </x:c>
      <x:c r="I202" s="82" t="n">
        <x:f>IF($K$13=0,1,IF('Pair Build'!AG14&lt;=$K$13,1,0))</x:f>
        <x:v>1</x:v>
      </x:c>
      <x:c r="J202" s="82" t="n">
        <x:f>IF($L$13=0,1,IF(Geometries!W9&gt;=$L$13,1,0))</x:f>
        <x:v>1</x:v>
      </x:c>
      <x:c r="K202" s="82" t="n">
        <x:f>MIN(IF($M$13=1,Geometries!Z9,1),IF($N$13=1,Geometries!AA9,1))</x:f>
        <x:v>1</x:v>
      </x:c>
      <x:c r="L202" s="82" t="n">
        <x:f>MIN(IF($S$13=1,'Pair Build'!AE14,1),IF($T$13=1,'Pair Build'!AF14,1))</x:f>
        <x:v>1</x:v>
      </x:c>
      <x:c r="M202" s="82" t="n">
        <x:f>IF($O$13=0,1,IF('Pair Build'!AH14&lt;=$O$13,1,0))</x:f>
        <x:v>1</x:v>
      </x:c>
      <x:c r="N202" s="82" t="n">
        <x:f>IF($P$13=0,1,IF('Pair Build'!AI14="PASS",1,0))</x:f>
        <x:v>1</x:v>
      </x:c>
      <x:c r="O202" s="82" t="n">
        <x:f>IF(F202&lt;1,'Pair Build'!Y14,'Pair Build'!Z14)/$Q$13</x:f>
        <x:v>19.759090909090908</x:v>
      </x:c>
      <x:c r="P202" s="82" t="n">
        <x:f>IF('Pair Build'!AK14="T3 FIRM",1,IF(Geometries!AC9&lt;=$R$13,1,0))</x:f>
        <x:v>1</x:v>
      </x:c>
      <x:c r="Q202" s="82" t="n">
        <x:f>IF($U$13=1,Geometries!AB9,1)</x:f>
        <x:v>1</x:v>
      </x:c>
      <x:c r="R202" s="82" t="n">
        <x:f>IF($V$13=1,Lineages!AJ9,1)</x:f>
        <x:v>1</x:v>
      </x:c>
      <x:c r="S202" s="82" t="n">
        <x:f>MIN(1,G202,H202,K202,L202,Q202,R202)</x:f>
        <x:v>0.5062721494065365</x:v>
      </x:c>
      <x:c r="T202" s="74" t="str">
        <x:f>IF(AND('Pair Build'!AJ14="FIT",I202=1,J202=1,M202=1,N202=1,O202&lt;=$E$13,P202=1),"PASS","FAIL")</x:f>
        <x:v>PASS</x:v>
      </x:c>
      <x:c r="U202" s="98" t="str">
        <x:f>IF(AND(S202&gt;=F202,T202="PASS"),"PASS","FAIL")</x:f>
        <x:v>PASS</x:v>
      </x:c>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row>
    <x:row r="203">
      <x:c r="B203" s="28" t="str">
        <x:v>P05</x:v>
      </x:c>
      <x:c r="C203" s="28" t="str">
        <x:v>L2-G3</x:v>
      </x:c>
      <x:c r="D203" s="28" t="str">
        <x:v>L2</x:v>
      </x:c>
      <x:c r="E203" s="28" t="str">
        <x:v>G3</x:v>
      </x:c>
      <x:c r="F203" s="96" t="n">
        <x:f>$D$13</x:f>
        <x:v>0.4</x:v>
      </x:c>
      <x:c r="G203" s="82" t="n">
        <x:f>X$13</x:f>
        <x:v>0.5062721494065365</x:v>
      </x:c>
      <x:c r="H203" s="82" t="n">
        <x:f>MIN(1,Geometries!E10*$I$13+(1-Geometries!E10)*(Geometries!J10*$F$13+Geometries!K10*$G$13*IF(Geometries!M10="YES",1,$J$13)+Geometries!L10*$H$13*IF(Geometries!M10="YES",1,$J$13)))</x:f>
        <x:v>1</x:v>
      </x:c>
      <x:c r="I203" s="82" t="n">
        <x:f>IF($K$13=0,1,IF('Pair Build'!AG15&lt;=$K$13,1,0))</x:f>
        <x:v>1</x:v>
      </x:c>
      <x:c r="J203" s="82" t="n">
        <x:f>IF($L$13=0,1,IF(Geometries!W10&gt;=$L$13,1,0))</x:f>
        <x:v>1</x:v>
      </x:c>
      <x:c r="K203" s="82" t="n">
        <x:f>MIN(IF($M$13=1,Geometries!Z10,1),IF($N$13=1,Geometries!AA10,1))</x:f>
        <x:v>1</x:v>
      </x:c>
      <x:c r="L203" s="82" t="n">
        <x:f>MIN(IF($S$13=1,'Pair Build'!AE15,1),IF($T$13=1,'Pair Build'!AF15,1))</x:f>
        <x:v>1</x:v>
      </x:c>
      <x:c r="M203" s="82" t="n">
        <x:f>IF($O$13=0,1,IF('Pair Build'!AH15&lt;=$O$13,1,0))</x:f>
        <x:v>1</x:v>
      </x:c>
      <x:c r="N203" s="82" t="n">
        <x:f>IF($P$13=0,1,IF('Pair Build'!AI15="PASS",1,0))</x:f>
        <x:v>1</x:v>
      </x:c>
      <x:c r="O203" s="82" t="n">
        <x:f>IF(F203&lt;1,'Pair Build'!Y15,'Pair Build'!Z15)/$Q$13</x:f>
        <x:v>15.43235294117647</x:v>
      </x:c>
      <x:c r="P203" s="82" t="n">
        <x:f>IF('Pair Build'!AK15="T3 FIRM",1,IF(Geometries!AC10&lt;=$R$13,1,0))</x:f>
        <x:v>1</x:v>
      </x:c>
      <x:c r="Q203" s="82" t="n">
        <x:f>IF($U$13=1,Geometries!AB10,1)</x:f>
        <x:v>1</x:v>
      </x:c>
      <x:c r="R203" s="82" t="n">
        <x:f>IF($V$13=1,Lineages!AJ9,1)</x:f>
        <x:v>1</x:v>
      </x:c>
      <x:c r="S203" s="82" t="n">
        <x:f>MIN(1,G203,H203,K203,L203,Q203,R203)</x:f>
        <x:v>0.5062721494065365</x:v>
      </x:c>
      <x:c r="T203" s="74" t="str">
        <x:f>IF(AND('Pair Build'!AJ15="FIT",I203=1,J203=1,M203=1,N203=1,O203&lt;=$E$13,P203=1),"PASS","FAIL")</x:f>
        <x:v>PASS</x:v>
      </x:c>
      <x:c r="U203" s="98" t="str">
        <x:f>IF(AND(S203&gt;=F203,T203="PASS"),"PASS","FAIL")</x:f>
        <x:v>PASS</x:v>
      </x:c>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row>
    <x:row r="204">
      <x:c r="B204" s="28" t="str">
        <x:v>P05</x:v>
      </x:c>
      <x:c r="C204" s="28" t="str">
        <x:v>L2-G4</x:v>
      </x:c>
      <x:c r="D204" s="28" t="str">
        <x:v>L2</x:v>
      </x:c>
      <x:c r="E204" s="28" t="str">
        <x:v>G4</x:v>
      </x:c>
      <x:c r="F204" s="96" t="n">
        <x:f>$D$13</x:f>
        <x:v>0.4</x:v>
      </x:c>
      <x:c r="G204" s="82" t="n">
        <x:f>X$13</x:f>
        <x:v>0.5062721494065365</x:v>
      </x:c>
      <x:c r="H204" s="82" t="n">
        <x:f>MIN(1,Geometries!E11*$I$13+(1-Geometries!E11)*(Geometries!J11*$F$13+Geometries!K11*$G$13*IF(Geometries!M11="YES",1,$J$13)+Geometries!L11*$H$13*IF(Geometries!M11="YES",1,$J$13)))</x:f>
        <x:v>1</x:v>
      </x:c>
      <x:c r="I204" s="82" t="n">
        <x:f>IF($K$13=0,1,IF('Pair Build'!AG16&lt;=$K$13,1,0))</x:f>
        <x:v>1</x:v>
      </x:c>
      <x:c r="J204" s="82" t="n">
        <x:f>IF($L$13=0,1,IF(Geometries!W11&gt;=$L$13,1,0))</x:f>
        <x:v>1</x:v>
      </x:c>
      <x:c r="K204" s="82" t="n">
        <x:f>MIN(IF($M$13=1,Geometries!Z11,1),IF($N$13=1,Geometries!AA11,1))</x:f>
        <x:v>1</x:v>
      </x:c>
      <x:c r="L204" s="82" t="n">
        <x:f>MIN(IF($S$13=1,'Pair Build'!AE16,1),IF($T$13=1,'Pair Build'!AF16,1))</x:f>
        <x:v>1</x:v>
      </x:c>
      <x:c r="M204" s="82" t="n">
        <x:f>IF($O$13=0,1,IF('Pair Build'!AH16&lt;=$O$13,1,0))</x:f>
        <x:v>1</x:v>
      </x:c>
      <x:c r="N204" s="82" t="n">
        <x:f>IF($P$13=0,1,IF('Pair Build'!AI16="PASS",1,0))</x:f>
        <x:v>1</x:v>
      </x:c>
      <x:c r="O204" s="82" t="n">
        <x:f>IF(F204&lt;1,'Pair Build'!Y16,'Pair Build'!Z16)/$Q$13</x:f>
        <x:v>2.3266666666666667</x:v>
      </x:c>
      <x:c r="P204" s="82" t="n">
        <x:f>IF('Pair Build'!AK16="T3 FIRM",1,IF(Geometries!AC11&lt;=$R$13,1,0))</x:f>
        <x:v>1</x:v>
      </x:c>
      <x:c r="Q204" s="82" t="n">
        <x:f>IF($U$13=1,Geometries!AB11,1)</x:f>
        <x:v>1</x:v>
      </x:c>
      <x:c r="R204" s="82" t="n">
        <x:f>IF($V$13=1,Lineages!AJ9,1)</x:f>
        <x:v>1</x:v>
      </x:c>
      <x:c r="S204" s="82" t="n">
        <x:f>MIN(1,G204,H204,K204,L204,Q204,R204)</x:f>
        <x:v>0.5062721494065365</x:v>
      </x:c>
      <x:c r="T204" s="74" t="str">
        <x:f>IF(AND('Pair Build'!AJ16="FIT",I204=1,J204=1,M204=1,N204=1,O204&lt;=$E$13,P204=1),"PASS","FAIL")</x:f>
        <x:v>PASS</x:v>
      </x:c>
      <x:c r="U204" s="98" t="str">
        <x:f>IF(AND(S204&gt;=F204,T204="PASS"),"PASS","FAIL")</x:f>
        <x:v>PASS</x:v>
      </x:c>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row>
    <x:row r="205">
      <x:c r="B205" s="28" t="str">
        <x:v>P05</x:v>
      </x:c>
      <x:c r="C205" s="28" t="str">
        <x:v>L2-G5</x:v>
      </x:c>
      <x:c r="D205" s="28" t="str">
        <x:v>L2</x:v>
      </x:c>
      <x:c r="E205" s="28" t="str">
        <x:v>G5</x:v>
      </x:c>
      <x:c r="F205" s="96" t="n">
        <x:f>$D$13</x:f>
        <x:v>0.4</x:v>
      </x:c>
      <x:c r="G205" s="82" t="n">
        <x:f>X$13</x:f>
        <x:v>0.5062721494065365</x:v>
      </x:c>
      <x:c r="H205" s="82" t="n">
        <x:f>MIN(1,Geometries!E12*$I$13+(1-Geometries!E12)*(Geometries!J12*$F$13+Geometries!K12*$G$13*IF(Geometries!M12="YES",1,$J$13)+Geometries!L12*$H$13*IF(Geometries!M12="YES",1,$J$13)))</x:f>
        <x:v>1</x:v>
      </x:c>
      <x:c r="I205" s="82" t="n">
        <x:f>IF($K$13=0,1,IF('Pair Build'!AG17&lt;=$K$13,1,0))</x:f>
        <x:v>1</x:v>
      </x:c>
      <x:c r="J205" s="82" t="n">
        <x:f>IF($L$13=0,1,IF(Geometries!W12&gt;=$L$13,1,0))</x:f>
        <x:v>1</x:v>
      </x:c>
      <x:c r="K205" s="82" t="n">
        <x:f>MIN(IF($M$13=1,Geometries!Z12,1),IF($N$13=1,Geometries!AA12,1))</x:f>
        <x:v>1</x:v>
      </x:c>
      <x:c r="L205" s="82" t="n">
        <x:f>MIN(IF($S$13=1,'Pair Build'!AE17,1),IF($T$13=1,'Pair Build'!AF17,1))</x:f>
        <x:v>1</x:v>
      </x:c>
      <x:c r="M205" s="82" t="n">
        <x:f>IF($O$13=0,1,IF('Pair Build'!AH17&lt;=$O$13,1,0))</x:f>
        <x:v>1</x:v>
      </x:c>
      <x:c r="N205" s="82" t="n">
        <x:f>IF($P$13=0,1,IF('Pair Build'!AI17="PASS",1,0))</x:f>
        <x:v>1</x:v>
      </x:c>
      <x:c r="O205" s="82" t="n">
        <x:f>IF(F205&lt;1,'Pair Build'!Y17,'Pair Build'!Z17)/$Q$13</x:f>
        <x:v>11.777631578947368</x:v>
      </x:c>
      <x:c r="P205" s="82" t="n">
        <x:f>IF('Pair Build'!AK17="T3 FIRM",1,IF(Geometries!AC12&lt;=$R$13,1,0))</x:f>
        <x:v>1</x:v>
      </x:c>
      <x:c r="Q205" s="82" t="n">
        <x:f>IF($U$13=1,Geometries!AB12,1)</x:f>
        <x:v>1</x:v>
      </x:c>
      <x:c r="R205" s="82" t="n">
        <x:f>IF($V$13=1,Lineages!AJ9,1)</x:f>
        <x:v>1</x:v>
      </x:c>
      <x:c r="S205" s="82" t="n">
        <x:f>MIN(1,G205,H205,K205,L205,Q205,R205)</x:f>
        <x:v>0.5062721494065365</x:v>
      </x:c>
      <x:c r="T205" s="74" t="str">
        <x:f>IF(AND('Pair Build'!AJ17="FIT",I205=1,J205=1,M205=1,N205=1,O205&lt;=$E$13,P205=1),"PASS","FAIL")</x:f>
        <x:v>PASS</x:v>
      </x:c>
      <x:c r="U205" s="98" t="str">
        <x:f>IF(AND(S205&gt;=F205,T205="PASS"),"PASS","FAIL")</x:f>
        <x:v>PASS</x:v>
      </x:c>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row>
    <x:row r="206">
      <x:c r="B206" s="28" t="str">
        <x:v>P05</x:v>
      </x:c>
      <x:c r="C206" s="28" t="str">
        <x:v>L3-G1</x:v>
      </x:c>
      <x:c r="D206" s="28" t="str">
        <x:v>L3</x:v>
      </x:c>
      <x:c r="E206" s="28" t="str">
        <x:v>G1</x:v>
      </x:c>
      <x:c r="F206" s="96" t="n">
        <x:f>$D$13</x:f>
        <x:v>0.4</x:v>
      </x:c>
      <x:c r="G206" s="82" t="n">
        <x:f>Y$13</x:f>
        <x:v>1</x:v>
      </x:c>
      <x:c r="H206" s="82" t="n">
        <x:f>MIN(1,Geometries!E8*$I$13+(1-Geometries!E8)*(Geometries!J8*$F$13+Geometries!K8*$G$13*IF(Geometries!M8="YES",1,$J$13)+Geometries!L8*$H$13*IF(Geometries!M8="YES",1,$J$13)))</x:f>
        <x:v>1</x:v>
      </x:c>
      <x:c r="I206" s="82" t="n">
        <x:f>IF($K$13=0,1,IF('Pair Build'!AG18&lt;=$K$13,1,0))</x:f>
        <x:v>1</x:v>
      </x:c>
      <x:c r="J206" s="82" t="n">
        <x:f>IF($L$13=0,1,IF(Geometries!W8&gt;=$L$13,1,0))</x:f>
        <x:v>1</x:v>
      </x:c>
      <x:c r="K206" s="82" t="n">
        <x:f>MIN(IF($M$13=1,Geometries!Z8,1),IF($N$13=1,Geometries!AA8,1))</x:f>
        <x:v>1</x:v>
      </x:c>
      <x:c r="L206" s="82" t="n">
        <x:f>MIN(IF($S$13=1,'Pair Build'!AE18,1),IF($T$13=1,'Pair Build'!AF18,1))</x:f>
        <x:v>1</x:v>
      </x:c>
      <x:c r="M206" s="82" t="n">
        <x:f>IF($O$13=0,1,IF('Pair Build'!AH18&lt;=$O$13,1,0))</x:f>
        <x:v>1</x:v>
      </x:c>
      <x:c r="N206" s="82" t="n">
        <x:f>IF($P$13=0,1,IF('Pair Build'!AI18="PASS",1,0))</x:f>
        <x:v>1</x:v>
      </x:c>
      <x:c r="O206" s="82" t="n">
        <x:f>IF(F206&lt;1,'Pair Build'!Y18,'Pair Build'!Z18)/$Q$13</x:f>
        <x:v>17.929411764705883</x:v>
      </x:c>
      <x:c r="P206" s="82" t="n">
        <x:f>IF('Pair Build'!AK18="T3 FIRM",1,IF(Geometries!AC8&lt;=$R$13,1,0))</x:f>
        <x:v>1</x:v>
      </x:c>
      <x:c r="Q206" s="82" t="n">
        <x:f>IF($U$13=1,Geometries!AB8,1)</x:f>
        <x:v>1</x:v>
      </x:c>
      <x:c r="R206" s="82" t="n">
        <x:f>IF($V$13=1,Lineages!AJ10,1)</x:f>
        <x:v>1</x:v>
      </x:c>
      <x:c r="S206" s="82" t="n">
        <x:f>MIN(1,G206,H206,K206,L206,Q206,R206)</x:f>
        <x:v>1</x:v>
      </x:c>
      <x:c r="T206" s="74" t="str">
        <x:f>IF(AND('Pair Build'!AJ18="FIT",I206=1,J206=1,M206=1,N206=1,O206&lt;=$E$13,P206=1),"PASS","FAIL")</x:f>
        <x:v>FAIL</x:v>
      </x:c>
      <x:c r="U206" s="98" t="str">
        <x:f>IF(AND(S206&gt;=F206,T206="PASS"),"PASS","FAIL")</x:f>
        <x:v>FAIL</x:v>
      </x:c>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row>
    <x:row r="207">
      <x:c r="B207" s="28" t="str">
        <x:v>P05</x:v>
      </x:c>
      <x:c r="C207" s="28" t="str">
        <x:v>L3-G2</x:v>
      </x:c>
      <x:c r="D207" s="28" t="str">
        <x:v>L3</x:v>
      </x:c>
      <x:c r="E207" s="28" t="str">
        <x:v>G2</x:v>
      </x:c>
      <x:c r="F207" s="96" t="n">
        <x:f>$D$13</x:f>
        <x:v>0.4</x:v>
      </x:c>
      <x:c r="G207" s="82" t="n">
        <x:f>Y$13</x:f>
        <x:v>1</x:v>
      </x:c>
      <x:c r="H207" s="82" t="n">
        <x:f>MIN(1,Geometries!E9*$I$13+(1-Geometries!E9)*(Geometries!J9*$F$13+Geometries!K9*$G$13*IF(Geometries!M9="YES",1,$J$13)+Geometries!L9*$H$13*IF(Geometries!M9="YES",1,$J$13)))</x:f>
        <x:v>1</x:v>
      </x:c>
      <x:c r="I207" s="82" t="n">
        <x:f>IF($K$13=0,1,IF('Pair Build'!AG19&lt;=$K$13,1,0))</x:f>
        <x:v>1</x:v>
      </x:c>
      <x:c r="J207" s="82" t="n">
        <x:f>IF($L$13=0,1,IF(Geometries!W9&gt;=$L$13,1,0))</x:f>
        <x:v>1</x:v>
      </x:c>
      <x:c r="K207" s="82" t="n">
        <x:f>MIN(IF($M$13=1,Geometries!Z9,1),IF($N$13=1,Geometries!AA9,1))</x:f>
        <x:v>1</x:v>
      </x:c>
      <x:c r="L207" s="82" t="n">
        <x:f>MIN(IF($S$13=1,'Pair Build'!AE19,1),IF($T$13=1,'Pair Build'!AF19,1))</x:f>
        <x:v>1</x:v>
      </x:c>
      <x:c r="M207" s="82" t="n">
        <x:f>IF($O$13=0,1,IF('Pair Build'!AH19&lt;=$O$13,1,0))</x:f>
        <x:v>1</x:v>
      </x:c>
      <x:c r="N207" s="82" t="n">
        <x:f>IF($P$13=0,1,IF('Pair Build'!AI19="PASS",1,0))</x:f>
        <x:v>1</x:v>
      </x:c>
      <x:c r="O207" s="82" t="n">
        <x:f>IF(F207&lt;1,'Pair Build'!Y19,'Pair Build'!Z19)/$Q$13</x:f>
        <x:v>27.163636363636364</x:v>
      </x:c>
      <x:c r="P207" s="82" t="n">
        <x:f>IF('Pair Build'!AK19="T3 FIRM",1,IF(Geometries!AC9&lt;=$R$13,1,0))</x:f>
        <x:v>1</x:v>
      </x:c>
      <x:c r="Q207" s="82" t="n">
        <x:f>IF($U$13=1,Geometries!AB9,1)</x:f>
        <x:v>1</x:v>
      </x:c>
      <x:c r="R207" s="82" t="n">
        <x:f>IF($V$13=1,Lineages!AJ10,1)</x:f>
        <x:v>1</x:v>
      </x:c>
      <x:c r="S207" s="82" t="n">
        <x:f>MIN(1,G207,H207,K207,L207,Q207,R207)</x:f>
        <x:v>1</x:v>
      </x:c>
      <x:c r="T207" s="74" t="str">
        <x:f>IF(AND('Pair Build'!AJ19="FIT",I207=1,J207=1,M207=1,N207=1,O207&lt;=$E$13,P207=1),"PASS","FAIL")</x:f>
        <x:v>FAIL</x:v>
      </x:c>
      <x:c r="U207" s="98" t="str">
        <x:f>IF(AND(S207&gt;=F207,T207="PASS"),"PASS","FAIL")</x:f>
        <x:v>FAIL</x:v>
      </x:c>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row>
    <x:row r="208">
      <x:c r="B208" s="28" t="str">
        <x:v>P05</x:v>
      </x:c>
      <x:c r="C208" s="28" t="str">
        <x:v>L3-G3</x:v>
      </x:c>
      <x:c r="D208" s="28" t="str">
        <x:v>L3</x:v>
      </x:c>
      <x:c r="E208" s="28" t="str">
        <x:v>G3</x:v>
      </x:c>
      <x:c r="F208" s="96" t="n">
        <x:f>$D$13</x:f>
        <x:v>0.4</x:v>
      </x:c>
      <x:c r="G208" s="82" t="n">
        <x:f>Y$13</x:f>
        <x:v>1</x:v>
      </x:c>
      <x:c r="H208" s="82" t="n">
        <x:f>MIN(1,Geometries!E10*$I$13+(1-Geometries!E10)*(Geometries!J10*$F$13+Geometries!K10*$G$13*IF(Geometries!M10="YES",1,$J$13)+Geometries!L10*$H$13*IF(Geometries!M10="YES",1,$J$13)))</x:f>
        <x:v>1</x:v>
      </x:c>
      <x:c r="I208" s="82" t="n">
        <x:f>IF($K$13=0,1,IF('Pair Build'!AG20&lt;=$K$13,1,0))</x:f>
        <x:v>1</x:v>
      </x:c>
      <x:c r="J208" s="82" t="n">
        <x:f>IF($L$13=0,1,IF(Geometries!W10&gt;=$L$13,1,0))</x:f>
        <x:v>1</x:v>
      </x:c>
      <x:c r="K208" s="82" t="n">
        <x:f>MIN(IF($M$13=1,Geometries!Z10,1),IF($N$13=1,Geometries!AA10,1))</x:f>
        <x:v>1</x:v>
      </x:c>
      <x:c r="L208" s="82" t="n">
        <x:f>MIN(IF($S$13=1,'Pair Build'!AE20,1),IF($T$13=1,'Pair Build'!AF20,1))</x:f>
        <x:v>1</x:v>
      </x:c>
      <x:c r="M208" s="82" t="n">
        <x:f>IF($O$13=0,1,IF('Pair Build'!AH20&lt;=$O$13,1,0))</x:f>
        <x:v>1</x:v>
      </x:c>
      <x:c r="N208" s="82" t="n">
        <x:f>IF($P$13=0,1,IF('Pair Build'!AI20="PASS",1,0))</x:f>
        <x:v>1</x:v>
      </x:c>
      <x:c r="O208" s="82" t="n">
        <x:f>IF(F208&lt;1,'Pair Build'!Y20,'Pair Build'!Z20)/$Q$13</x:f>
        <x:v>20.91764705882353</x:v>
      </x:c>
      <x:c r="P208" s="82" t="n">
        <x:f>IF('Pair Build'!AK20="T3 FIRM",1,IF(Geometries!AC10&lt;=$R$13,1,0))</x:f>
        <x:v>1</x:v>
      </x:c>
      <x:c r="Q208" s="82" t="n">
        <x:f>IF($U$13=1,Geometries!AB10,1)</x:f>
        <x:v>1</x:v>
      </x:c>
      <x:c r="R208" s="82" t="n">
        <x:f>IF($V$13=1,Lineages!AJ10,1)</x:f>
        <x:v>1</x:v>
      </x:c>
      <x:c r="S208" s="82" t="n">
        <x:f>MIN(1,G208,H208,K208,L208,Q208,R208)</x:f>
        <x:v>1</x:v>
      </x:c>
      <x:c r="T208" s="74" t="str">
        <x:f>IF(AND('Pair Build'!AJ20="FIT",I208=1,J208=1,M208=1,N208=1,O208&lt;=$E$13,P208=1),"PASS","FAIL")</x:f>
        <x:v>FAIL</x:v>
      </x:c>
      <x:c r="U208" s="98" t="str">
        <x:f>IF(AND(S208&gt;=F208,T208="PASS"),"PASS","FAIL")</x:f>
        <x:v>FAIL</x:v>
      </x:c>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row>
    <x:row r="209">
      <x:c r="B209" s="28" t="str">
        <x:v>P05</x:v>
      </x:c>
      <x:c r="C209" s="28" t="str">
        <x:v>L3-G4</x:v>
      </x:c>
      <x:c r="D209" s="28" t="str">
        <x:v>L3</x:v>
      </x:c>
      <x:c r="E209" s="28" t="str">
        <x:v>G4</x:v>
      </x:c>
      <x:c r="F209" s="96" t="n">
        <x:f>$D$13</x:f>
        <x:v>0.4</x:v>
      </x:c>
      <x:c r="G209" s="82" t="n">
        <x:f>Y$13</x:f>
        <x:v>1</x:v>
      </x:c>
      <x:c r="H209" s="82" t="n">
        <x:f>MIN(1,Geometries!E11*$I$13+(1-Geometries!E11)*(Geometries!J11*$F$13+Geometries!K11*$G$13*IF(Geometries!M11="YES",1,$J$13)+Geometries!L11*$H$13*IF(Geometries!M11="YES",1,$J$13)))</x:f>
        <x:v>1</x:v>
      </x:c>
      <x:c r="I209" s="82" t="n">
        <x:f>IF($K$13=0,1,IF('Pair Build'!AG21&lt;=$K$13,1,0))</x:f>
        <x:v>1</x:v>
      </x:c>
      <x:c r="J209" s="82" t="n">
        <x:f>IF($L$13=0,1,IF(Geometries!W11&gt;=$L$13,1,0))</x:f>
        <x:v>1</x:v>
      </x:c>
      <x:c r="K209" s="82" t="n">
        <x:f>MIN(IF($M$13=1,Geometries!Z11,1),IF($N$13=1,Geometries!AA11,1))</x:f>
        <x:v>1</x:v>
      </x:c>
      <x:c r="L209" s="82" t="n">
        <x:f>MIN(IF($S$13=1,'Pair Build'!AE21,1),IF($T$13=1,'Pair Build'!AF21,1))</x:f>
        <x:v>1</x:v>
      </x:c>
      <x:c r="M209" s="82" t="n">
        <x:f>IF($O$13=0,1,IF('Pair Build'!AH21&lt;=$O$13,1,0))</x:f>
        <x:v>1</x:v>
      </x:c>
      <x:c r="N209" s="82" t="n">
        <x:f>IF($P$13=0,1,IF('Pair Build'!AI21="PASS",1,0))</x:f>
        <x:v>1</x:v>
      </x:c>
      <x:c r="O209" s="82" t="n">
        <x:f>IF(F209&lt;1,'Pair Build'!Y21,'Pair Build'!Z21)/$Q$13</x:f>
        <x:v>2.88</x:v>
      </x:c>
      <x:c r="P209" s="82" t="n">
        <x:f>IF('Pair Build'!AK21="T3 FIRM",1,IF(Geometries!AC11&lt;=$R$13,1,0))</x:f>
        <x:v>1</x:v>
      </x:c>
      <x:c r="Q209" s="82" t="n">
        <x:f>IF($U$13=1,Geometries!AB11,1)</x:f>
        <x:v>1</x:v>
      </x:c>
      <x:c r="R209" s="82" t="n">
        <x:f>IF($V$13=1,Lineages!AJ10,1)</x:f>
        <x:v>1</x:v>
      </x:c>
      <x:c r="S209" s="82" t="n">
        <x:f>MIN(1,G209,H209,K209,L209,Q209,R209)</x:f>
        <x:v>1</x:v>
      </x:c>
      <x:c r="T209" s="74" t="str">
        <x:f>IF(AND('Pair Build'!AJ21="FIT",I209=1,J209=1,M209=1,N209=1,O209&lt;=$E$13,P209=1),"PASS","FAIL")</x:f>
        <x:v>FAIL</x:v>
      </x:c>
      <x:c r="U209" s="98" t="str">
        <x:f>IF(AND(S209&gt;=F209,T209="PASS"),"PASS","FAIL")</x:f>
        <x:v>FAIL</x:v>
      </x:c>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row>
    <x:row r="210">
      <x:c r="B210" s="28" t="str">
        <x:v>P05</x:v>
      </x:c>
      <x:c r="C210" s="28" t="str">
        <x:v>L3-G5</x:v>
      </x:c>
      <x:c r="D210" s="28" t="str">
        <x:v>L3</x:v>
      </x:c>
      <x:c r="E210" s="28" t="str">
        <x:v>G5</x:v>
      </x:c>
      <x:c r="F210" s="96" t="n">
        <x:f>$D$13</x:f>
        <x:v>0.4</x:v>
      </x:c>
      <x:c r="G210" s="82" t="n">
        <x:f>Y$13</x:f>
        <x:v>1</x:v>
      </x:c>
      <x:c r="H210" s="82" t="n">
        <x:f>MIN(1,Geometries!E12*$I$13+(1-Geometries!E12)*(Geometries!J12*$F$13+Geometries!K12*$G$13*IF(Geometries!M12="YES",1,$J$13)+Geometries!L12*$H$13*IF(Geometries!M12="YES",1,$J$13)))</x:f>
        <x:v>1</x:v>
      </x:c>
      <x:c r="I210" s="82" t="n">
        <x:f>IF($K$13=0,1,IF('Pair Build'!AG22&lt;=$K$13,1,0))</x:f>
        <x:v>1</x:v>
      </x:c>
      <x:c r="J210" s="82" t="n">
        <x:f>IF($L$13=0,1,IF(Geometries!W12&gt;=$L$13,1,0))</x:f>
        <x:v>1</x:v>
      </x:c>
      <x:c r="K210" s="82" t="n">
        <x:f>MIN(IF($M$13=1,Geometries!Z12,1),IF($N$13=1,Geometries!AA12,1))</x:f>
        <x:v>1</x:v>
      </x:c>
      <x:c r="L210" s="82" t="n">
        <x:f>MIN(IF($S$13=1,'Pair Build'!AE22,1),IF($T$13=1,'Pair Build'!AF22,1))</x:f>
        <x:v>1</x:v>
      </x:c>
      <x:c r="M210" s="82" t="n">
        <x:f>IF($O$13=0,1,IF('Pair Build'!AH22&lt;=$O$13,1,0))</x:f>
        <x:v>1</x:v>
      </x:c>
      <x:c r="N210" s="82" t="n">
        <x:f>IF($P$13=0,1,IF('Pair Build'!AI22="PASS",1,0))</x:f>
        <x:v>1</x:v>
      </x:c>
      <x:c r="O210" s="82" t="n">
        <x:f>IF(F210&lt;1,'Pair Build'!Y22,'Pair Build'!Z22)/$Q$13</x:f>
        <x:v>14.421052631578949</x:v>
      </x:c>
      <x:c r="P210" s="82" t="n">
        <x:f>IF('Pair Build'!AK22="T3 FIRM",1,IF(Geometries!AC12&lt;=$R$13,1,0))</x:f>
        <x:v>1</x:v>
      </x:c>
      <x:c r="Q210" s="82" t="n">
        <x:f>IF($U$13=1,Geometries!AB12,1)</x:f>
        <x:v>1</x:v>
      </x:c>
      <x:c r="R210" s="82" t="n">
        <x:f>IF($V$13=1,Lineages!AJ10,1)</x:f>
        <x:v>1</x:v>
      </x:c>
      <x:c r="S210" s="82" t="n">
        <x:f>MIN(1,G210,H210,K210,L210,Q210,R210)</x:f>
        <x:v>1</x:v>
      </x:c>
      <x:c r="T210" s="74" t="str">
        <x:f>IF(AND('Pair Build'!AJ22="FIT",I210=1,J210=1,M210=1,N210=1,O210&lt;=$E$13,P210=1),"PASS","FAIL")</x:f>
        <x:v>FAIL</x:v>
      </x:c>
      <x:c r="U210" s="98" t="str">
        <x:f>IF(AND(S210&gt;=F210,T210="PASS"),"PASS","FAIL")</x:f>
        <x:v>FAIL</x:v>
      </x:c>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row>
    <x:row r="211">
      <x:c r="B211" s="28" t="str">
        <x:v>P05</x:v>
      </x:c>
      <x:c r="C211" s="28" t="str">
        <x:v>L4-G1</x:v>
      </x:c>
      <x:c r="D211" s="28" t="str">
        <x:v>L4</x:v>
      </x:c>
      <x:c r="E211" s="28" t="str">
        <x:v>G1</x:v>
      </x:c>
      <x:c r="F211" s="96" t="n">
        <x:f>$D$13</x:f>
        <x:v>0.4</x:v>
      </x:c>
      <x:c r="G211" s="82" t="n">
        <x:f>Z$13</x:f>
        <x:v>1</x:v>
      </x:c>
      <x:c r="H211" s="82" t="n">
        <x:f>MIN(1,Geometries!E8*$I$13+(1-Geometries!E8)*(Geometries!J8*$F$13+Geometries!K8*$G$13*IF(Geometries!M8="YES",1,$J$13)+Geometries!L8*$H$13*IF(Geometries!M8="YES",1,$J$13)))</x:f>
        <x:v>1</x:v>
      </x:c>
      <x:c r="I211" s="82" t="n">
        <x:f>IF($K$13=0,1,IF('Pair Build'!AG23&lt;=$K$13,1,0))</x:f>
        <x:v>1</x:v>
      </x:c>
      <x:c r="J211" s="82" t="n">
        <x:f>IF($L$13=0,1,IF(Geometries!W8&gt;=$L$13,1,0))</x:f>
        <x:v>1</x:v>
      </x:c>
      <x:c r="K211" s="82" t="n">
        <x:f>MIN(IF($M$13=1,Geometries!Z8,1),IF($N$13=1,Geometries!AA8,1))</x:f>
        <x:v>1</x:v>
      </x:c>
      <x:c r="L211" s="82" t="n">
        <x:f>MIN(IF($S$13=1,'Pair Build'!AE23,1),IF($T$13=1,'Pair Build'!AF23,1))</x:f>
        <x:v>1</x:v>
      </x:c>
      <x:c r="M211" s="82" t="n">
        <x:f>IF($O$13=0,1,IF('Pair Build'!AH23&lt;=$O$13,1,0))</x:f>
        <x:v>1</x:v>
      </x:c>
      <x:c r="N211" s="82" t="n">
        <x:f>IF($P$13=0,1,IF('Pair Build'!AI23="PASS",1,0))</x:f>
        <x:v>1</x:v>
      </x:c>
      <x:c r="O211" s="82" t="n">
        <x:f>IF(F211&lt;1,'Pair Build'!Y23,'Pair Build'!Z23)/$Q$13</x:f>
        <x:v>20.276470588235295</x:v>
      </x:c>
      <x:c r="P211" s="82" t="n">
        <x:f>IF('Pair Build'!AK23="T3 FIRM",1,IF(Geometries!AC8&lt;=$R$13,1,0))</x:f>
        <x:v>1</x:v>
      </x:c>
      <x:c r="Q211" s="82" t="n">
        <x:f>IF($U$13=1,Geometries!AB8,1)</x:f>
        <x:v>1</x:v>
      </x:c>
      <x:c r="R211" s="82" t="n">
        <x:f>IF($V$13=1,Lineages!AJ11,1)</x:f>
        <x:v>1</x:v>
      </x:c>
      <x:c r="S211" s="82" t="n">
        <x:f>MIN(1,G211,H211,K211,L211,Q211,R211)</x:f>
        <x:v>1</x:v>
      </x:c>
      <x:c r="T211" s="74" t="str">
        <x:f>IF(AND('Pair Build'!AJ23="FIT",I211=1,J211=1,M211=1,N211=1,O211&lt;=$E$13,P211=1),"PASS","FAIL")</x:f>
        <x:v>PASS</x:v>
      </x:c>
      <x:c r="U211" s="98" t="str">
        <x:f>IF(AND(S211&gt;=F211,T211="PASS"),"PASS","FAIL")</x:f>
        <x:v>PASS</x:v>
      </x:c>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row>
    <x:row r="212">
      <x:c r="B212" s="28" t="str">
        <x:v>P05</x:v>
      </x:c>
      <x:c r="C212" s="28" t="str">
        <x:v>L4-G2</x:v>
      </x:c>
      <x:c r="D212" s="28" t="str">
        <x:v>L4</x:v>
      </x:c>
      <x:c r="E212" s="28" t="str">
        <x:v>G2</x:v>
      </x:c>
      <x:c r="F212" s="96" t="n">
        <x:f>$D$13</x:f>
        <x:v>0.4</x:v>
      </x:c>
      <x:c r="G212" s="82" t="n">
        <x:f>Z$13</x:f>
        <x:v>1</x:v>
      </x:c>
      <x:c r="H212" s="82" t="n">
        <x:f>MIN(1,Geometries!E9*$I$13+(1-Geometries!E9)*(Geometries!J9*$F$13+Geometries!K9*$G$13*IF(Geometries!M9="YES",1,$J$13)+Geometries!L9*$H$13*IF(Geometries!M9="YES",1,$J$13)))</x:f>
        <x:v>1</x:v>
      </x:c>
      <x:c r="I212" s="82" t="n">
        <x:f>IF($K$13=0,1,IF('Pair Build'!AG24&lt;=$K$13,1,0))</x:f>
        <x:v>1</x:v>
      </x:c>
      <x:c r="J212" s="82" t="n">
        <x:f>IF($L$13=0,1,IF(Geometries!W9&gt;=$L$13,1,0))</x:f>
        <x:v>1</x:v>
      </x:c>
      <x:c r="K212" s="82" t="n">
        <x:f>MIN(IF($M$13=1,Geometries!Z9,1),IF($N$13=1,Geometries!AA9,1))</x:f>
        <x:v>1</x:v>
      </x:c>
      <x:c r="L212" s="82" t="n">
        <x:f>MIN(IF($S$13=1,'Pair Build'!AE24,1),IF($T$13=1,'Pair Build'!AF24,1))</x:f>
        <x:v>1</x:v>
      </x:c>
      <x:c r="M212" s="82" t="n">
        <x:f>IF($O$13=0,1,IF('Pair Build'!AH24&lt;=$O$13,1,0))</x:f>
        <x:v>1</x:v>
      </x:c>
      <x:c r="N212" s="82" t="n">
        <x:f>IF($P$13=0,1,IF('Pair Build'!AI24="PASS",1,0))</x:f>
        <x:v>1</x:v>
      </x:c>
      <x:c r="O212" s="82" t="n">
        <x:f>IF(F212&lt;1,'Pair Build'!Y24,'Pair Build'!Z24)/$Q$13</x:f>
        <x:v>27.45</x:v>
      </x:c>
      <x:c r="P212" s="82" t="n">
        <x:f>IF('Pair Build'!AK24="T3 FIRM",1,IF(Geometries!AC9&lt;=$R$13,1,0))</x:f>
        <x:v>1</x:v>
      </x:c>
      <x:c r="Q212" s="82" t="n">
        <x:f>IF($U$13=1,Geometries!AB9,1)</x:f>
        <x:v>1</x:v>
      </x:c>
      <x:c r="R212" s="82" t="n">
        <x:f>IF($V$13=1,Lineages!AJ11,1)</x:f>
        <x:v>1</x:v>
      </x:c>
      <x:c r="S212" s="82" t="n">
        <x:f>MIN(1,G212,H212,K212,L212,Q212,R212)</x:f>
        <x:v>1</x:v>
      </x:c>
      <x:c r="T212" s="74" t="str">
        <x:f>IF(AND('Pair Build'!AJ24="FIT",I212=1,J212=1,M212=1,N212=1,O212&lt;=$E$13,P212=1),"PASS","FAIL")</x:f>
        <x:v>PASS</x:v>
      </x:c>
      <x:c r="U212" s="98" t="str">
        <x:f>IF(AND(S212&gt;=F212,T212="PASS"),"PASS","FAIL")</x:f>
        <x:v>PASS</x:v>
      </x:c>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row>
    <x:row r="213">
      <x:c r="B213" s="28" t="str">
        <x:v>P05</x:v>
      </x:c>
      <x:c r="C213" s="28" t="str">
        <x:v>L4-G3</x:v>
      </x:c>
      <x:c r="D213" s="28" t="str">
        <x:v>L4</x:v>
      </x:c>
      <x:c r="E213" s="28" t="str">
        <x:v>G3</x:v>
      </x:c>
      <x:c r="F213" s="96" t="n">
        <x:f>$D$13</x:f>
        <x:v>0.4</x:v>
      </x:c>
      <x:c r="G213" s="82" t="n">
        <x:f>Z$13</x:f>
        <x:v>1</x:v>
      </x:c>
      <x:c r="H213" s="82" t="n">
        <x:f>MIN(1,Geometries!E10*$I$13+(1-Geometries!E10)*(Geometries!J10*$F$13+Geometries!K10*$G$13*IF(Geometries!M10="YES",1,$J$13)+Geometries!L10*$H$13*IF(Geometries!M10="YES",1,$J$13)))</x:f>
        <x:v>1</x:v>
      </x:c>
      <x:c r="I213" s="82" t="n">
        <x:f>IF($K$13=0,1,IF('Pair Build'!AG25&lt;=$K$13,1,0))</x:f>
        <x:v>1</x:v>
      </x:c>
      <x:c r="J213" s="82" t="n">
        <x:f>IF($L$13=0,1,IF(Geometries!W10&gt;=$L$13,1,0))</x:f>
        <x:v>1</x:v>
      </x:c>
      <x:c r="K213" s="82" t="n">
        <x:f>MIN(IF($M$13=1,Geometries!Z10,1),IF($N$13=1,Geometries!AA10,1))</x:f>
        <x:v>1</x:v>
      </x:c>
      <x:c r="L213" s="82" t="n">
        <x:f>MIN(IF($S$13=1,'Pair Build'!AE25,1),IF($T$13=1,'Pair Build'!AF25,1))</x:f>
        <x:v>1</x:v>
      </x:c>
      <x:c r="M213" s="82" t="n">
        <x:f>IF($O$13=0,1,IF('Pair Build'!AH25&lt;=$O$13,1,0))</x:f>
        <x:v>1</x:v>
      </x:c>
      <x:c r="N213" s="82" t="n">
        <x:f>IF($P$13=0,1,IF('Pair Build'!AI25="PASS",1,0))</x:f>
        <x:v>1</x:v>
      </x:c>
      <x:c r="O213" s="82" t="n">
        <x:f>IF(F213&lt;1,'Pair Build'!Y25,'Pair Build'!Z25)/$Q$13</x:f>
        <x:v>21.655882352941177</x:v>
      </x:c>
      <x:c r="P213" s="82" t="n">
        <x:f>IF('Pair Build'!AK25="T3 FIRM",1,IF(Geometries!AC10&lt;=$R$13,1,0))</x:f>
        <x:v>1</x:v>
      </x:c>
      <x:c r="Q213" s="82" t="n">
        <x:f>IF($U$13=1,Geometries!AB10,1)</x:f>
        <x:v>1</x:v>
      </x:c>
      <x:c r="R213" s="82" t="n">
        <x:f>IF($V$13=1,Lineages!AJ11,1)</x:f>
        <x:v>1</x:v>
      </x:c>
      <x:c r="S213" s="82" t="n">
        <x:f>MIN(1,G213,H213,K213,L213,Q213,R213)</x:f>
        <x:v>1</x:v>
      </x:c>
      <x:c r="T213" s="74" t="str">
        <x:f>IF(AND('Pair Build'!AJ25="FIT",I213=1,J213=1,M213=1,N213=1,O213&lt;=$E$13,P213=1),"PASS","FAIL")</x:f>
        <x:v>PASS</x:v>
      </x:c>
      <x:c r="U213" s="98" t="str">
        <x:f>IF(AND(S213&gt;=F213,T213="PASS"),"PASS","FAIL")</x:f>
        <x:v>PASS</x:v>
      </x:c>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row>
    <x:row r="214">
      <x:c r="B214" s="28" t="str">
        <x:v>P05</x:v>
      </x:c>
      <x:c r="C214" s="28" t="str">
        <x:v>L4-G4</x:v>
      </x:c>
      <x:c r="D214" s="28" t="str">
        <x:v>L4</x:v>
      </x:c>
      <x:c r="E214" s="28" t="str">
        <x:v>G4</x:v>
      </x:c>
      <x:c r="F214" s="96" t="n">
        <x:f>$D$13</x:f>
        <x:v>0.4</x:v>
      </x:c>
      <x:c r="G214" s="82" t="n">
        <x:f>Z$13</x:f>
        <x:v>1</x:v>
      </x:c>
      <x:c r="H214" s="82" t="n">
        <x:f>MIN(1,Geometries!E11*$I$13+(1-Geometries!E11)*(Geometries!J11*$F$13+Geometries!K11*$G$13*IF(Geometries!M11="YES",1,$J$13)+Geometries!L11*$H$13*IF(Geometries!M11="YES",1,$J$13)))</x:f>
        <x:v>1</x:v>
      </x:c>
      <x:c r="I214" s="82" t="n">
        <x:f>IF($K$13=0,1,IF('Pair Build'!AG26&lt;=$K$13,1,0))</x:f>
        <x:v>1</x:v>
      </x:c>
      <x:c r="J214" s="82" t="n">
        <x:f>IF($L$13=0,1,IF(Geometries!W11&gt;=$L$13,1,0))</x:f>
        <x:v>1</x:v>
      </x:c>
      <x:c r="K214" s="82" t="n">
        <x:f>MIN(IF($M$13=1,Geometries!Z11,1),IF($N$13=1,Geometries!AA11,1))</x:f>
        <x:v>1</x:v>
      </x:c>
      <x:c r="L214" s="82" t="n">
        <x:f>MIN(IF($S$13=1,'Pair Build'!AE26,1),IF($T$13=1,'Pair Build'!AF26,1))</x:f>
        <x:v>1</x:v>
      </x:c>
      <x:c r="M214" s="82" t="n">
        <x:f>IF($O$13=0,1,IF('Pair Build'!AH26&lt;=$O$13,1,0))</x:f>
        <x:v>1</x:v>
      </x:c>
      <x:c r="N214" s="82" t="n">
        <x:f>IF($P$13=0,1,IF('Pair Build'!AI26="PASS",1,0))</x:f>
        <x:v>1</x:v>
      </x:c>
      <x:c r="O214" s="82" t="n">
        <x:f>IF(F214&lt;1,'Pair Build'!Y26,'Pair Build'!Z26)/$Q$13</x:f>
        <x:v>3.6333333333333333</x:v>
      </x:c>
      <x:c r="P214" s="82" t="n">
        <x:f>IF('Pair Build'!AK26="T3 FIRM",1,IF(Geometries!AC11&lt;=$R$13,1,0))</x:f>
        <x:v>1</x:v>
      </x:c>
      <x:c r="Q214" s="82" t="n">
        <x:f>IF($U$13=1,Geometries!AB11,1)</x:f>
        <x:v>1</x:v>
      </x:c>
      <x:c r="R214" s="82" t="n">
        <x:f>IF($V$13=1,Lineages!AJ11,1)</x:f>
        <x:v>1</x:v>
      </x:c>
      <x:c r="S214" s="82" t="n">
        <x:f>MIN(1,G214,H214,K214,L214,Q214,R214)</x:f>
        <x:v>1</x:v>
      </x:c>
      <x:c r="T214" s="74" t="str">
        <x:f>IF(AND('Pair Build'!AJ26="FIT",I214=1,J214=1,M214=1,N214=1,O214&lt;=$E$13,P214=1),"PASS","FAIL")</x:f>
        <x:v>PASS</x:v>
      </x:c>
      <x:c r="U214" s="98" t="str">
        <x:f>IF(AND(S214&gt;=F214,T214="PASS"),"PASS","FAIL")</x:f>
        <x:v>PASS</x:v>
      </x:c>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row>
    <x:row r="215">
      <x:c r="B215" s="28" t="str">
        <x:v>P05</x:v>
      </x:c>
      <x:c r="C215" s="28" t="str">
        <x:v>L4-G5</x:v>
      </x:c>
      <x:c r="D215" s="28" t="str">
        <x:v>L4</x:v>
      </x:c>
      <x:c r="E215" s="28" t="str">
        <x:v>G5</x:v>
      </x:c>
      <x:c r="F215" s="96" t="n">
        <x:f>$D$13</x:f>
        <x:v>0.4</x:v>
      </x:c>
      <x:c r="G215" s="82" t="n">
        <x:f>Z$13</x:f>
        <x:v>1</x:v>
      </x:c>
      <x:c r="H215" s="82" t="n">
        <x:f>MIN(1,Geometries!E12*$I$13+(1-Geometries!E12)*(Geometries!J12*$F$13+Geometries!K12*$G$13*IF(Geometries!M12="YES",1,$J$13)+Geometries!L12*$H$13*IF(Geometries!M12="YES",1,$J$13)))</x:f>
        <x:v>1</x:v>
      </x:c>
      <x:c r="I215" s="82" t="n">
        <x:f>IF($K$13=0,1,IF('Pair Build'!AG27&lt;=$K$13,1,0))</x:f>
        <x:v>1</x:v>
      </x:c>
      <x:c r="J215" s="82" t="n">
        <x:f>IF($L$13=0,1,IF(Geometries!W12&gt;=$L$13,1,0))</x:f>
        <x:v>1</x:v>
      </x:c>
      <x:c r="K215" s="82" t="n">
        <x:f>MIN(IF($M$13=1,Geometries!Z12,1),IF($N$13=1,Geometries!AA12,1))</x:f>
        <x:v>1</x:v>
      </x:c>
      <x:c r="L215" s="82" t="n">
        <x:f>MIN(IF($S$13=1,'Pair Build'!AE27,1),IF($T$13=1,'Pair Build'!AF27,1))</x:f>
        <x:v>1</x:v>
      </x:c>
      <x:c r="M215" s="82" t="n">
        <x:f>IF($O$13=0,1,IF('Pair Build'!AH27&lt;=$O$13,1,0))</x:f>
        <x:v>1</x:v>
      </x:c>
      <x:c r="N215" s="82" t="n">
        <x:f>IF($P$13=0,1,IF('Pair Build'!AI27="PASS",1,0))</x:f>
        <x:v>1</x:v>
      </x:c>
      <x:c r="O215" s="82" t="n">
        <x:f>IF(F215&lt;1,'Pair Build'!Y27,'Pair Build'!Z27)/$Q$13</x:f>
        <x:v>19.20394736842105</x:v>
      </x:c>
      <x:c r="P215" s="82" t="n">
        <x:f>IF('Pair Build'!AK27="T3 FIRM",1,IF(Geometries!AC12&lt;=$R$13,1,0))</x:f>
        <x:v>1</x:v>
      </x:c>
      <x:c r="Q215" s="82" t="n">
        <x:f>IF($U$13=1,Geometries!AB12,1)</x:f>
        <x:v>1</x:v>
      </x:c>
      <x:c r="R215" s="82" t="n">
        <x:f>IF($V$13=1,Lineages!AJ11,1)</x:f>
        <x:v>1</x:v>
      </x:c>
      <x:c r="S215" s="82" t="n">
        <x:f>MIN(1,G215,H215,K215,L215,Q215,R215)</x:f>
        <x:v>1</x:v>
      </x:c>
      <x:c r="T215" s="74" t="str">
        <x:f>IF(AND('Pair Build'!AJ27="FIT",I215=1,J215=1,M215=1,N215=1,O215&lt;=$E$13,P215=1),"PASS","FAIL")</x:f>
        <x:v>PASS</x:v>
      </x:c>
      <x:c r="U215" s="98" t="str">
        <x:f>IF(AND(S215&gt;=F215,T215="PASS"),"PASS","FAIL")</x:f>
        <x:v>PASS</x:v>
      </x:c>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row>
    <x:row r="216">
      <x:c r="B216" s="28" t="str">
        <x:v>P05</x:v>
      </x:c>
      <x:c r="C216" s="28" t="str">
        <x:v>L5-G1</x:v>
      </x:c>
      <x:c r="D216" s="28" t="str">
        <x:v>L5</x:v>
      </x:c>
      <x:c r="E216" s="28" t="str">
        <x:v>G1</x:v>
      </x:c>
      <x:c r="F216" s="96" t="n">
        <x:f>$D$13</x:f>
        <x:v>0.4</x:v>
      </x:c>
      <x:c r="G216" s="82" t="n">
        <x:f>AA$13</x:f>
        <x:v>1</x:v>
      </x:c>
      <x:c r="H216" s="82" t="n">
        <x:f>MIN(1,Geometries!E8*$I$13+(1-Geometries!E8)*(Geometries!J8*$F$13+Geometries!K8*$G$13*IF(Geometries!M8="YES",1,$J$13)+Geometries!L8*$H$13*IF(Geometries!M8="YES",1,$J$13)))</x:f>
        <x:v>1</x:v>
      </x:c>
      <x:c r="I216" s="82" t="n">
        <x:f>IF($K$13=0,1,IF('Pair Build'!AG28&lt;=$K$13,1,0))</x:f>
        <x:v>1</x:v>
      </x:c>
      <x:c r="J216" s="82" t="n">
        <x:f>IF($L$13=0,1,IF(Geometries!W8&gt;=$L$13,1,0))</x:f>
        <x:v>1</x:v>
      </x:c>
      <x:c r="K216" s="82" t="n">
        <x:f>MIN(IF($M$13=1,Geometries!Z8,1),IF($N$13=1,Geometries!AA8,1))</x:f>
        <x:v>1</x:v>
      </x:c>
      <x:c r="L216" s="82" t="n">
        <x:f>MIN(IF($S$13=1,'Pair Build'!AE28,1),IF($T$13=1,'Pair Build'!AF28,1))</x:f>
        <x:v>1</x:v>
      </x:c>
      <x:c r="M216" s="82" t="n">
        <x:f>IF($O$13=0,1,IF('Pair Build'!AH28&lt;=$O$13,1,0))</x:f>
        <x:v>1</x:v>
      </x:c>
      <x:c r="N216" s="82" t="n">
        <x:f>IF($P$13=0,1,IF('Pair Build'!AI28="PASS",1,0))</x:f>
        <x:v>1</x:v>
      </x:c>
      <x:c r="O216" s="82" t="n">
        <x:f>IF(F216&lt;1,'Pair Build'!Y28,'Pair Build'!Z28)/$Q$13</x:f>
        <x:v>12</x:v>
      </x:c>
      <x:c r="P216" s="82" t="n">
        <x:f>IF('Pair Build'!AK28="T3 FIRM",1,IF(Geometries!AC8&lt;=$R$13,1,0))</x:f>
        <x:v>1</x:v>
      </x:c>
      <x:c r="Q216" s="82" t="n">
        <x:f>IF($U$13=1,Geometries!AB8,1)</x:f>
        <x:v>1</x:v>
      </x:c>
      <x:c r="R216" s="82" t="n">
        <x:f>IF($V$13=1,Lineages!AJ12,1)</x:f>
        <x:v>1</x:v>
      </x:c>
      <x:c r="S216" s="82" t="n">
        <x:f>MIN(1,G216,H216,K216,L216,Q216,R216)</x:f>
        <x:v>1</x:v>
      </x:c>
      <x:c r="T216" s="74" t="str">
        <x:f>IF(AND('Pair Build'!AJ28="FIT",I216=1,J216=1,M216=1,N216=1,O216&lt;=$E$13,P216=1),"PASS","FAIL")</x:f>
        <x:v>PASS</x:v>
      </x:c>
      <x:c r="U216" s="98" t="str">
        <x:f>IF(AND(S216&gt;=F216,T216="PASS"),"PASS","FAIL")</x:f>
        <x:v>PASS</x:v>
      </x:c>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row>
    <x:row r="217">
      <x:c r="B217" s="28" t="str">
        <x:v>P05</x:v>
      </x:c>
      <x:c r="C217" s="28" t="str">
        <x:v>L5-G2</x:v>
      </x:c>
      <x:c r="D217" s="28" t="str">
        <x:v>L5</x:v>
      </x:c>
      <x:c r="E217" s="28" t="str">
        <x:v>G2</x:v>
      </x:c>
      <x:c r="F217" s="96" t="n">
        <x:f>$D$13</x:f>
        <x:v>0.4</x:v>
      </x:c>
      <x:c r="G217" s="82" t="n">
        <x:f>AA$13</x:f>
        <x:v>1</x:v>
      </x:c>
      <x:c r="H217" s="82" t="n">
        <x:f>MIN(1,Geometries!E9*$I$13+(1-Geometries!E9)*(Geometries!J9*$F$13+Geometries!K9*$G$13*IF(Geometries!M9="YES",1,$J$13)+Geometries!L9*$H$13*IF(Geometries!M9="YES",1,$J$13)))</x:f>
        <x:v>1</x:v>
      </x:c>
      <x:c r="I217" s="82" t="n">
        <x:f>IF($K$13=0,1,IF('Pair Build'!AG29&lt;=$K$13,1,0))</x:f>
        <x:v>1</x:v>
      </x:c>
      <x:c r="J217" s="82" t="n">
        <x:f>IF($L$13=0,1,IF(Geometries!W9&gt;=$L$13,1,0))</x:f>
        <x:v>1</x:v>
      </x:c>
      <x:c r="K217" s="82" t="n">
        <x:f>MIN(IF($M$13=1,Geometries!Z9,1),IF($N$13=1,Geometries!AA9,1))</x:f>
        <x:v>1</x:v>
      </x:c>
      <x:c r="L217" s="82" t="n">
        <x:f>MIN(IF($S$13=1,'Pair Build'!AE29,1),IF($T$13=1,'Pair Build'!AF29,1))</x:f>
        <x:v>1</x:v>
      </x:c>
      <x:c r="M217" s="82" t="n">
        <x:f>IF($O$13=0,1,IF('Pair Build'!AH29&lt;=$O$13,1,0))</x:f>
        <x:v>1</x:v>
      </x:c>
      <x:c r="N217" s="82" t="n">
        <x:f>IF($P$13=0,1,IF('Pair Build'!AI29="PASS",1,0))</x:f>
        <x:v>1</x:v>
      </x:c>
      <x:c r="O217" s="82" t="n">
        <x:f>IF(F217&lt;1,'Pair Build'!Y29,'Pair Build'!Z29)/$Q$13</x:f>
        <x:v>18</x:v>
      </x:c>
      <x:c r="P217" s="82" t="n">
        <x:f>IF('Pair Build'!AK29="T3 FIRM",1,IF(Geometries!AC9&lt;=$R$13,1,0))</x:f>
        <x:v>1</x:v>
      </x:c>
      <x:c r="Q217" s="82" t="n">
        <x:f>IF($U$13=1,Geometries!AB9,1)</x:f>
        <x:v>1</x:v>
      </x:c>
      <x:c r="R217" s="82" t="n">
        <x:f>IF($V$13=1,Lineages!AJ12,1)</x:f>
        <x:v>1</x:v>
      </x:c>
      <x:c r="S217" s="82" t="n">
        <x:f>MIN(1,G217,H217,K217,L217,Q217,R217)</x:f>
        <x:v>1</x:v>
      </x:c>
      <x:c r="T217" s="74" t="str">
        <x:f>IF(AND('Pair Build'!AJ29="FIT",I217=1,J217=1,M217=1,N217=1,O217&lt;=$E$13,P217=1),"PASS","FAIL")</x:f>
        <x:v>PASS</x:v>
      </x:c>
      <x:c r="U217" s="98" t="str">
        <x:f>IF(AND(S217&gt;=F217,T217="PASS"),"PASS","FAIL")</x:f>
        <x:v>PASS</x:v>
      </x:c>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row>
    <x:row r="218">
      <x:c r="B218" s="28" t="str">
        <x:v>P05</x:v>
      </x:c>
      <x:c r="C218" s="28" t="str">
        <x:v>L5-G3</x:v>
      </x:c>
      <x:c r="D218" s="28" t="str">
        <x:v>L5</x:v>
      </x:c>
      <x:c r="E218" s="28" t="str">
        <x:v>G3</x:v>
      </x:c>
      <x:c r="F218" s="96" t="n">
        <x:f>$D$13</x:f>
        <x:v>0.4</x:v>
      </x:c>
      <x:c r="G218" s="82" t="n">
        <x:f>AA$13</x:f>
        <x:v>1</x:v>
      </x:c>
      <x:c r="H218" s="82" t="n">
        <x:f>MIN(1,Geometries!E10*$I$13+(1-Geometries!E10)*(Geometries!J10*$F$13+Geometries!K10*$G$13*IF(Geometries!M10="YES",1,$J$13)+Geometries!L10*$H$13*IF(Geometries!M10="YES",1,$J$13)))</x:f>
        <x:v>1</x:v>
      </x:c>
      <x:c r="I218" s="82" t="n">
        <x:f>IF($K$13=0,1,IF('Pair Build'!AG30&lt;=$K$13,1,0))</x:f>
        <x:v>1</x:v>
      </x:c>
      <x:c r="J218" s="82" t="n">
        <x:f>IF($L$13=0,1,IF(Geometries!W10&gt;=$L$13,1,0))</x:f>
        <x:v>1</x:v>
      </x:c>
      <x:c r="K218" s="82" t="n">
        <x:f>MIN(IF($M$13=1,Geometries!Z10,1),IF($N$13=1,Geometries!AA10,1))</x:f>
        <x:v>1</x:v>
      </x:c>
      <x:c r="L218" s="82" t="n">
        <x:f>MIN(IF($S$13=1,'Pair Build'!AE30,1),IF($T$13=1,'Pair Build'!AF30,1))</x:f>
        <x:v>1</x:v>
      </x:c>
      <x:c r="M218" s="82" t="n">
        <x:f>IF($O$13=0,1,IF('Pair Build'!AH30&lt;=$O$13,1,0))</x:f>
        <x:v>1</x:v>
      </x:c>
      <x:c r="N218" s="82" t="n">
        <x:f>IF($P$13=0,1,IF('Pair Build'!AI30="PASS",1,0))</x:f>
        <x:v>1</x:v>
      </x:c>
      <x:c r="O218" s="82" t="n">
        <x:f>IF(F218&lt;1,'Pair Build'!Y30,'Pair Build'!Z30)/$Q$13</x:f>
        <x:v>14</x:v>
      </x:c>
      <x:c r="P218" s="82" t="n">
        <x:f>IF('Pair Build'!AK30="T3 FIRM",1,IF(Geometries!AC10&lt;=$R$13,1,0))</x:f>
        <x:v>1</x:v>
      </x:c>
      <x:c r="Q218" s="82" t="n">
        <x:f>IF($U$13=1,Geometries!AB10,1)</x:f>
        <x:v>1</x:v>
      </x:c>
      <x:c r="R218" s="82" t="n">
        <x:f>IF($V$13=1,Lineages!AJ12,1)</x:f>
        <x:v>1</x:v>
      </x:c>
      <x:c r="S218" s="82" t="n">
        <x:f>MIN(1,G218,H218,K218,L218,Q218,R218)</x:f>
        <x:v>1</x:v>
      </x:c>
      <x:c r="T218" s="74" t="str">
        <x:f>IF(AND('Pair Build'!AJ30="FIT",I218=1,J218=1,M218=1,N218=1,O218&lt;=$E$13,P218=1),"PASS","FAIL")</x:f>
        <x:v>PASS</x:v>
      </x:c>
      <x:c r="U218" s="98" t="str">
        <x:f>IF(AND(S218&gt;=F218,T218="PASS"),"PASS","FAIL")</x:f>
        <x:v>PASS</x:v>
      </x:c>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row>
    <x:row r="219">
      <x:c r="B219" s="28" t="str">
        <x:v>P05</x:v>
      </x:c>
      <x:c r="C219" s="28" t="str">
        <x:v>L5-G4</x:v>
      </x:c>
      <x:c r="D219" s="28" t="str">
        <x:v>L5</x:v>
      </x:c>
      <x:c r="E219" s="28" t="str">
        <x:v>G4</x:v>
      </x:c>
      <x:c r="F219" s="96" t="n">
        <x:f>$D$13</x:f>
        <x:v>0.4</x:v>
      </x:c>
      <x:c r="G219" s="82" t="n">
        <x:f>AA$13</x:f>
        <x:v>1</x:v>
      </x:c>
      <x:c r="H219" s="82" t="n">
        <x:f>MIN(1,Geometries!E11*$I$13+(1-Geometries!E11)*(Geometries!J11*$F$13+Geometries!K11*$G$13*IF(Geometries!M11="YES",1,$J$13)+Geometries!L11*$H$13*IF(Geometries!M11="YES",1,$J$13)))</x:f>
        <x:v>1</x:v>
      </x:c>
      <x:c r="I219" s="82" t="n">
        <x:f>IF($K$13=0,1,IF('Pair Build'!AG31&lt;=$K$13,1,0))</x:f>
        <x:v>1</x:v>
      </x:c>
      <x:c r="J219" s="82" t="n">
        <x:f>IF($L$13=0,1,IF(Geometries!W11&gt;=$L$13,1,0))</x:f>
        <x:v>1</x:v>
      </x:c>
      <x:c r="K219" s="82" t="n">
        <x:f>MIN(IF($M$13=1,Geometries!Z11,1),IF($N$13=1,Geometries!AA11,1))</x:f>
        <x:v>1</x:v>
      </x:c>
      <x:c r="L219" s="82" t="n">
        <x:f>MIN(IF($S$13=1,'Pair Build'!AE31,1),IF($T$13=1,'Pair Build'!AF31,1))</x:f>
        <x:v>1</x:v>
      </x:c>
      <x:c r="M219" s="82" t="n">
        <x:f>IF($O$13=0,1,IF('Pair Build'!AH31&lt;=$O$13,1,0))</x:f>
        <x:v>1</x:v>
      </x:c>
      <x:c r="N219" s="82" t="n">
        <x:f>IF($P$13=0,1,IF('Pair Build'!AI31="PASS",1,0))</x:f>
        <x:v>1</x:v>
      </x:c>
      <x:c r="O219" s="82" t="n">
        <x:f>IF(F219&lt;1,'Pair Build'!Y31,'Pair Build'!Z31)/$Q$13</x:f>
        <x:v>2</x:v>
      </x:c>
      <x:c r="P219" s="82" t="n">
        <x:f>IF('Pair Build'!AK31="T3 FIRM",1,IF(Geometries!AC11&lt;=$R$13,1,0))</x:f>
        <x:v>1</x:v>
      </x:c>
      <x:c r="Q219" s="82" t="n">
        <x:f>IF($U$13=1,Geometries!AB11,1)</x:f>
        <x:v>1</x:v>
      </x:c>
      <x:c r="R219" s="82" t="n">
        <x:f>IF($V$13=1,Lineages!AJ12,1)</x:f>
        <x:v>1</x:v>
      </x:c>
      <x:c r="S219" s="82" t="n">
        <x:f>MIN(1,G219,H219,K219,L219,Q219,R219)</x:f>
        <x:v>1</x:v>
      </x:c>
      <x:c r="T219" s="74" t="str">
        <x:f>IF(AND('Pair Build'!AJ31="FIT",I219=1,J219=1,M219=1,N219=1,O219&lt;=$E$13,P219=1),"PASS","FAIL")</x:f>
        <x:v>PASS</x:v>
      </x:c>
      <x:c r="U219" s="98" t="str">
        <x:f>IF(AND(S219&gt;=F219,T219="PASS"),"PASS","FAIL")</x:f>
        <x:v>PASS</x:v>
      </x:c>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row>
    <x:row r="220">
      <x:c r="B220" s="28" t="str">
        <x:v>P05</x:v>
      </x:c>
      <x:c r="C220" s="28" t="str">
        <x:v>L5-G5</x:v>
      </x:c>
      <x:c r="D220" s="28" t="str">
        <x:v>L5</x:v>
      </x:c>
      <x:c r="E220" s="28" t="str">
        <x:v>G5</x:v>
      </x:c>
      <x:c r="F220" s="96" t="n">
        <x:f>$D$13</x:f>
        <x:v>0.4</x:v>
      </x:c>
      <x:c r="G220" s="82" t="n">
        <x:f>AA$13</x:f>
        <x:v>1</x:v>
      </x:c>
      <x:c r="H220" s="82" t="n">
        <x:f>MIN(1,Geometries!E12*$I$13+(1-Geometries!E12)*(Geometries!J12*$F$13+Geometries!K12*$G$13*IF(Geometries!M12="YES",1,$J$13)+Geometries!L12*$H$13*IF(Geometries!M12="YES",1,$J$13)))</x:f>
        <x:v>1</x:v>
      </x:c>
      <x:c r="I220" s="82" t="n">
        <x:f>IF($K$13=0,1,IF('Pair Build'!AG32&lt;=$K$13,1,0))</x:f>
        <x:v>1</x:v>
      </x:c>
      <x:c r="J220" s="82" t="n">
        <x:f>IF($L$13=0,1,IF(Geometries!W12&gt;=$L$13,1,0))</x:f>
        <x:v>1</x:v>
      </x:c>
      <x:c r="K220" s="82" t="n">
        <x:f>MIN(IF($M$13=1,Geometries!Z12,1),IF($N$13=1,Geometries!AA12,1))</x:f>
        <x:v>1</x:v>
      </x:c>
      <x:c r="L220" s="82" t="n">
        <x:f>MIN(IF($S$13=1,'Pair Build'!AE32,1),IF($T$13=1,'Pair Build'!AF32,1))</x:f>
        <x:v>1</x:v>
      </x:c>
      <x:c r="M220" s="82" t="n">
        <x:f>IF($O$13=0,1,IF('Pair Build'!AH32&lt;=$O$13,1,0))</x:f>
        <x:v>1</x:v>
      </x:c>
      <x:c r="N220" s="82" t="n">
        <x:f>IF($P$13=0,1,IF('Pair Build'!AI32="PASS",1,0))</x:f>
        <x:v>1</x:v>
      </x:c>
      <x:c r="O220" s="82" t="n">
        <x:f>IF(F220&lt;1,'Pair Build'!Y32,'Pair Build'!Z32)/$Q$13</x:f>
        <x:v>10</x:v>
      </x:c>
      <x:c r="P220" s="82" t="n">
        <x:f>IF('Pair Build'!AK32="T3 FIRM",1,IF(Geometries!AC12&lt;=$R$13,1,0))</x:f>
        <x:v>1</x:v>
      </x:c>
      <x:c r="Q220" s="82" t="n">
        <x:f>IF($U$13=1,Geometries!AB12,1)</x:f>
        <x:v>1</x:v>
      </x:c>
      <x:c r="R220" s="82" t="n">
        <x:f>IF($V$13=1,Lineages!AJ12,1)</x:f>
        <x:v>1</x:v>
      </x:c>
      <x:c r="S220" s="82" t="n">
        <x:f>MIN(1,G220,H220,K220,L220,Q220,R220)</x:f>
        <x:v>1</x:v>
      </x:c>
      <x:c r="T220" s="74" t="str">
        <x:f>IF(AND('Pair Build'!AJ32="FIT",I220=1,J220=1,M220=1,N220=1,O220&lt;=$E$13,P220=1),"PASS","FAIL")</x:f>
        <x:v>PASS</x:v>
      </x:c>
      <x:c r="U220" s="98" t="str">
        <x:f>IF(AND(S220&gt;=F220,T220="PASS"),"PASS","FAIL")</x:f>
        <x:v>PASS</x:v>
      </x:c>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row>
    <x:row r="221">
      <x:c r="B221" s="28" t="str">
        <x:v>P05</x:v>
      </x:c>
      <x:c r="C221" s="28" t="str">
        <x:v>L6-G1</x:v>
      </x:c>
      <x:c r="D221" s="28" t="str">
        <x:v>L6</x:v>
      </x:c>
      <x:c r="E221" s="28" t="str">
        <x:v>G1</x:v>
      </x:c>
      <x:c r="F221" s="96" t="n">
        <x:f>$D$13</x:f>
        <x:v>0.4</x:v>
      </x:c>
      <x:c r="G221" s="82" t="n">
        <x:f>AB$13</x:f>
        <x:v>1</x:v>
      </x:c>
      <x:c r="H221" s="82" t="n">
        <x:f>MIN(1,Geometries!E8*$I$13+(1-Geometries!E8)*(Geometries!J8*$F$13+Geometries!K8*$G$13*IF(Geometries!M8="YES",1,$J$13)+Geometries!L8*$H$13*IF(Geometries!M8="YES",1,$J$13)))</x:f>
        <x:v>1</x:v>
      </x:c>
      <x:c r="I221" s="82" t="n">
        <x:f>IF($K$13=0,1,IF('Pair Build'!AG33&lt;=$K$13,1,0))</x:f>
        <x:v>1</x:v>
      </x:c>
      <x:c r="J221" s="82" t="n">
        <x:f>IF($L$13=0,1,IF(Geometries!W8&gt;=$L$13,1,0))</x:f>
        <x:v>1</x:v>
      </x:c>
      <x:c r="K221" s="82" t="n">
        <x:f>MIN(IF($M$13=1,Geometries!Z8,1),IF($N$13=1,Geometries!AA8,1))</x:f>
        <x:v>1</x:v>
      </x:c>
      <x:c r="L221" s="82" t="n">
        <x:f>MIN(IF($S$13=1,'Pair Build'!AE33,1),IF($T$13=1,'Pair Build'!AF33,1))</x:f>
        <x:v>1</x:v>
      </x:c>
      <x:c r="M221" s="82" t="n">
        <x:f>IF($O$13=0,1,IF('Pair Build'!AH33&lt;=$O$13,1,0))</x:f>
        <x:v>1</x:v>
      </x:c>
      <x:c r="N221" s="82" t="n">
        <x:f>IF($P$13=0,1,IF('Pair Build'!AI33="PASS",1,0))</x:f>
        <x:v>1</x:v>
      </x:c>
      <x:c r="O221" s="82" t="n">
        <x:f>IF(F221&lt;1,'Pair Build'!Y33,'Pair Build'!Z33)/$Q$13</x:f>
        <x:v>36.33529411764706</x:v>
      </x:c>
      <x:c r="P221" s="82" t="n">
        <x:f>IF('Pair Build'!AK33="T3 FIRM",1,IF(Geometries!AC8&lt;=$R$13,1,0))</x:f>
        <x:v>1</x:v>
      </x:c>
      <x:c r="Q221" s="82" t="n">
        <x:f>IF($U$13=1,Geometries!AB8,1)</x:f>
        <x:v>1</x:v>
      </x:c>
      <x:c r="R221" s="82" t="n">
        <x:f>IF($V$13=1,Lineages!AJ13,1)</x:f>
        <x:v>1</x:v>
      </x:c>
      <x:c r="S221" s="82" t="n">
        <x:f>MIN(1,G221,H221,K221,L221,Q221,R221)</x:f>
        <x:v>1</x:v>
      </x:c>
      <x:c r="T221" s="74" t="str">
        <x:f>IF(AND('Pair Build'!AJ33="FIT",I221=1,J221=1,M221=1,N221=1,O221&lt;=$E$13,P221=1),"PASS","FAIL")</x:f>
        <x:v>PASS</x:v>
      </x:c>
      <x:c r="U221" s="98" t="str">
        <x:f>IF(AND(S221&gt;=F221,T221="PASS"),"PASS","FAIL")</x:f>
        <x:v>PASS</x:v>
      </x:c>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row>
    <x:row r="222">
      <x:c r="B222" s="28" t="str">
        <x:v>P05</x:v>
      </x:c>
      <x:c r="C222" s="28" t="str">
        <x:v>L6-G2</x:v>
      </x:c>
      <x:c r="D222" s="28" t="str">
        <x:v>L6</x:v>
      </x:c>
      <x:c r="E222" s="28" t="str">
        <x:v>G2</x:v>
      </x:c>
      <x:c r="F222" s="96" t="n">
        <x:f>$D$13</x:f>
        <x:v>0.4</x:v>
      </x:c>
      <x:c r="G222" s="82" t="n">
        <x:f>AB$13</x:f>
        <x:v>1</x:v>
      </x:c>
      <x:c r="H222" s="82" t="n">
        <x:f>MIN(1,Geometries!E9*$I$13+(1-Geometries!E9)*(Geometries!J9*$F$13+Geometries!K9*$G$13*IF(Geometries!M9="YES",1,$J$13)+Geometries!L9*$H$13*IF(Geometries!M9="YES",1,$J$13)))</x:f>
        <x:v>1</x:v>
      </x:c>
      <x:c r="I222" s="82" t="n">
        <x:f>IF($K$13=0,1,IF('Pair Build'!AG34&lt;=$K$13,1,0))</x:f>
        <x:v>1</x:v>
      </x:c>
      <x:c r="J222" s="82" t="n">
        <x:f>IF($L$13=0,1,IF(Geometries!W9&gt;=$L$13,1,0))</x:f>
        <x:v>1</x:v>
      </x:c>
      <x:c r="K222" s="82" t="n">
        <x:f>MIN(IF($M$13=1,Geometries!Z9,1),IF($N$13=1,Geometries!AA9,1))</x:f>
        <x:v>1</x:v>
      </x:c>
      <x:c r="L222" s="82" t="n">
        <x:f>MIN(IF($S$13=1,'Pair Build'!AE34,1),IF($T$13=1,'Pair Build'!AF34,1))</x:f>
        <x:v>1</x:v>
      </x:c>
      <x:c r="M222" s="82" t="n">
        <x:f>IF($O$13=0,1,IF('Pair Build'!AH34&lt;=$O$13,1,0))</x:f>
        <x:v>1</x:v>
      </x:c>
      <x:c r="N222" s="82" t="n">
        <x:f>IF($P$13=0,1,IF('Pair Build'!AI34="PASS",1,0))</x:f>
        <x:v>1</x:v>
      </x:c>
      <x:c r="O222" s="82" t="n">
        <x:f>IF(F222&lt;1,'Pair Build'!Y34,'Pair Build'!Z34)/$Q$13</x:f>
        <x:v>45.586363636363636</x:v>
      </x:c>
      <x:c r="P222" s="82" t="n">
        <x:f>IF('Pair Build'!AK34="T3 FIRM",1,IF(Geometries!AC9&lt;=$R$13,1,0))</x:f>
        <x:v>1</x:v>
      </x:c>
      <x:c r="Q222" s="82" t="n">
        <x:f>IF($U$13=1,Geometries!AB9,1)</x:f>
        <x:v>1</x:v>
      </x:c>
      <x:c r="R222" s="82" t="n">
        <x:f>IF($V$13=1,Lineages!AJ13,1)</x:f>
        <x:v>1</x:v>
      </x:c>
      <x:c r="S222" s="82" t="n">
        <x:f>MIN(1,G222,H222,K222,L222,Q222,R222)</x:f>
        <x:v>1</x:v>
      </x:c>
      <x:c r="T222" s="74" t="str">
        <x:f>IF(AND('Pair Build'!AJ34="FIT",I222=1,J222=1,M222=1,N222=1,O222&lt;=$E$13,P222=1),"PASS","FAIL")</x:f>
        <x:v>PASS</x:v>
      </x:c>
      <x:c r="U222" s="98" t="str">
        <x:f>IF(AND(S222&gt;=F222,T222="PASS"),"PASS","FAIL")</x:f>
        <x:v>PASS</x:v>
      </x:c>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row>
    <x:row r="223">
      <x:c r="B223" s="28" t="str">
        <x:v>P05</x:v>
      </x:c>
      <x:c r="C223" s="28" t="str">
        <x:v>L6-G3</x:v>
      </x:c>
      <x:c r="D223" s="28" t="str">
        <x:v>L6</x:v>
      </x:c>
      <x:c r="E223" s="28" t="str">
        <x:v>G3</x:v>
      </x:c>
      <x:c r="F223" s="96" t="n">
        <x:f>$D$13</x:f>
        <x:v>0.4</x:v>
      </x:c>
      <x:c r="G223" s="82" t="n">
        <x:f>AB$13</x:f>
        <x:v>1</x:v>
      </x:c>
      <x:c r="H223" s="82" t="n">
        <x:f>MIN(1,Geometries!E10*$I$13+(1-Geometries!E10)*(Geometries!J10*$F$13+Geometries!K10*$G$13*IF(Geometries!M10="YES",1,$J$13)+Geometries!L10*$H$13*IF(Geometries!M10="YES",1,$J$13)))</x:f>
        <x:v>1</x:v>
      </x:c>
      <x:c r="I223" s="82" t="n">
        <x:f>IF($K$13=0,1,IF('Pair Build'!AG35&lt;=$K$13,1,0))</x:f>
        <x:v>1</x:v>
      </x:c>
      <x:c r="J223" s="82" t="n">
        <x:f>IF($L$13=0,1,IF(Geometries!W10&gt;=$L$13,1,0))</x:f>
        <x:v>1</x:v>
      </x:c>
      <x:c r="K223" s="82" t="n">
        <x:f>MIN(IF($M$13=1,Geometries!Z10,1),IF($N$13=1,Geometries!AA10,1))</x:f>
        <x:v>1</x:v>
      </x:c>
      <x:c r="L223" s="82" t="n">
        <x:f>MIN(IF($S$13=1,'Pair Build'!AE35,1),IF($T$13=1,'Pair Build'!AF35,1))</x:f>
        <x:v>1</x:v>
      </x:c>
      <x:c r="M223" s="82" t="n">
        <x:f>IF($O$13=0,1,IF('Pair Build'!AH35&lt;=$O$13,1,0))</x:f>
        <x:v>1</x:v>
      </x:c>
      <x:c r="N223" s="82" t="n">
        <x:f>IF($P$13=0,1,IF('Pair Build'!AI35="PASS",1,0))</x:f>
        <x:v>1</x:v>
      </x:c>
      <x:c r="O223" s="82" t="n">
        <x:f>IF(F223&lt;1,'Pair Build'!Y35,'Pair Build'!Z35)/$Q$13</x:f>
        <x:v>36.391176470588235</x:v>
      </x:c>
      <x:c r="P223" s="82" t="n">
        <x:f>IF('Pair Build'!AK35="T3 FIRM",1,IF(Geometries!AC10&lt;=$R$13,1,0))</x:f>
        <x:v>1</x:v>
      </x:c>
      <x:c r="Q223" s="82" t="n">
        <x:f>IF($U$13=1,Geometries!AB10,1)</x:f>
        <x:v>1</x:v>
      </x:c>
      <x:c r="R223" s="82" t="n">
        <x:f>IF($V$13=1,Lineages!AJ13,1)</x:f>
        <x:v>1</x:v>
      </x:c>
      <x:c r="S223" s="82" t="n">
        <x:f>MIN(1,G223,H223,K223,L223,Q223,R223)</x:f>
        <x:v>1</x:v>
      </x:c>
      <x:c r="T223" s="74" t="str">
        <x:f>IF(AND('Pair Build'!AJ35="FIT",I223=1,J223=1,M223=1,N223=1,O223&lt;=$E$13,P223=1),"PASS","FAIL")</x:f>
        <x:v>PASS</x:v>
      </x:c>
      <x:c r="U223" s="98" t="str">
        <x:f>IF(AND(S223&gt;=F223,T223="PASS"),"PASS","FAIL")</x:f>
        <x:v>PASS</x:v>
      </x:c>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row>
    <x:row r="224">
      <x:c r="B224" s="28" t="str">
        <x:v>P05</x:v>
      </x:c>
      <x:c r="C224" s="28" t="str">
        <x:v>L6-G4</x:v>
      </x:c>
      <x:c r="D224" s="28" t="str">
        <x:v>L6</x:v>
      </x:c>
      <x:c r="E224" s="28" t="str">
        <x:v>G4</x:v>
      </x:c>
      <x:c r="F224" s="96" t="n">
        <x:f>$D$13</x:f>
        <x:v>0.4</x:v>
      </x:c>
      <x:c r="G224" s="82" t="n">
        <x:f>AB$13</x:f>
        <x:v>1</x:v>
      </x:c>
      <x:c r="H224" s="82" t="n">
        <x:f>MIN(1,Geometries!E11*$I$13+(1-Geometries!E11)*(Geometries!J11*$F$13+Geometries!K11*$G$13*IF(Geometries!M11="YES",1,$J$13)+Geometries!L11*$H$13*IF(Geometries!M11="YES",1,$J$13)))</x:f>
        <x:v>1</x:v>
      </x:c>
      <x:c r="I224" s="82" t="n">
        <x:f>IF($K$13=0,1,IF('Pair Build'!AG36&lt;=$K$13,1,0))</x:f>
        <x:v>1</x:v>
      </x:c>
      <x:c r="J224" s="82" t="n">
        <x:f>IF($L$13=0,1,IF(Geometries!W11&gt;=$L$13,1,0))</x:f>
        <x:v>1</x:v>
      </x:c>
      <x:c r="K224" s="82" t="n">
        <x:f>MIN(IF($M$13=1,Geometries!Z11,1),IF($N$13=1,Geometries!AA11,1))</x:f>
        <x:v>1</x:v>
      </x:c>
      <x:c r="L224" s="82" t="n">
        <x:f>MIN(IF($S$13=1,'Pair Build'!AE36,1),IF($T$13=1,'Pair Build'!AF36,1))</x:f>
        <x:v>1</x:v>
      </x:c>
      <x:c r="M224" s="82" t="n">
        <x:f>IF($O$13=0,1,IF('Pair Build'!AH36&lt;=$O$13,1,0))</x:f>
        <x:v>1</x:v>
      </x:c>
      <x:c r="N224" s="82" t="n">
        <x:f>IF($P$13=0,1,IF('Pair Build'!AI36="PASS",1,0))</x:f>
        <x:v>1</x:v>
      </x:c>
      <x:c r="O224" s="82" t="n">
        <x:f>IF(F224&lt;1,'Pair Build'!Y36,'Pair Build'!Z36)/$Q$13</x:f>
        <x:v>6.793333333333333</x:v>
      </x:c>
      <x:c r="P224" s="82" t="n">
        <x:f>IF('Pair Build'!AK36="T3 FIRM",1,IF(Geometries!AC11&lt;=$R$13,1,0))</x:f>
        <x:v>1</x:v>
      </x:c>
      <x:c r="Q224" s="82" t="n">
        <x:f>IF($U$13=1,Geometries!AB11,1)</x:f>
        <x:v>1</x:v>
      </x:c>
      <x:c r="R224" s="82" t="n">
        <x:f>IF($V$13=1,Lineages!AJ13,1)</x:f>
        <x:v>1</x:v>
      </x:c>
      <x:c r="S224" s="82" t="n">
        <x:f>MIN(1,G224,H224,K224,L224,Q224,R224)</x:f>
        <x:v>1</x:v>
      </x:c>
      <x:c r="T224" s="74" t="str">
        <x:f>IF(AND('Pair Build'!AJ36="FIT",I224=1,J224=1,M224=1,N224=1,O224&lt;=$E$13,P224=1),"PASS","FAIL")</x:f>
        <x:v>PASS</x:v>
      </x:c>
      <x:c r="U224" s="98" t="str">
        <x:f>IF(AND(S224&gt;=F224,T224="PASS"),"PASS","FAIL")</x:f>
        <x:v>PASS</x:v>
      </x:c>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row>
    <x:row r="225">
      <x:c r="B225" s="28" t="str">
        <x:v>P05</x:v>
      </x:c>
      <x:c r="C225" s="28" t="str">
        <x:v>L6-G5</x:v>
      </x:c>
      <x:c r="D225" s="28" t="str">
        <x:v>L6</x:v>
      </x:c>
      <x:c r="E225" s="28" t="str">
        <x:v>G5</x:v>
      </x:c>
      <x:c r="F225" s="96" t="n">
        <x:f>$D$13</x:f>
        <x:v>0.4</x:v>
      </x:c>
      <x:c r="G225" s="82" t="n">
        <x:f>AB$13</x:f>
        <x:v>1</x:v>
      </x:c>
      <x:c r="H225" s="82" t="n">
        <x:f>MIN(1,Geometries!E12*$I$13+(1-Geometries!E12)*(Geometries!J12*$F$13+Geometries!K12*$G$13*IF(Geometries!M12="YES",1,$J$13)+Geometries!L12*$H$13*IF(Geometries!M12="YES",1,$J$13)))</x:f>
        <x:v>1</x:v>
      </x:c>
      <x:c r="I225" s="82" t="n">
        <x:f>IF($K$13=0,1,IF('Pair Build'!AG37&lt;=$K$13,1,0))</x:f>
        <x:v>1</x:v>
      </x:c>
      <x:c r="J225" s="82" t="n">
        <x:f>IF($L$13=0,1,IF(Geometries!W12&gt;=$L$13,1,0))</x:f>
        <x:v>1</x:v>
      </x:c>
      <x:c r="K225" s="82" t="n">
        <x:f>MIN(IF($M$13=1,Geometries!Z12,1),IF($N$13=1,Geometries!AA12,1))</x:f>
        <x:v>1</x:v>
      </x:c>
      <x:c r="L225" s="82" t="n">
        <x:f>MIN(IF($S$13=1,'Pair Build'!AE37,1),IF($T$13=1,'Pair Build'!AF37,1))</x:f>
        <x:v>1</x:v>
      </x:c>
      <x:c r="M225" s="82" t="n">
        <x:f>IF($O$13=0,1,IF('Pair Build'!AH37&lt;=$O$13,1,0))</x:f>
        <x:v>1</x:v>
      </x:c>
      <x:c r="N225" s="82" t="n">
        <x:f>IF($P$13=0,1,IF('Pair Build'!AI37="PASS",1,0))</x:f>
        <x:v>1</x:v>
      </x:c>
      <x:c r="O225" s="82" t="n">
        <x:f>IF(F225&lt;1,'Pair Build'!Y37,'Pair Build'!Z37)/$Q$13</x:f>
        <x:v>37.243421052631575</x:v>
      </x:c>
      <x:c r="P225" s="82" t="n">
        <x:f>IF('Pair Build'!AK37="T3 FIRM",1,IF(Geometries!AC12&lt;=$R$13,1,0))</x:f>
        <x:v>1</x:v>
      </x:c>
      <x:c r="Q225" s="82" t="n">
        <x:f>IF($U$13=1,Geometries!AB12,1)</x:f>
        <x:v>1</x:v>
      </x:c>
      <x:c r="R225" s="82" t="n">
        <x:f>IF($V$13=1,Lineages!AJ13,1)</x:f>
        <x:v>1</x:v>
      </x:c>
      <x:c r="S225" s="82" t="n">
        <x:f>MIN(1,G225,H225,K225,L225,Q225,R225)</x:f>
        <x:v>1</x:v>
      </x:c>
      <x:c r="T225" s="74" t="str">
        <x:f>IF(AND('Pair Build'!AJ37="FIT",I225=1,J225=1,M225=1,N225=1,O225&lt;=$E$13,P225=1),"PASS","FAIL")</x:f>
        <x:v>PASS</x:v>
      </x:c>
      <x:c r="U225" s="98" t="str">
        <x:f>IF(AND(S225&gt;=F225,T225="PASS"),"PASS","FAIL")</x:f>
        <x:v>PASS</x:v>
      </x:c>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row>
    <x:row r="226">
      <x:c r="B226" s="28" t="str">
        <x:v>P06</x:v>
      </x:c>
      <x:c r="C226" s="28" t="str">
        <x:v>L1-G1</x:v>
      </x:c>
      <x:c r="D226" s="28" t="str">
        <x:v>L1</x:v>
      </x:c>
      <x:c r="E226" s="28" t="str">
        <x:v>G1</x:v>
      </x:c>
      <x:c r="F226" s="96" t="n">
        <x:f>$D$14</x:f>
        <x:v>0.4</x:v>
      </x:c>
      <x:c r="G226" s="82" t="n">
        <x:f>W$14</x:f>
        <x:v>1</x:v>
      </x:c>
      <x:c r="H226" s="82" t="n">
        <x:f>MIN(1,Geometries!E8*$I$14+(1-Geometries!E8)*(Geometries!J8*$F$14+Geometries!K8*$G$14*IF(Geometries!M8="YES",1,$J$14)+Geometries!L8*$H$14*IF(Geometries!M8="YES",1,$J$14)))</x:f>
        <x:v>1</x:v>
      </x:c>
      <x:c r="I226" s="82" t="n">
        <x:f>IF($K$14=0,1,IF('Pair Build'!AG8&lt;=$K$14,1,0))</x:f>
        <x:v>1</x:v>
      </x:c>
      <x:c r="J226" s="82" t="n">
        <x:f>IF($L$14=0,1,IF(Geometries!W8&gt;=$L$14,1,0))</x:f>
        <x:v>1</x:v>
      </x:c>
      <x:c r="K226" s="82" t="n">
        <x:f>MIN(IF($M$14=1,Geometries!Z8,1),IF($N$14=1,Geometries!AA8,1))</x:f>
        <x:v>1</x:v>
      </x:c>
      <x:c r="L226" s="82" t="n">
        <x:f>MIN(IF($S$14=1,'Pair Build'!AE8,1),IF($T$14=1,'Pair Build'!AF8,1))</x:f>
        <x:v>1</x:v>
      </x:c>
      <x:c r="M226" s="82" t="n">
        <x:f>IF($O$14=0,1,IF('Pair Build'!AH8&lt;=$O$14,1,0))</x:f>
        <x:v>1</x:v>
      </x:c>
      <x:c r="N226" s="82" t="n">
        <x:f>IF($P$14=0,1,IF('Pair Build'!AI8="PASS",1,0))</x:f>
        <x:v>1</x:v>
      </x:c>
      <x:c r="O226" s="82" t="n">
        <x:f>IF(F226&lt;1,'Pair Build'!Y8,'Pair Build'!Z8)/$Q$14</x:f>
        <x:v>12</x:v>
      </x:c>
      <x:c r="P226" s="82" t="n">
        <x:f>IF('Pair Build'!AK8="T3 FIRM",1,IF(Geometries!AC8&lt;=$R$14,1,0))</x:f>
        <x:v>1</x:v>
      </x:c>
      <x:c r="Q226" s="82" t="n">
        <x:f>IF($U$14=1,Geometries!AB8,1)</x:f>
        <x:v>1</x:v>
      </x:c>
      <x:c r="R226" s="82" t="n">
        <x:f>IF($V$14=1,Lineages!AJ8,1)</x:f>
        <x:v>1</x:v>
      </x:c>
      <x:c r="S226" s="82" t="n">
        <x:f>MIN(1,G226,H226,K226,L226,Q226,R226)</x:f>
        <x:v>1</x:v>
      </x:c>
      <x:c r="T226" s="74" t="str">
        <x:f>IF(AND('Pair Build'!AJ8="FIT",I226=1,J226=1,M226=1,N226=1,O226&lt;=$E$14,P226=1),"PASS","FAIL")</x:f>
        <x:v>PASS</x:v>
      </x:c>
      <x:c r="U226" s="98" t="str">
        <x:f>IF(AND(S226&gt;=F226,T226="PASS"),"PASS","FAIL")</x:f>
        <x:v>PASS</x:v>
      </x:c>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row>
    <x:row r="227">
      <x:c r="B227" s="28" t="str">
        <x:v>P06</x:v>
      </x:c>
      <x:c r="C227" s="28" t="str">
        <x:v>L1-G2</x:v>
      </x:c>
      <x:c r="D227" s="28" t="str">
        <x:v>L1</x:v>
      </x:c>
      <x:c r="E227" s="28" t="str">
        <x:v>G2</x:v>
      </x:c>
      <x:c r="F227" s="96" t="n">
        <x:f>$D$14</x:f>
        <x:v>0.4</x:v>
      </x:c>
      <x:c r="G227" s="82" t="n">
        <x:f>W$14</x:f>
        <x:v>1</x:v>
      </x:c>
      <x:c r="H227" s="82" t="n">
        <x:f>MIN(1,Geometries!E9*$I$14+(1-Geometries!E9)*(Geometries!J9*$F$14+Geometries!K9*$G$14*IF(Geometries!M9="YES",1,$J$14)+Geometries!L9*$H$14*IF(Geometries!M9="YES",1,$J$14)))</x:f>
        <x:v>1</x:v>
      </x:c>
      <x:c r="I227" s="82" t="n">
        <x:f>IF($K$14=0,1,IF('Pair Build'!AG9&lt;=$K$14,1,0))</x:f>
        <x:v>1</x:v>
      </x:c>
      <x:c r="J227" s="82" t="n">
        <x:f>IF($L$14=0,1,IF(Geometries!W9&gt;=$L$14,1,0))</x:f>
        <x:v>1</x:v>
      </x:c>
      <x:c r="K227" s="82" t="n">
        <x:f>MIN(IF($M$14=1,Geometries!Z9,1),IF($N$14=1,Geometries!AA9,1))</x:f>
        <x:v>1</x:v>
      </x:c>
      <x:c r="L227" s="82" t="n">
        <x:f>MIN(IF($S$14=1,'Pair Build'!AE9,1),IF($T$14=1,'Pair Build'!AF9,1))</x:f>
        <x:v>1</x:v>
      </x:c>
      <x:c r="M227" s="82" t="n">
        <x:f>IF($O$14=0,1,IF('Pair Build'!AH9&lt;=$O$14,1,0))</x:f>
        <x:v>1</x:v>
      </x:c>
      <x:c r="N227" s="82" t="n">
        <x:f>IF($P$14=0,1,IF('Pair Build'!AI9="PASS",1,0))</x:f>
        <x:v>1</x:v>
      </x:c>
      <x:c r="O227" s="82" t="n">
        <x:f>IF(F227&lt;1,'Pair Build'!Y9,'Pair Build'!Z9)/$Q$14</x:f>
        <x:v>18</x:v>
      </x:c>
      <x:c r="P227" s="82" t="n">
        <x:f>IF('Pair Build'!AK9="T3 FIRM",1,IF(Geometries!AC9&lt;=$R$14,1,0))</x:f>
        <x:v>1</x:v>
      </x:c>
      <x:c r="Q227" s="82" t="n">
        <x:f>IF($U$14=1,Geometries!AB9,1)</x:f>
        <x:v>1</x:v>
      </x:c>
      <x:c r="R227" s="82" t="n">
        <x:f>IF($V$14=1,Lineages!AJ8,1)</x:f>
        <x:v>1</x:v>
      </x:c>
      <x:c r="S227" s="82" t="n">
        <x:f>MIN(1,G227,H227,K227,L227,Q227,R227)</x:f>
        <x:v>1</x:v>
      </x:c>
      <x:c r="T227" s="74" t="str">
        <x:f>IF(AND('Pair Build'!AJ9="FIT",I227=1,J227=1,M227=1,N227=1,O227&lt;=$E$14,P227=1),"PASS","FAIL")</x:f>
        <x:v>PASS</x:v>
      </x:c>
      <x:c r="U227" s="98" t="str">
        <x:f>IF(AND(S227&gt;=F227,T227="PASS"),"PASS","FAIL")</x:f>
        <x:v>PASS</x:v>
      </x:c>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row>
    <x:row r="228">
      <x:c r="B228" s="28" t="str">
        <x:v>P06</x:v>
      </x:c>
      <x:c r="C228" s="28" t="str">
        <x:v>L1-G3</x:v>
      </x:c>
      <x:c r="D228" s="28" t="str">
        <x:v>L1</x:v>
      </x:c>
      <x:c r="E228" s="28" t="str">
        <x:v>G3</x:v>
      </x:c>
      <x:c r="F228" s="96" t="n">
        <x:f>$D$14</x:f>
        <x:v>0.4</x:v>
      </x:c>
      <x:c r="G228" s="82" t="n">
        <x:f>W$14</x:f>
        <x:v>1</x:v>
      </x:c>
      <x:c r="H228" s="82" t="n">
        <x:f>MIN(1,Geometries!E10*$I$14+(1-Geometries!E10)*(Geometries!J10*$F$14+Geometries!K10*$G$14*IF(Geometries!M10="YES",1,$J$14)+Geometries!L10*$H$14*IF(Geometries!M10="YES",1,$J$14)))</x:f>
        <x:v>1</x:v>
      </x:c>
      <x:c r="I228" s="82" t="n">
        <x:f>IF($K$14=0,1,IF('Pair Build'!AG10&lt;=$K$14,1,0))</x:f>
        <x:v>1</x:v>
      </x:c>
      <x:c r="J228" s="82" t="n">
        <x:f>IF($L$14=0,1,IF(Geometries!W10&gt;=$L$14,1,0))</x:f>
        <x:v>1</x:v>
      </x:c>
      <x:c r="K228" s="82" t="n">
        <x:f>MIN(IF($M$14=1,Geometries!Z10,1),IF($N$14=1,Geometries!AA10,1))</x:f>
        <x:v>1</x:v>
      </x:c>
      <x:c r="L228" s="82" t="n">
        <x:f>MIN(IF($S$14=1,'Pair Build'!AE10,1),IF($T$14=1,'Pair Build'!AF10,1))</x:f>
        <x:v>1</x:v>
      </x:c>
      <x:c r="M228" s="82" t="n">
        <x:f>IF($O$14=0,1,IF('Pair Build'!AH10&lt;=$O$14,1,0))</x:f>
        <x:v>1</x:v>
      </x:c>
      <x:c r="N228" s="82" t="n">
        <x:f>IF($P$14=0,1,IF('Pair Build'!AI10="PASS",1,0))</x:f>
        <x:v>1</x:v>
      </x:c>
      <x:c r="O228" s="82" t="n">
        <x:f>IF(F228&lt;1,'Pair Build'!Y10,'Pair Build'!Z10)/$Q$14</x:f>
        <x:v>14</x:v>
      </x:c>
      <x:c r="P228" s="82" t="n">
        <x:f>IF('Pair Build'!AK10="T3 FIRM",1,IF(Geometries!AC10&lt;=$R$14,1,0))</x:f>
        <x:v>1</x:v>
      </x:c>
      <x:c r="Q228" s="82" t="n">
        <x:f>IF($U$14=1,Geometries!AB10,1)</x:f>
        <x:v>1</x:v>
      </x:c>
      <x:c r="R228" s="82" t="n">
        <x:f>IF($V$14=1,Lineages!AJ8,1)</x:f>
        <x:v>1</x:v>
      </x:c>
      <x:c r="S228" s="82" t="n">
        <x:f>MIN(1,G228,H228,K228,L228,Q228,R228)</x:f>
        <x:v>1</x:v>
      </x:c>
      <x:c r="T228" s="74" t="str">
        <x:f>IF(AND('Pair Build'!AJ10="FIT",I228=1,J228=1,M228=1,N228=1,O228&lt;=$E$14,P228=1),"PASS","FAIL")</x:f>
        <x:v>PASS</x:v>
      </x:c>
      <x:c r="U228" s="98" t="str">
        <x:f>IF(AND(S228&gt;=F228,T228="PASS"),"PASS","FAIL")</x:f>
        <x:v>PASS</x:v>
      </x:c>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row>
    <x:row r="229">
      <x:c r="B229" s="28" t="str">
        <x:v>P06</x:v>
      </x:c>
      <x:c r="C229" s="28" t="str">
        <x:v>L1-G4</x:v>
      </x:c>
      <x:c r="D229" s="28" t="str">
        <x:v>L1</x:v>
      </x:c>
      <x:c r="E229" s="28" t="str">
        <x:v>G4</x:v>
      </x:c>
      <x:c r="F229" s="96" t="n">
        <x:f>$D$14</x:f>
        <x:v>0.4</x:v>
      </x:c>
      <x:c r="G229" s="82" t="n">
        <x:f>W$14</x:f>
        <x:v>1</x:v>
      </x:c>
      <x:c r="H229" s="82" t="n">
        <x:f>MIN(1,Geometries!E11*$I$14+(1-Geometries!E11)*(Geometries!J11*$F$14+Geometries!K11*$G$14*IF(Geometries!M11="YES",1,$J$14)+Geometries!L11*$H$14*IF(Geometries!M11="YES",1,$J$14)))</x:f>
        <x:v>1</x:v>
      </x:c>
      <x:c r="I229" s="82" t="n">
        <x:f>IF($K$14=0,1,IF('Pair Build'!AG11&lt;=$K$14,1,0))</x:f>
        <x:v>1</x:v>
      </x:c>
      <x:c r="J229" s="82" t="n">
        <x:f>IF($L$14=0,1,IF(Geometries!W11&gt;=$L$14,1,0))</x:f>
        <x:v>1</x:v>
      </x:c>
      <x:c r="K229" s="82" t="n">
        <x:f>MIN(IF($M$14=1,Geometries!Z11,1),IF($N$14=1,Geometries!AA11,1))</x:f>
        <x:v>1</x:v>
      </x:c>
      <x:c r="L229" s="82" t="n">
        <x:f>MIN(IF($S$14=1,'Pair Build'!AE11,1),IF($T$14=1,'Pair Build'!AF11,1))</x:f>
        <x:v>1</x:v>
      </x:c>
      <x:c r="M229" s="82" t="n">
        <x:f>IF($O$14=0,1,IF('Pair Build'!AH11&lt;=$O$14,1,0))</x:f>
        <x:v>1</x:v>
      </x:c>
      <x:c r="N229" s="82" t="n">
        <x:f>IF($P$14=0,1,IF('Pair Build'!AI11="PASS",1,0))</x:f>
        <x:v>1</x:v>
      </x:c>
      <x:c r="O229" s="82" t="n">
        <x:f>IF(F229&lt;1,'Pair Build'!Y11,'Pair Build'!Z11)/$Q$14</x:f>
        <x:v>2</x:v>
      </x:c>
      <x:c r="P229" s="82" t="n">
        <x:f>IF('Pair Build'!AK11="T3 FIRM",1,IF(Geometries!AC11&lt;=$R$14,1,0))</x:f>
        <x:v>1</x:v>
      </x:c>
      <x:c r="Q229" s="82" t="n">
        <x:f>IF($U$14=1,Geometries!AB11,1)</x:f>
        <x:v>1</x:v>
      </x:c>
      <x:c r="R229" s="82" t="n">
        <x:f>IF($V$14=1,Lineages!AJ8,1)</x:f>
        <x:v>1</x:v>
      </x:c>
      <x:c r="S229" s="82" t="n">
        <x:f>MIN(1,G229,H229,K229,L229,Q229,R229)</x:f>
        <x:v>1</x:v>
      </x:c>
      <x:c r="T229" s="74" t="str">
        <x:f>IF(AND('Pair Build'!AJ11="FIT",I229=1,J229=1,M229=1,N229=1,O229&lt;=$E$14,P229=1),"PASS","FAIL")</x:f>
        <x:v>PASS</x:v>
      </x:c>
      <x:c r="U229" s="98" t="str">
        <x:f>IF(AND(S229&gt;=F229,T229="PASS"),"PASS","FAIL")</x:f>
        <x:v>PASS</x:v>
      </x:c>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row>
    <x:row r="230">
      <x:c r="B230" s="28" t="str">
        <x:v>P06</x:v>
      </x:c>
      <x:c r="C230" s="28" t="str">
        <x:v>L1-G5</x:v>
      </x:c>
      <x:c r="D230" s="28" t="str">
        <x:v>L1</x:v>
      </x:c>
      <x:c r="E230" s="28" t="str">
        <x:v>G5</x:v>
      </x:c>
      <x:c r="F230" s="96" t="n">
        <x:f>$D$14</x:f>
        <x:v>0.4</x:v>
      </x:c>
      <x:c r="G230" s="82" t="n">
        <x:f>W$14</x:f>
        <x:v>1</x:v>
      </x:c>
      <x:c r="H230" s="82" t="n">
        <x:f>MIN(1,Geometries!E12*$I$14+(1-Geometries!E12)*(Geometries!J12*$F$14+Geometries!K12*$G$14*IF(Geometries!M12="YES",1,$J$14)+Geometries!L12*$H$14*IF(Geometries!M12="YES",1,$J$14)))</x:f>
        <x:v>1</x:v>
      </x:c>
      <x:c r="I230" s="82" t="n">
        <x:f>IF($K$14=0,1,IF('Pair Build'!AG12&lt;=$K$14,1,0))</x:f>
        <x:v>1</x:v>
      </x:c>
      <x:c r="J230" s="82" t="n">
        <x:f>IF($L$14=0,1,IF(Geometries!W12&gt;=$L$14,1,0))</x:f>
        <x:v>1</x:v>
      </x:c>
      <x:c r="K230" s="82" t="n">
        <x:f>MIN(IF($M$14=1,Geometries!Z12,1),IF($N$14=1,Geometries!AA12,1))</x:f>
        <x:v>1</x:v>
      </x:c>
      <x:c r="L230" s="82" t="n">
        <x:f>MIN(IF($S$14=1,'Pair Build'!AE12,1),IF($T$14=1,'Pair Build'!AF12,1))</x:f>
        <x:v>1</x:v>
      </x:c>
      <x:c r="M230" s="82" t="n">
        <x:f>IF($O$14=0,1,IF('Pair Build'!AH12&lt;=$O$14,1,0))</x:f>
        <x:v>1</x:v>
      </x:c>
      <x:c r="N230" s="82" t="n">
        <x:f>IF($P$14=0,1,IF('Pair Build'!AI12="PASS",1,0))</x:f>
        <x:v>1</x:v>
      </x:c>
      <x:c r="O230" s="82" t="n">
        <x:f>IF(F230&lt;1,'Pair Build'!Y12,'Pair Build'!Z12)/$Q$14</x:f>
        <x:v>10</x:v>
      </x:c>
      <x:c r="P230" s="82" t="n">
        <x:f>IF('Pair Build'!AK12="T3 FIRM",1,IF(Geometries!AC12&lt;=$R$14,1,0))</x:f>
        <x:v>1</x:v>
      </x:c>
      <x:c r="Q230" s="82" t="n">
        <x:f>IF($U$14=1,Geometries!AB12,1)</x:f>
        <x:v>1</x:v>
      </x:c>
      <x:c r="R230" s="82" t="n">
        <x:f>IF($V$14=1,Lineages!AJ8,1)</x:f>
        <x:v>1</x:v>
      </x:c>
      <x:c r="S230" s="82" t="n">
        <x:f>MIN(1,G230,H230,K230,L230,Q230,R230)</x:f>
        <x:v>1</x:v>
      </x:c>
      <x:c r="T230" s="74" t="str">
        <x:f>IF(AND('Pair Build'!AJ12="FIT",I230=1,J230=1,M230=1,N230=1,O230&lt;=$E$14,P230=1),"PASS","FAIL")</x:f>
        <x:v>PASS</x:v>
      </x:c>
      <x:c r="U230" s="98" t="str">
        <x:f>IF(AND(S230&gt;=F230,T230="PASS"),"PASS","FAIL")</x:f>
        <x:v>PASS</x:v>
      </x:c>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row>
    <x:row r="231">
      <x:c r="B231" s="28" t="str">
        <x:v>P06</x:v>
      </x:c>
      <x:c r="C231" s="28" t="str">
        <x:v>L2-G1</x:v>
      </x:c>
      <x:c r="D231" s="28" t="str">
        <x:v>L2</x:v>
      </x:c>
      <x:c r="E231" s="28" t="str">
        <x:v>G1</x:v>
      </x:c>
      <x:c r="F231" s="96" t="n">
        <x:f>$D$14</x:f>
        <x:v>0.4</x:v>
      </x:c>
      <x:c r="G231" s="82" t="n">
        <x:f>X$14</x:f>
        <x:v>1</x:v>
      </x:c>
      <x:c r="H231" s="82" t="n">
        <x:f>MIN(1,Geometries!E8*$I$14+(1-Geometries!E8)*(Geometries!J8*$F$14+Geometries!K8*$G$14*IF(Geometries!M8="YES",1,$J$14)+Geometries!L8*$H$14*IF(Geometries!M8="YES",1,$J$14)))</x:f>
        <x:v>1</x:v>
      </x:c>
      <x:c r="I231" s="82" t="n">
        <x:f>IF($K$14=0,1,IF('Pair Build'!AG13&lt;=$K$14,1,0))</x:f>
        <x:v>1</x:v>
      </x:c>
      <x:c r="J231" s="82" t="n">
        <x:f>IF($L$14=0,1,IF(Geometries!W8&gt;=$L$14,1,0))</x:f>
        <x:v>1</x:v>
      </x:c>
      <x:c r="K231" s="82" t="n">
        <x:f>MIN(IF($M$14=1,Geometries!Z8,1),IF($N$14=1,Geometries!AA8,1))</x:f>
        <x:v>1</x:v>
      </x:c>
      <x:c r="L231" s="82" t="n">
        <x:f>MIN(IF($S$14=1,'Pair Build'!AE13,1),IF($T$14=1,'Pair Build'!AF13,1))</x:f>
        <x:v>1</x:v>
      </x:c>
      <x:c r="M231" s="82" t="n">
        <x:f>IF($O$14=0,1,IF('Pair Build'!AH13&lt;=$O$14,1,0))</x:f>
        <x:v>1</x:v>
      </x:c>
      <x:c r="N231" s="82" t="n">
        <x:f>IF($P$14=0,1,IF('Pair Build'!AI13="PASS",1,0))</x:f>
        <x:v>1</x:v>
      </x:c>
      <x:c r="O231" s="82" t="n">
        <x:f>IF(F231&lt;1,'Pair Build'!Y13,'Pair Build'!Z13)/$Q$14</x:f>
        <x:v>13.570588235294117</x:v>
      </x:c>
      <x:c r="P231" s="82" t="n">
        <x:f>IF('Pair Build'!AK13="T3 FIRM",1,IF(Geometries!AC8&lt;=$R$14,1,0))</x:f>
        <x:v>1</x:v>
      </x:c>
      <x:c r="Q231" s="82" t="n">
        <x:f>IF($U$14=1,Geometries!AB8,1)</x:f>
        <x:v>1</x:v>
      </x:c>
      <x:c r="R231" s="82" t="n">
        <x:f>IF($V$14=1,Lineages!AJ9,1)</x:f>
        <x:v>1</x:v>
      </x:c>
      <x:c r="S231" s="82" t="n">
        <x:f>MIN(1,G231,H231,K231,L231,Q231,R231)</x:f>
        <x:v>1</x:v>
      </x:c>
      <x:c r="T231" s="74" t="str">
        <x:f>IF(AND('Pair Build'!AJ13="FIT",I231=1,J231=1,M231=1,N231=1,O231&lt;=$E$14,P231=1),"PASS","FAIL")</x:f>
        <x:v>PASS</x:v>
      </x:c>
      <x:c r="U231" s="98" t="str">
        <x:f>IF(AND(S231&gt;=F231,T231="PASS"),"PASS","FAIL")</x:f>
        <x:v>PASS</x:v>
      </x:c>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row>
    <x:row r="232">
      <x:c r="B232" s="28" t="str">
        <x:v>P06</x:v>
      </x:c>
      <x:c r="C232" s="28" t="str">
        <x:v>L2-G2</x:v>
      </x:c>
      <x:c r="D232" s="28" t="str">
        <x:v>L2</x:v>
      </x:c>
      <x:c r="E232" s="28" t="str">
        <x:v>G2</x:v>
      </x:c>
      <x:c r="F232" s="96" t="n">
        <x:f>$D$14</x:f>
        <x:v>0.4</x:v>
      </x:c>
      <x:c r="G232" s="82" t="n">
        <x:f>X$14</x:f>
        <x:v>1</x:v>
      </x:c>
      <x:c r="H232" s="82" t="n">
        <x:f>MIN(1,Geometries!E9*$I$14+(1-Geometries!E9)*(Geometries!J9*$F$14+Geometries!K9*$G$14*IF(Geometries!M9="YES",1,$J$14)+Geometries!L9*$H$14*IF(Geometries!M9="YES",1,$J$14)))</x:f>
        <x:v>1</x:v>
      </x:c>
      <x:c r="I232" s="82" t="n">
        <x:f>IF($K$14=0,1,IF('Pair Build'!AG14&lt;=$K$14,1,0))</x:f>
        <x:v>1</x:v>
      </x:c>
      <x:c r="J232" s="82" t="n">
        <x:f>IF($L$14=0,1,IF(Geometries!W9&gt;=$L$14,1,0))</x:f>
        <x:v>1</x:v>
      </x:c>
      <x:c r="K232" s="82" t="n">
        <x:f>MIN(IF($M$14=1,Geometries!Z9,1),IF($N$14=1,Geometries!AA9,1))</x:f>
        <x:v>1</x:v>
      </x:c>
      <x:c r="L232" s="82" t="n">
        <x:f>MIN(IF($S$14=1,'Pair Build'!AE14,1),IF($T$14=1,'Pair Build'!AF14,1))</x:f>
        <x:v>1</x:v>
      </x:c>
      <x:c r="M232" s="82" t="n">
        <x:f>IF($O$14=0,1,IF('Pair Build'!AH14&lt;=$O$14,1,0))</x:f>
        <x:v>1</x:v>
      </x:c>
      <x:c r="N232" s="82" t="n">
        <x:f>IF($P$14=0,1,IF('Pair Build'!AI14="PASS",1,0))</x:f>
        <x:v>1</x:v>
      </x:c>
      <x:c r="O232" s="82" t="n">
        <x:f>IF(F232&lt;1,'Pair Build'!Y14,'Pair Build'!Z14)/$Q$14</x:f>
        <x:v>19.759090909090908</x:v>
      </x:c>
      <x:c r="P232" s="82" t="n">
        <x:f>IF('Pair Build'!AK14="T3 FIRM",1,IF(Geometries!AC9&lt;=$R$14,1,0))</x:f>
        <x:v>1</x:v>
      </x:c>
      <x:c r="Q232" s="82" t="n">
        <x:f>IF($U$14=1,Geometries!AB9,1)</x:f>
        <x:v>1</x:v>
      </x:c>
      <x:c r="R232" s="82" t="n">
        <x:f>IF($V$14=1,Lineages!AJ9,1)</x:f>
        <x:v>1</x:v>
      </x:c>
      <x:c r="S232" s="82" t="n">
        <x:f>MIN(1,G232,H232,K232,L232,Q232,R232)</x:f>
        <x:v>1</x:v>
      </x:c>
      <x:c r="T232" s="74" t="str">
        <x:f>IF(AND('Pair Build'!AJ14="FIT",I232=1,J232=1,M232=1,N232=1,O232&lt;=$E$14,P232=1),"PASS","FAIL")</x:f>
        <x:v>PASS</x:v>
      </x:c>
      <x:c r="U232" s="98" t="str">
        <x:f>IF(AND(S232&gt;=F232,T232="PASS"),"PASS","FAIL")</x:f>
        <x:v>PASS</x:v>
      </x:c>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row>
    <x:row r="233">
      <x:c r="B233" s="28" t="str">
        <x:v>P06</x:v>
      </x:c>
      <x:c r="C233" s="28" t="str">
        <x:v>L2-G3</x:v>
      </x:c>
      <x:c r="D233" s="28" t="str">
        <x:v>L2</x:v>
      </x:c>
      <x:c r="E233" s="28" t="str">
        <x:v>G3</x:v>
      </x:c>
      <x:c r="F233" s="96" t="n">
        <x:f>$D$14</x:f>
        <x:v>0.4</x:v>
      </x:c>
      <x:c r="G233" s="82" t="n">
        <x:f>X$14</x:f>
        <x:v>1</x:v>
      </x:c>
      <x:c r="H233" s="82" t="n">
        <x:f>MIN(1,Geometries!E10*$I$14+(1-Geometries!E10)*(Geometries!J10*$F$14+Geometries!K10*$G$14*IF(Geometries!M10="YES",1,$J$14)+Geometries!L10*$H$14*IF(Geometries!M10="YES",1,$J$14)))</x:f>
        <x:v>1</x:v>
      </x:c>
      <x:c r="I233" s="82" t="n">
        <x:f>IF($K$14=0,1,IF('Pair Build'!AG15&lt;=$K$14,1,0))</x:f>
        <x:v>1</x:v>
      </x:c>
      <x:c r="J233" s="82" t="n">
        <x:f>IF($L$14=0,1,IF(Geometries!W10&gt;=$L$14,1,0))</x:f>
        <x:v>1</x:v>
      </x:c>
      <x:c r="K233" s="82" t="n">
        <x:f>MIN(IF($M$14=1,Geometries!Z10,1),IF($N$14=1,Geometries!AA10,1))</x:f>
        <x:v>1</x:v>
      </x:c>
      <x:c r="L233" s="82" t="n">
        <x:f>MIN(IF($S$14=1,'Pair Build'!AE15,1),IF($T$14=1,'Pair Build'!AF15,1))</x:f>
        <x:v>1</x:v>
      </x:c>
      <x:c r="M233" s="82" t="n">
        <x:f>IF($O$14=0,1,IF('Pair Build'!AH15&lt;=$O$14,1,0))</x:f>
        <x:v>1</x:v>
      </x:c>
      <x:c r="N233" s="82" t="n">
        <x:f>IF($P$14=0,1,IF('Pair Build'!AI15="PASS",1,0))</x:f>
        <x:v>1</x:v>
      </x:c>
      <x:c r="O233" s="82" t="n">
        <x:f>IF(F233&lt;1,'Pair Build'!Y15,'Pair Build'!Z15)/$Q$14</x:f>
        <x:v>15.43235294117647</x:v>
      </x:c>
      <x:c r="P233" s="82" t="n">
        <x:f>IF('Pair Build'!AK15="T3 FIRM",1,IF(Geometries!AC10&lt;=$R$14,1,0))</x:f>
        <x:v>1</x:v>
      </x:c>
      <x:c r="Q233" s="82" t="n">
        <x:f>IF($U$14=1,Geometries!AB10,1)</x:f>
        <x:v>1</x:v>
      </x:c>
      <x:c r="R233" s="82" t="n">
        <x:f>IF($V$14=1,Lineages!AJ9,1)</x:f>
        <x:v>1</x:v>
      </x:c>
      <x:c r="S233" s="82" t="n">
        <x:f>MIN(1,G233,H233,K233,L233,Q233,R233)</x:f>
        <x:v>1</x:v>
      </x:c>
      <x:c r="T233" s="74" t="str">
        <x:f>IF(AND('Pair Build'!AJ15="FIT",I233=1,J233=1,M233=1,N233=1,O233&lt;=$E$14,P233=1),"PASS","FAIL")</x:f>
        <x:v>PASS</x:v>
      </x:c>
      <x:c r="U233" s="98" t="str">
        <x:f>IF(AND(S233&gt;=F233,T233="PASS"),"PASS","FAIL")</x:f>
        <x:v>PASS</x:v>
      </x:c>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row>
    <x:row r="234">
      <x:c r="B234" s="28" t="str">
        <x:v>P06</x:v>
      </x:c>
      <x:c r="C234" s="28" t="str">
        <x:v>L2-G4</x:v>
      </x:c>
      <x:c r="D234" s="28" t="str">
        <x:v>L2</x:v>
      </x:c>
      <x:c r="E234" s="28" t="str">
        <x:v>G4</x:v>
      </x:c>
      <x:c r="F234" s="96" t="n">
        <x:f>$D$14</x:f>
        <x:v>0.4</x:v>
      </x:c>
      <x:c r="G234" s="82" t="n">
        <x:f>X$14</x:f>
        <x:v>1</x:v>
      </x:c>
      <x:c r="H234" s="82" t="n">
        <x:f>MIN(1,Geometries!E11*$I$14+(1-Geometries!E11)*(Geometries!J11*$F$14+Geometries!K11*$G$14*IF(Geometries!M11="YES",1,$J$14)+Geometries!L11*$H$14*IF(Geometries!M11="YES",1,$J$14)))</x:f>
        <x:v>1</x:v>
      </x:c>
      <x:c r="I234" s="82" t="n">
        <x:f>IF($K$14=0,1,IF('Pair Build'!AG16&lt;=$K$14,1,0))</x:f>
        <x:v>1</x:v>
      </x:c>
      <x:c r="J234" s="82" t="n">
        <x:f>IF($L$14=0,1,IF(Geometries!W11&gt;=$L$14,1,0))</x:f>
        <x:v>1</x:v>
      </x:c>
      <x:c r="K234" s="82" t="n">
        <x:f>MIN(IF($M$14=1,Geometries!Z11,1),IF($N$14=1,Geometries!AA11,1))</x:f>
        <x:v>1</x:v>
      </x:c>
      <x:c r="L234" s="82" t="n">
        <x:f>MIN(IF($S$14=1,'Pair Build'!AE16,1),IF($T$14=1,'Pair Build'!AF16,1))</x:f>
        <x:v>1</x:v>
      </x:c>
      <x:c r="M234" s="82" t="n">
        <x:f>IF($O$14=0,1,IF('Pair Build'!AH16&lt;=$O$14,1,0))</x:f>
        <x:v>1</x:v>
      </x:c>
      <x:c r="N234" s="82" t="n">
        <x:f>IF($P$14=0,1,IF('Pair Build'!AI16="PASS",1,0))</x:f>
        <x:v>1</x:v>
      </x:c>
      <x:c r="O234" s="82" t="n">
        <x:f>IF(F234&lt;1,'Pair Build'!Y16,'Pair Build'!Z16)/$Q$14</x:f>
        <x:v>2.3266666666666667</x:v>
      </x:c>
      <x:c r="P234" s="82" t="n">
        <x:f>IF('Pair Build'!AK16="T3 FIRM",1,IF(Geometries!AC11&lt;=$R$14,1,0))</x:f>
        <x:v>1</x:v>
      </x:c>
      <x:c r="Q234" s="82" t="n">
        <x:f>IF($U$14=1,Geometries!AB11,1)</x:f>
        <x:v>1</x:v>
      </x:c>
      <x:c r="R234" s="82" t="n">
        <x:f>IF($V$14=1,Lineages!AJ9,1)</x:f>
        <x:v>1</x:v>
      </x:c>
      <x:c r="S234" s="82" t="n">
        <x:f>MIN(1,G234,H234,K234,L234,Q234,R234)</x:f>
        <x:v>1</x:v>
      </x:c>
      <x:c r="T234" s="74" t="str">
        <x:f>IF(AND('Pair Build'!AJ16="FIT",I234=1,J234=1,M234=1,N234=1,O234&lt;=$E$14,P234=1),"PASS","FAIL")</x:f>
        <x:v>PASS</x:v>
      </x:c>
      <x:c r="U234" s="98" t="str">
        <x:f>IF(AND(S234&gt;=F234,T234="PASS"),"PASS","FAIL")</x:f>
        <x:v>PASS</x:v>
      </x:c>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row>
    <x:row r="235">
      <x:c r="B235" s="28" t="str">
        <x:v>P06</x:v>
      </x:c>
      <x:c r="C235" s="28" t="str">
        <x:v>L2-G5</x:v>
      </x:c>
      <x:c r="D235" s="28" t="str">
        <x:v>L2</x:v>
      </x:c>
      <x:c r="E235" s="28" t="str">
        <x:v>G5</x:v>
      </x:c>
      <x:c r="F235" s="96" t="n">
        <x:f>$D$14</x:f>
        <x:v>0.4</x:v>
      </x:c>
      <x:c r="G235" s="82" t="n">
        <x:f>X$14</x:f>
        <x:v>1</x:v>
      </x:c>
      <x:c r="H235" s="82" t="n">
        <x:f>MIN(1,Geometries!E12*$I$14+(1-Geometries!E12)*(Geometries!J12*$F$14+Geometries!K12*$G$14*IF(Geometries!M12="YES",1,$J$14)+Geometries!L12*$H$14*IF(Geometries!M12="YES",1,$J$14)))</x:f>
        <x:v>1</x:v>
      </x:c>
      <x:c r="I235" s="82" t="n">
        <x:f>IF($K$14=0,1,IF('Pair Build'!AG17&lt;=$K$14,1,0))</x:f>
        <x:v>1</x:v>
      </x:c>
      <x:c r="J235" s="82" t="n">
        <x:f>IF($L$14=0,1,IF(Geometries!W12&gt;=$L$14,1,0))</x:f>
        <x:v>1</x:v>
      </x:c>
      <x:c r="K235" s="82" t="n">
        <x:f>MIN(IF($M$14=1,Geometries!Z12,1),IF($N$14=1,Geometries!AA12,1))</x:f>
        <x:v>1</x:v>
      </x:c>
      <x:c r="L235" s="82" t="n">
        <x:f>MIN(IF($S$14=1,'Pair Build'!AE17,1),IF($T$14=1,'Pair Build'!AF17,1))</x:f>
        <x:v>1</x:v>
      </x:c>
      <x:c r="M235" s="82" t="n">
        <x:f>IF($O$14=0,1,IF('Pair Build'!AH17&lt;=$O$14,1,0))</x:f>
        <x:v>1</x:v>
      </x:c>
      <x:c r="N235" s="82" t="n">
        <x:f>IF($P$14=0,1,IF('Pair Build'!AI17="PASS",1,0))</x:f>
        <x:v>1</x:v>
      </x:c>
      <x:c r="O235" s="82" t="n">
        <x:f>IF(F235&lt;1,'Pair Build'!Y17,'Pair Build'!Z17)/$Q$14</x:f>
        <x:v>11.777631578947368</x:v>
      </x:c>
      <x:c r="P235" s="82" t="n">
        <x:f>IF('Pair Build'!AK17="T3 FIRM",1,IF(Geometries!AC12&lt;=$R$14,1,0))</x:f>
        <x:v>1</x:v>
      </x:c>
      <x:c r="Q235" s="82" t="n">
        <x:f>IF($U$14=1,Geometries!AB12,1)</x:f>
        <x:v>1</x:v>
      </x:c>
      <x:c r="R235" s="82" t="n">
        <x:f>IF($V$14=1,Lineages!AJ9,1)</x:f>
        <x:v>1</x:v>
      </x:c>
      <x:c r="S235" s="82" t="n">
        <x:f>MIN(1,G235,H235,K235,L235,Q235,R235)</x:f>
        <x:v>1</x:v>
      </x:c>
      <x:c r="T235" s="74" t="str">
        <x:f>IF(AND('Pair Build'!AJ17="FIT",I235=1,J235=1,M235=1,N235=1,O235&lt;=$E$14,P235=1),"PASS","FAIL")</x:f>
        <x:v>PASS</x:v>
      </x:c>
      <x:c r="U235" s="98" t="str">
        <x:f>IF(AND(S235&gt;=F235,T235="PASS"),"PASS","FAIL")</x:f>
        <x:v>PASS</x:v>
      </x:c>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row>
    <x:row r="236">
      <x:c r="B236" s="28" t="str">
        <x:v>P06</x:v>
      </x:c>
      <x:c r="C236" s="28" t="str">
        <x:v>L3-G1</x:v>
      </x:c>
      <x:c r="D236" s="28" t="str">
        <x:v>L3</x:v>
      </x:c>
      <x:c r="E236" s="28" t="str">
        <x:v>G1</x:v>
      </x:c>
      <x:c r="F236" s="96" t="n">
        <x:f>$D$14</x:f>
        <x:v>0.4</x:v>
      </x:c>
      <x:c r="G236" s="82" t="n">
        <x:f>Y$14</x:f>
        <x:v>1</x:v>
      </x:c>
      <x:c r="H236" s="82" t="n">
        <x:f>MIN(1,Geometries!E8*$I$14+(1-Geometries!E8)*(Geometries!J8*$F$14+Geometries!K8*$G$14*IF(Geometries!M8="YES",1,$J$14)+Geometries!L8*$H$14*IF(Geometries!M8="YES",1,$J$14)))</x:f>
        <x:v>1</x:v>
      </x:c>
      <x:c r="I236" s="82" t="n">
        <x:f>IF($K$14=0,1,IF('Pair Build'!AG18&lt;=$K$14,1,0))</x:f>
        <x:v>1</x:v>
      </x:c>
      <x:c r="J236" s="82" t="n">
        <x:f>IF($L$14=0,1,IF(Geometries!W8&gt;=$L$14,1,0))</x:f>
        <x:v>1</x:v>
      </x:c>
      <x:c r="K236" s="82" t="n">
        <x:f>MIN(IF($M$14=1,Geometries!Z8,1),IF($N$14=1,Geometries!AA8,1))</x:f>
        <x:v>1</x:v>
      </x:c>
      <x:c r="L236" s="82" t="n">
        <x:f>MIN(IF($S$14=1,'Pair Build'!AE18,1),IF($T$14=1,'Pair Build'!AF18,1))</x:f>
        <x:v>1</x:v>
      </x:c>
      <x:c r="M236" s="82" t="n">
        <x:f>IF($O$14=0,1,IF('Pair Build'!AH18&lt;=$O$14,1,0))</x:f>
        <x:v>1</x:v>
      </x:c>
      <x:c r="N236" s="82" t="n">
        <x:f>IF($P$14=0,1,IF('Pair Build'!AI18="PASS",1,0))</x:f>
        <x:v>1</x:v>
      </x:c>
      <x:c r="O236" s="82" t="n">
        <x:f>IF(F236&lt;1,'Pair Build'!Y18,'Pair Build'!Z18)/$Q$14</x:f>
        <x:v>17.929411764705883</x:v>
      </x:c>
      <x:c r="P236" s="82" t="n">
        <x:f>IF('Pair Build'!AK18="T3 FIRM",1,IF(Geometries!AC8&lt;=$R$14,1,0))</x:f>
        <x:v>1</x:v>
      </x:c>
      <x:c r="Q236" s="82" t="n">
        <x:f>IF($U$14=1,Geometries!AB8,1)</x:f>
        <x:v>1</x:v>
      </x:c>
      <x:c r="R236" s="82" t="n">
        <x:f>IF($V$14=1,Lineages!AJ10,1)</x:f>
        <x:v>1</x:v>
      </x:c>
      <x:c r="S236" s="82" t="n">
        <x:f>MIN(1,G236,H236,K236,L236,Q236,R236)</x:f>
        <x:v>1</x:v>
      </x:c>
      <x:c r="T236" s="74" t="str">
        <x:f>IF(AND('Pair Build'!AJ18="FIT",I236=1,J236=1,M236=1,N236=1,O236&lt;=$E$14,P236=1),"PASS","FAIL")</x:f>
        <x:v>FAIL</x:v>
      </x:c>
      <x:c r="U236" s="98" t="str">
        <x:f>IF(AND(S236&gt;=F236,T236="PASS"),"PASS","FAIL")</x:f>
        <x:v>FAIL</x:v>
      </x:c>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row>
    <x:row r="237">
      <x:c r="B237" s="28" t="str">
        <x:v>P06</x:v>
      </x:c>
      <x:c r="C237" s="28" t="str">
        <x:v>L3-G2</x:v>
      </x:c>
      <x:c r="D237" s="28" t="str">
        <x:v>L3</x:v>
      </x:c>
      <x:c r="E237" s="28" t="str">
        <x:v>G2</x:v>
      </x:c>
      <x:c r="F237" s="96" t="n">
        <x:f>$D$14</x:f>
        <x:v>0.4</x:v>
      </x:c>
      <x:c r="G237" s="82" t="n">
        <x:f>Y$14</x:f>
        <x:v>1</x:v>
      </x:c>
      <x:c r="H237" s="82" t="n">
        <x:f>MIN(1,Geometries!E9*$I$14+(1-Geometries!E9)*(Geometries!J9*$F$14+Geometries!K9*$G$14*IF(Geometries!M9="YES",1,$J$14)+Geometries!L9*$H$14*IF(Geometries!M9="YES",1,$J$14)))</x:f>
        <x:v>1</x:v>
      </x:c>
      <x:c r="I237" s="82" t="n">
        <x:f>IF($K$14=0,1,IF('Pair Build'!AG19&lt;=$K$14,1,0))</x:f>
        <x:v>1</x:v>
      </x:c>
      <x:c r="J237" s="82" t="n">
        <x:f>IF($L$14=0,1,IF(Geometries!W9&gt;=$L$14,1,0))</x:f>
        <x:v>1</x:v>
      </x:c>
      <x:c r="K237" s="82" t="n">
        <x:f>MIN(IF($M$14=1,Geometries!Z9,1),IF($N$14=1,Geometries!AA9,1))</x:f>
        <x:v>1</x:v>
      </x:c>
      <x:c r="L237" s="82" t="n">
        <x:f>MIN(IF($S$14=1,'Pair Build'!AE19,1),IF($T$14=1,'Pair Build'!AF19,1))</x:f>
        <x:v>1</x:v>
      </x:c>
      <x:c r="M237" s="82" t="n">
        <x:f>IF($O$14=0,1,IF('Pair Build'!AH19&lt;=$O$14,1,0))</x:f>
        <x:v>1</x:v>
      </x:c>
      <x:c r="N237" s="82" t="n">
        <x:f>IF($P$14=0,1,IF('Pair Build'!AI19="PASS",1,0))</x:f>
        <x:v>1</x:v>
      </x:c>
      <x:c r="O237" s="82" t="n">
        <x:f>IF(F237&lt;1,'Pair Build'!Y19,'Pair Build'!Z19)/$Q$14</x:f>
        <x:v>27.163636363636364</x:v>
      </x:c>
      <x:c r="P237" s="82" t="n">
        <x:f>IF('Pair Build'!AK19="T3 FIRM",1,IF(Geometries!AC9&lt;=$R$14,1,0))</x:f>
        <x:v>1</x:v>
      </x:c>
      <x:c r="Q237" s="82" t="n">
        <x:f>IF($U$14=1,Geometries!AB9,1)</x:f>
        <x:v>1</x:v>
      </x:c>
      <x:c r="R237" s="82" t="n">
        <x:f>IF($V$14=1,Lineages!AJ10,1)</x:f>
        <x:v>1</x:v>
      </x:c>
      <x:c r="S237" s="82" t="n">
        <x:f>MIN(1,G237,H237,K237,L237,Q237,R237)</x:f>
        <x:v>1</x:v>
      </x:c>
      <x:c r="T237" s="74" t="str">
        <x:f>IF(AND('Pair Build'!AJ19="FIT",I237=1,J237=1,M237=1,N237=1,O237&lt;=$E$14,P237=1),"PASS","FAIL")</x:f>
        <x:v>FAIL</x:v>
      </x:c>
      <x:c r="U237" s="98" t="str">
        <x:f>IF(AND(S237&gt;=F237,T237="PASS"),"PASS","FAIL")</x:f>
        <x:v>FAIL</x:v>
      </x:c>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row>
    <x:row r="238">
      <x:c r="B238" s="28" t="str">
        <x:v>P06</x:v>
      </x:c>
      <x:c r="C238" s="28" t="str">
        <x:v>L3-G3</x:v>
      </x:c>
      <x:c r="D238" s="28" t="str">
        <x:v>L3</x:v>
      </x:c>
      <x:c r="E238" s="28" t="str">
        <x:v>G3</x:v>
      </x:c>
      <x:c r="F238" s="96" t="n">
        <x:f>$D$14</x:f>
        <x:v>0.4</x:v>
      </x:c>
      <x:c r="G238" s="82" t="n">
        <x:f>Y$14</x:f>
        <x:v>1</x:v>
      </x:c>
      <x:c r="H238" s="82" t="n">
        <x:f>MIN(1,Geometries!E10*$I$14+(1-Geometries!E10)*(Geometries!J10*$F$14+Geometries!K10*$G$14*IF(Geometries!M10="YES",1,$J$14)+Geometries!L10*$H$14*IF(Geometries!M10="YES",1,$J$14)))</x:f>
        <x:v>1</x:v>
      </x:c>
      <x:c r="I238" s="82" t="n">
        <x:f>IF($K$14=0,1,IF('Pair Build'!AG20&lt;=$K$14,1,0))</x:f>
        <x:v>1</x:v>
      </x:c>
      <x:c r="J238" s="82" t="n">
        <x:f>IF($L$14=0,1,IF(Geometries!W10&gt;=$L$14,1,0))</x:f>
        <x:v>1</x:v>
      </x:c>
      <x:c r="K238" s="82" t="n">
        <x:f>MIN(IF($M$14=1,Geometries!Z10,1),IF($N$14=1,Geometries!AA10,1))</x:f>
        <x:v>1</x:v>
      </x:c>
      <x:c r="L238" s="82" t="n">
        <x:f>MIN(IF($S$14=1,'Pair Build'!AE20,1),IF($T$14=1,'Pair Build'!AF20,1))</x:f>
        <x:v>1</x:v>
      </x:c>
      <x:c r="M238" s="82" t="n">
        <x:f>IF($O$14=0,1,IF('Pair Build'!AH20&lt;=$O$14,1,0))</x:f>
        <x:v>1</x:v>
      </x:c>
      <x:c r="N238" s="82" t="n">
        <x:f>IF($P$14=0,1,IF('Pair Build'!AI20="PASS",1,0))</x:f>
        <x:v>1</x:v>
      </x:c>
      <x:c r="O238" s="82" t="n">
        <x:f>IF(F238&lt;1,'Pair Build'!Y20,'Pair Build'!Z20)/$Q$14</x:f>
        <x:v>20.91764705882353</x:v>
      </x:c>
      <x:c r="P238" s="82" t="n">
        <x:f>IF('Pair Build'!AK20="T3 FIRM",1,IF(Geometries!AC10&lt;=$R$14,1,0))</x:f>
        <x:v>1</x:v>
      </x:c>
      <x:c r="Q238" s="82" t="n">
        <x:f>IF($U$14=1,Geometries!AB10,1)</x:f>
        <x:v>1</x:v>
      </x:c>
      <x:c r="R238" s="82" t="n">
        <x:f>IF($V$14=1,Lineages!AJ10,1)</x:f>
        <x:v>1</x:v>
      </x:c>
      <x:c r="S238" s="82" t="n">
        <x:f>MIN(1,G238,H238,K238,L238,Q238,R238)</x:f>
        <x:v>1</x:v>
      </x:c>
      <x:c r="T238" s="74" t="str">
        <x:f>IF(AND('Pair Build'!AJ20="FIT",I238=1,J238=1,M238=1,N238=1,O238&lt;=$E$14,P238=1),"PASS","FAIL")</x:f>
        <x:v>FAIL</x:v>
      </x:c>
      <x:c r="U238" s="98" t="str">
        <x:f>IF(AND(S238&gt;=F238,T238="PASS"),"PASS","FAIL")</x:f>
        <x:v>FAIL</x:v>
      </x:c>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row>
    <x:row r="239">
      <x:c r="B239" s="28" t="str">
        <x:v>P06</x:v>
      </x:c>
      <x:c r="C239" s="28" t="str">
        <x:v>L3-G4</x:v>
      </x:c>
      <x:c r="D239" s="28" t="str">
        <x:v>L3</x:v>
      </x:c>
      <x:c r="E239" s="28" t="str">
        <x:v>G4</x:v>
      </x:c>
      <x:c r="F239" s="96" t="n">
        <x:f>$D$14</x:f>
        <x:v>0.4</x:v>
      </x:c>
      <x:c r="G239" s="82" t="n">
        <x:f>Y$14</x:f>
        <x:v>1</x:v>
      </x:c>
      <x:c r="H239" s="82" t="n">
        <x:f>MIN(1,Geometries!E11*$I$14+(1-Geometries!E11)*(Geometries!J11*$F$14+Geometries!K11*$G$14*IF(Geometries!M11="YES",1,$J$14)+Geometries!L11*$H$14*IF(Geometries!M11="YES",1,$J$14)))</x:f>
        <x:v>1</x:v>
      </x:c>
      <x:c r="I239" s="82" t="n">
        <x:f>IF($K$14=0,1,IF('Pair Build'!AG21&lt;=$K$14,1,0))</x:f>
        <x:v>1</x:v>
      </x:c>
      <x:c r="J239" s="82" t="n">
        <x:f>IF($L$14=0,1,IF(Geometries!W11&gt;=$L$14,1,0))</x:f>
        <x:v>1</x:v>
      </x:c>
      <x:c r="K239" s="82" t="n">
        <x:f>MIN(IF($M$14=1,Geometries!Z11,1),IF($N$14=1,Geometries!AA11,1))</x:f>
        <x:v>1</x:v>
      </x:c>
      <x:c r="L239" s="82" t="n">
        <x:f>MIN(IF($S$14=1,'Pair Build'!AE21,1),IF($T$14=1,'Pair Build'!AF21,1))</x:f>
        <x:v>1</x:v>
      </x:c>
      <x:c r="M239" s="82" t="n">
        <x:f>IF($O$14=0,1,IF('Pair Build'!AH21&lt;=$O$14,1,0))</x:f>
        <x:v>1</x:v>
      </x:c>
      <x:c r="N239" s="82" t="n">
        <x:f>IF($P$14=0,1,IF('Pair Build'!AI21="PASS",1,0))</x:f>
        <x:v>1</x:v>
      </x:c>
      <x:c r="O239" s="82" t="n">
        <x:f>IF(F239&lt;1,'Pair Build'!Y21,'Pair Build'!Z21)/$Q$14</x:f>
        <x:v>2.88</x:v>
      </x:c>
      <x:c r="P239" s="82" t="n">
        <x:f>IF('Pair Build'!AK21="T3 FIRM",1,IF(Geometries!AC11&lt;=$R$14,1,0))</x:f>
        <x:v>1</x:v>
      </x:c>
      <x:c r="Q239" s="82" t="n">
        <x:f>IF($U$14=1,Geometries!AB11,1)</x:f>
        <x:v>1</x:v>
      </x:c>
      <x:c r="R239" s="82" t="n">
        <x:f>IF($V$14=1,Lineages!AJ10,1)</x:f>
        <x:v>1</x:v>
      </x:c>
      <x:c r="S239" s="82" t="n">
        <x:f>MIN(1,G239,H239,K239,L239,Q239,R239)</x:f>
        <x:v>1</x:v>
      </x:c>
      <x:c r="T239" s="74" t="str">
        <x:f>IF(AND('Pair Build'!AJ21="FIT",I239=1,J239=1,M239=1,N239=1,O239&lt;=$E$14,P239=1),"PASS","FAIL")</x:f>
        <x:v>FAIL</x:v>
      </x:c>
      <x:c r="U239" s="98" t="str">
        <x:f>IF(AND(S239&gt;=F239,T239="PASS"),"PASS","FAIL")</x:f>
        <x:v>FAIL</x:v>
      </x:c>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row>
    <x:row r="240">
      <x:c r="B240" s="28" t="str">
        <x:v>P06</x:v>
      </x:c>
      <x:c r="C240" s="28" t="str">
        <x:v>L3-G5</x:v>
      </x:c>
      <x:c r="D240" s="28" t="str">
        <x:v>L3</x:v>
      </x:c>
      <x:c r="E240" s="28" t="str">
        <x:v>G5</x:v>
      </x:c>
      <x:c r="F240" s="96" t="n">
        <x:f>$D$14</x:f>
        <x:v>0.4</x:v>
      </x:c>
      <x:c r="G240" s="82" t="n">
        <x:f>Y$14</x:f>
        <x:v>1</x:v>
      </x:c>
      <x:c r="H240" s="82" t="n">
        <x:f>MIN(1,Geometries!E12*$I$14+(1-Geometries!E12)*(Geometries!J12*$F$14+Geometries!K12*$G$14*IF(Geometries!M12="YES",1,$J$14)+Geometries!L12*$H$14*IF(Geometries!M12="YES",1,$J$14)))</x:f>
        <x:v>1</x:v>
      </x:c>
      <x:c r="I240" s="82" t="n">
        <x:f>IF($K$14=0,1,IF('Pair Build'!AG22&lt;=$K$14,1,0))</x:f>
        <x:v>1</x:v>
      </x:c>
      <x:c r="J240" s="82" t="n">
        <x:f>IF($L$14=0,1,IF(Geometries!W12&gt;=$L$14,1,0))</x:f>
        <x:v>1</x:v>
      </x:c>
      <x:c r="K240" s="82" t="n">
        <x:f>MIN(IF($M$14=1,Geometries!Z12,1),IF($N$14=1,Geometries!AA12,1))</x:f>
        <x:v>1</x:v>
      </x:c>
      <x:c r="L240" s="82" t="n">
        <x:f>MIN(IF($S$14=1,'Pair Build'!AE22,1),IF($T$14=1,'Pair Build'!AF22,1))</x:f>
        <x:v>1</x:v>
      </x:c>
      <x:c r="M240" s="82" t="n">
        <x:f>IF($O$14=0,1,IF('Pair Build'!AH22&lt;=$O$14,1,0))</x:f>
        <x:v>1</x:v>
      </x:c>
      <x:c r="N240" s="82" t="n">
        <x:f>IF($P$14=0,1,IF('Pair Build'!AI22="PASS",1,0))</x:f>
        <x:v>1</x:v>
      </x:c>
      <x:c r="O240" s="82" t="n">
        <x:f>IF(F240&lt;1,'Pair Build'!Y22,'Pair Build'!Z22)/$Q$14</x:f>
        <x:v>14.421052631578949</x:v>
      </x:c>
      <x:c r="P240" s="82" t="n">
        <x:f>IF('Pair Build'!AK22="T3 FIRM",1,IF(Geometries!AC12&lt;=$R$14,1,0))</x:f>
        <x:v>1</x:v>
      </x:c>
      <x:c r="Q240" s="82" t="n">
        <x:f>IF($U$14=1,Geometries!AB12,1)</x:f>
        <x:v>1</x:v>
      </x:c>
      <x:c r="R240" s="82" t="n">
        <x:f>IF($V$14=1,Lineages!AJ10,1)</x:f>
        <x:v>1</x:v>
      </x:c>
      <x:c r="S240" s="82" t="n">
        <x:f>MIN(1,G240,H240,K240,L240,Q240,R240)</x:f>
        <x:v>1</x:v>
      </x:c>
      <x:c r="T240" s="74" t="str">
        <x:f>IF(AND('Pair Build'!AJ22="FIT",I240=1,J240=1,M240=1,N240=1,O240&lt;=$E$14,P240=1),"PASS","FAIL")</x:f>
        <x:v>FAIL</x:v>
      </x:c>
      <x:c r="U240" s="98" t="str">
        <x:f>IF(AND(S240&gt;=F240,T240="PASS"),"PASS","FAIL")</x:f>
        <x:v>FAIL</x:v>
      </x:c>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row>
    <x:row r="241">
      <x:c r="B241" s="28" t="str">
        <x:v>P06</x:v>
      </x:c>
      <x:c r="C241" s="28" t="str">
        <x:v>L4-G1</x:v>
      </x:c>
      <x:c r="D241" s="28" t="str">
        <x:v>L4</x:v>
      </x:c>
      <x:c r="E241" s="28" t="str">
        <x:v>G1</x:v>
      </x:c>
      <x:c r="F241" s="96" t="n">
        <x:f>$D$14</x:f>
        <x:v>0.4</x:v>
      </x:c>
      <x:c r="G241" s="82" t="n">
        <x:f>Z$14</x:f>
        <x:v>0.6750295325420487</x:v>
      </x:c>
      <x:c r="H241" s="82" t="n">
        <x:f>MIN(1,Geometries!E8*$I$14+(1-Geometries!E8)*(Geometries!J8*$F$14+Geometries!K8*$G$14*IF(Geometries!M8="YES",1,$J$14)+Geometries!L8*$H$14*IF(Geometries!M8="YES",1,$J$14)))</x:f>
        <x:v>1</x:v>
      </x:c>
      <x:c r="I241" s="82" t="n">
        <x:f>IF($K$14=0,1,IF('Pair Build'!AG23&lt;=$K$14,1,0))</x:f>
        <x:v>1</x:v>
      </x:c>
      <x:c r="J241" s="82" t="n">
        <x:f>IF($L$14=0,1,IF(Geometries!W8&gt;=$L$14,1,0))</x:f>
        <x:v>1</x:v>
      </x:c>
      <x:c r="K241" s="82" t="n">
        <x:f>MIN(IF($M$14=1,Geometries!Z8,1),IF($N$14=1,Geometries!AA8,1))</x:f>
        <x:v>1</x:v>
      </x:c>
      <x:c r="L241" s="82" t="n">
        <x:f>MIN(IF($S$14=1,'Pair Build'!AE23,1),IF($T$14=1,'Pair Build'!AF23,1))</x:f>
        <x:v>1</x:v>
      </x:c>
      <x:c r="M241" s="82" t="n">
        <x:f>IF($O$14=0,1,IF('Pair Build'!AH23&lt;=$O$14,1,0))</x:f>
        <x:v>1</x:v>
      </x:c>
      <x:c r="N241" s="82" t="n">
        <x:f>IF($P$14=0,1,IF('Pair Build'!AI23="PASS",1,0))</x:f>
        <x:v>1</x:v>
      </x:c>
      <x:c r="O241" s="82" t="n">
        <x:f>IF(F241&lt;1,'Pair Build'!Y23,'Pair Build'!Z23)/$Q$14</x:f>
        <x:v>20.276470588235295</x:v>
      </x:c>
      <x:c r="P241" s="82" t="n">
        <x:f>IF('Pair Build'!AK23="T3 FIRM",1,IF(Geometries!AC8&lt;=$R$14,1,0))</x:f>
        <x:v>1</x:v>
      </x:c>
      <x:c r="Q241" s="82" t="n">
        <x:f>IF($U$14=1,Geometries!AB8,1)</x:f>
        <x:v>1</x:v>
      </x:c>
      <x:c r="R241" s="82" t="n">
        <x:f>IF($V$14=1,Lineages!AJ11,1)</x:f>
        <x:v>1</x:v>
      </x:c>
      <x:c r="S241" s="82" t="n">
        <x:f>MIN(1,G241,H241,K241,L241,Q241,R241)</x:f>
        <x:v>0.6750295325420487</x:v>
      </x:c>
      <x:c r="T241" s="74" t="str">
        <x:f>IF(AND('Pair Build'!AJ23="FIT",I241=1,J241=1,M241=1,N241=1,O241&lt;=$E$14,P241=1),"PASS","FAIL")</x:f>
        <x:v>PASS</x:v>
      </x:c>
      <x:c r="U241" s="98" t="str">
        <x:f>IF(AND(S241&gt;=F241,T241="PASS"),"PASS","FAIL")</x:f>
        <x:v>PASS</x:v>
      </x:c>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row>
    <x:row r="242">
      <x:c r="B242" s="28" t="str">
        <x:v>P06</x:v>
      </x:c>
      <x:c r="C242" s="28" t="str">
        <x:v>L4-G2</x:v>
      </x:c>
      <x:c r="D242" s="28" t="str">
        <x:v>L4</x:v>
      </x:c>
      <x:c r="E242" s="28" t="str">
        <x:v>G2</x:v>
      </x:c>
      <x:c r="F242" s="96" t="n">
        <x:f>$D$14</x:f>
        <x:v>0.4</x:v>
      </x:c>
      <x:c r="G242" s="82" t="n">
        <x:f>Z$14</x:f>
        <x:v>0.6750295325420487</x:v>
      </x:c>
      <x:c r="H242" s="82" t="n">
        <x:f>MIN(1,Geometries!E9*$I$14+(1-Geometries!E9)*(Geometries!J9*$F$14+Geometries!K9*$G$14*IF(Geometries!M9="YES",1,$J$14)+Geometries!L9*$H$14*IF(Geometries!M9="YES",1,$J$14)))</x:f>
        <x:v>1</x:v>
      </x:c>
      <x:c r="I242" s="82" t="n">
        <x:f>IF($K$14=0,1,IF('Pair Build'!AG24&lt;=$K$14,1,0))</x:f>
        <x:v>1</x:v>
      </x:c>
      <x:c r="J242" s="82" t="n">
        <x:f>IF($L$14=0,1,IF(Geometries!W9&gt;=$L$14,1,0))</x:f>
        <x:v>1</x:v>
      </x:c>
      <x:c r="K242" s="82" t="n">
        <x:f>MIN(IF($M$14=1,Geometries!Z9,1),IF($N$14=1,Geometries!AA9,1))</x:f>
        <x:v>1</x:v>
      </x:c>
      <x:c r="L242" s="82" t="n">
        <x:f>MIN(IF($S$14=1,'Pair Build'!AE24,1),IF($T$14=1,'Pair Build'!AF24,1))</x:f>
        <x:v>1</x:v>
      </x:c>
      <x:c r="M242" s="82" t="n">
        <x:f>IF($O$14=0,1,IF('Pair Build'!AH24&lt;=$O$14,1,0))</x:f>
        <x:v>1</x:v>
      </x:c>
      <x:c r="N242" s="82" t="n">
        <x:f>IF($P$14=0,1,IF('Pair Build'!AI24="PASS",1,0))</x:f>
        <x:v>1</x:v>
      </x:c>
      <x:c r="O242" s="82" t="n">
        <x:f>IF(F242&lt;1,'Pair Build'!Y24,'Pair Build'!Z24)/$Q$14</x:f>
        <x:v>27.45</x:v>
      </x:c>
      <x:c r="P242" s="82" t="n">
        <x:f>IF('Pair Build'!AK24="T3 FIRM",1,IF(Geometries!AC9&lt;=$R$14,1,0))</x:f>
        <x:v>1</x:v>
      </x:c>
      <x:c r="Q242" s="82" t="n">
        <x:f>IF($U$14=1,Geometries!AB9,1)</x:f>
        <x:v>1</x:v>
      </x:c>
      <x:c r="R242" s="82" t="n">
        <x:f>IF($V$14=1,Lineages!AJ11,1)</x:f>
        <x:v>1</x:v>
      </x:c>
      <x:c r="S242" s="82" t="n">
        <x:f>MIN(1,G242,H242,K242,L242,Q242,R242)</x:f>
        <x:v>0.6750295325420487</x:v>
      </x:c>
      <x:c r="T242" s="74" t="str">
        <x:f>IF(AND('Pair Build'!AJ24="FIT",I242=1,J242=1,M242=1,N242=1,O242&lt;=$E$14,P242=1),"PASS","FAIL")</x:f>
        <x:v>PASS</x:v>
      </x:c>
      <x:c r="U242" s="98" t="str">
        <x:f>IF(AND(S242&gt;=F242,T242="PASS"),"PASS","FAIL")</x:f>
        <x:v>PASS</x:v>
      </x:c>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row>
    <x:row r="243">
      <x:c r="B243" s="28" t="str">
        <x:v>P06</x:v>
      </x:c>
      <x:c r="C243" s="28" t="str">
        <x:v>L4-G3</x:v>
      </x:c>
      <x:c r="D243" s="28" t="str">
        <x:v>L4</x:v>
      </x:c>
      <x:c r="E243" s="28" t="str">
        <x:v>G3</x:v>
      </x:c>
      <x:c r="F243" s="96" t="n">
        <x:f>$D$14</x:f>
        <x:v>0.4</x:v>
      </x:c>
      <x:c r="G243" s="82" t="n">
        <x:f>Z$14</x:f>
        <x:v>0.6750295325420487</x:v>
      </x:c>
      <x:c r="H243" s="82" t="n">
        <x:f>MIN(1,Geometries!E10*$I$14+(1-Geometries!E10)*(Geometries!J10*$F$14+Geometries!K10*$G$14*IF(Geometries!M10="YES",1,$J$14)+Geometries!L10*$H$14*IF(Geometries!M10="YES",1,$J$14)))</x:f>
        <x:v>1</x:v>
      </x:c>
      <x:c r="I243" s="82" t="n">
        <x:f>IF($K$14=0,1,IF('Pair Build'!AG25&lt;=$K$14,1,0))</x:f>
        <x:v>1</x:v>
      </x:c>
      <x:c r="J243" s="82" t="n">
        <x:f>IF($L$14=0,1,IF(Geometries!W10&gt;=$L$14,1,0))</x:f>
        <x:v>1</x:v>
      </x:c>
      <x:c r="K243" s="82" t="n">
        <x:f>MIN(IF($M$14=1,Geometries!Z10,1),IF($N$14=1,Geometries!AA10,1))</x:f>
        <x:v>1</x:v>
      </x:c>
      <x:c r="L243" s="82" t="n">
        <x:f>MIN(IF($S$14=1,'Pair Build'!AE25,1),IF($T$14=1,'Pair Build'!AF25,1))</x:f>
        <x:v>1</x:v>
      </x:c>
      <x:c r="M243" s="82" t="n">
        <x:f>IF($O$14=0,1,IF('Pair Build'!AH25&lt;=$O$14,1,0))</x:f>
        <x:v>1</x:v>
      </x:c>
      <x:c r="N243" s="82" t="n">
        <x:f>IF($P$14=0,1,IF('Pair Build'!AI25="PASS",1,0))</x:f>
        <x:v>1</x:v>
      </x:c>
      <x:c r="O243" s="82" t="n">
        <x:f>IF(F243&lt;1,'Pair Build'!Y25,'Pair Build'!Z25)/$Q$14</x:f>
        <x:v>21.655882352941177</x:v>
      </x:c>
      <x:c r="P243" s="82" t="n">
        <x:f>IF('Pair Build'!AK25="T3 FIRM",1,IF(Geometries!AC10&lt;=$R$14,1,0))</x:f>
        <x:v>1</x:v>
      </x:c>
      <x:c r="Q243" s="82" t="n">
        <x:f>IF($U$14=1,Geometries!AB10,1)</x:f>
        <x:v>1</x:v>
      </x:c>
      <x:c r="R243" s="82" t="n">
        <x:f>IF($V$14=1,Lineages!AJ11,1)</x:f>
        <x:v>1</x:v>
      </x:c>
      <x:c r="S243" s="82" t="n">
        <x:f>MIN(1,G243,H243,K243,L243,Q243,R243)</x:f>
        <x:v>0.6750295325420487</x:v>
      </x:c>
      <x:c r="T243" s="74" t="str">
        <x:f>IF(AND('Pair Build'!AJ25="FIT",I243=1,J243=1,M243=1,N243=1,O243&lt;=$E$14,P243=1),"PASS","FAIL")</x:f>
        <x:v>PASS</x:v>
      </x:c>
      <x:c r="U243" s="98" t="str">
        <x:f>IF(AND(S243&gt;=F243,T243="PASS"),"PASS","FAIL")</x:f>
        <x:v>PASS</x:v>
      </x:c>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row>
    <x:row r="244">
      <x:c r="B244" s="28" t="str">
        <x:v>P06</x:v>
      </x:c>
      <x:c r="C244" s="28" t="str">
        <x:v>L4-G4</x:v>
      </x:c>
      <x:c r="D244" s="28" t="str">
        <x:v>L4</x:v>
      </x:c>
      <x:c r="E244" s="28" t="str">
        <x:v>G4</x:v>
      </x:c>
      <x:c r="F244" s="96" t="n">
        <x:f>$D$14</x:f>
        <x:v>0.4</x:v>
      </x:c>
      <x:c r="G244" s="82" t="n">
        <x:f>Z$14</x:f>
        <x:v>0.6750295325420487</x:v>
      </x:c>
      <x:c r="H244" s="82" t="n">
        <x:f>MIN(1,Geometries!E11*$I$14+(1-Geometries!E11)*(Geometries!J11*$F$14+Geometries!K11*$G$14*IF(Geometries!M11="YES",1,$J$14)+Geometries!L11*$H$14*IF(Geometries!M11="YES",1,$J$14)))</x:f>
        <x:v>1</x:v>
      </x:c>
      <x:c r="I244" s="82" t="n">
        <x:f>IF($K$14=0,1,IF('Pair Build'!AG26&lt;=$K$14,1,0))</x:f>
        <x:v>1</x:v>
      </x:c>
      <x:c r="J244" s="82" t="n">
        <x:f>IF($L$14=0,1,IF(Geometries!W11&gt;=$L$14,1,0))</x:f>
        <x:v>1</x:v>
      </x:c>
      <x:c r="K244" s="82" t="n">
        <x:f>MIN(IF($M$14=1,Geometries!Z11,1),IF($N$14=1,Geometries!AA11,1))</x:f>
        <x:v>1</x:v>
      </x:c>
      <x:c r="L244" s="82" t="n">
        <x:f>MIN(IF($S$14=1,'Pair Build'!AE26,1),IF($T$14=1,'Pair Build'!AF26,1))</x:f>
        <x:v>1</x:v>
      </x:c>
      <x:c r="M244" s="82" t="n">
        <x:f>IF($O$14=0,1,IF('Pair Build'!AH26&lt;=$O$14,1,0))</x:f>
        <x:v>1</x:v>
      </x:c>
      <x:c r="N244" s="82" t="n">
        <x:f>IF($P$14=0,1,IF('Pair Build'!AI26="PASS",1,0))</x:f>
        <x:v>1</x:v>
      </x:c>
      <x:c r="O244" s="82" t="n">
        <x:f>IF(F244&lt;1,'Pair Build'!Y26,'Pair Build'!Z26)/$Q$14</x:f>
        <x:v>3.6333333333333333</x:v>
      </x:c>
      <x:c r="P244" s="82" t="n">
        <x:f>IF('Pair Build'!AK26="T3 FIRM",1,IF(Geometries!AC11&lt;=$R$14,1,0))</x:f>
        <x:v>1</x:v>
      </x:c>
      <x:c r="Q244" s="82" t="n">
        <x:f>IF($U$14=1,Geometries!AB11,1)</x:f>
        <x:v>1</x:v>
      </x:c>
      <x:c r="R244" s="82" t="n">
        <x:f>IF($V$14=1,Lineages!AJ11,1)</x:f>
        <x:v>1</x:v>
      </x:c>
      <x:c r="S244" s="82" t="n">
        <x:f>MIN(1,G244,H244,K244,L244,Q244,R244)</x:f>
        <x:v>0.6750295325420487</x:v>
      </x:c>
      <x:c r="T244" s="74" t="str">
        <x:f>IF(AND('Pair Build'!AJ26="FIT",I244=1,J244=1,M244=1,N244=1,O244&lt;=$E$14,P244=1),"PASS","FAIL")</x:f>
        <x:v>PASS</x:v>
      </x:c>
      <x:c r="U244" s="98" t="str">
        <x:f>IF(AND(S244&gt;=F244,T244="PASS"),"PASS","FAIL")</x:f>
        <x:v>PASS</x:v>
      </x:c>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row>
    <x:row r="245">
      <x:c r="B245" s="28" t="str">
        <x:v>P06</x:v>
      </x:c>
      <x:c r="C245" s="28" t="str">
        <x:v>L4-G5</x:v>
      </x:c>
      <x:c r="D245" s="28" t="str">
        <x:v>L4</x:v>
      </x:c>
      <x:c r="E245" s="28" t="str">
        <x:v>G5</x:v>
      </x:c>
      <x:c r="F245" s="96" t="n">
        <x:f>$D$14</x:f>
        <x:v>0.4</x:v>
      </x:c>
      <x:c r="G245" s="82" t="n">
        <x:f>Z$14</x:f>
        <x:v>0.6750295325420487</x:v>
      </x:c>
      <x:c r="H245" s="82" t="n">
        <x:f>MIN(1,Geometries!E12*$I$14+(1-Geometries!E12)*(Geometries!J12*$F$14+Geometries!K12*$G$14*IF(Geometries!M12="YES",1,$J$14)+Geometries!L12*$H$14*IF(Geometries!M12="YES",1,$J$14)))</x:f>
        <x:v>1</x:v>
      </x:c>
      <x:c r="I245" s="82" t="n">
        <x:f>IF($K$14=0,1,IF('Pair Build'!AG27&lt;=$K$14,1,0))</x:f>
        <x:v>1</x:v>
      </x:c>
      <x:c r="J245" s="82" t="n">
        <x:f>IF($L$14=0,1,IF(Geometries!W12&gt;=$L$14,1,0))</x:f>
        <x:v>1</x:v>
      </x:c>
      <x:c r="K245" s="82" t="n">
        <x:f>MIN(IF($M$14=1,Geometries!Z12,1),IF($N$14=1,Geometries!AA12,1))</x:f>
        <x:v>1</x:v>
      </x:c>
      <x:c r="L245" s="82" t="n">
        <x:f>MIN(IF($S$14=1,'Pair Build'!AE27,1),IF($T$14=1,'Pair Build'!AF27,1))</x:f>
        <x:v>1</x:v>
      </x:c>
      <x:c r="M245" s="82" t="n">
        <x:f>IF($O$14=0,1,IF('Pair Build'!AH27&lt;=$O$14,1,0))</x:f>
        <x:v>1</x:v>
      </x:c>
      <x:c r="N245" s="82" t="n">
        <x:f>IF($P$14=0,1,IF('Pair Build'!AI27="PASS",1,0))</x:f>
        <x:v>1</x:v>
      </x:c>
      <x:c r="O245" s="82" t="n">
        <x:f>IF(F245&lt;1,'Pair Build'!Y27,'Pair Build'!Z27)/$Q$14</x:f>
        <x:v>19.20394736842105</x:v>
      </x:c>
      <x:c r="P245" s="82" t="n">
        <x:f>IF('Pair Build'!AK27="T3 FIRM",1,IF(Geometries!AC12&lt;=$R$14,1,0))</x:f>
        <x:v>1</x:v>
      </x:c>
      <x:c r="Q245" s="82" t="n">
        <x:f>IF($U$14=1,Geometries!AB12,1)</x:f>
        <x:v>1</x:v>
      </x:c>
      <x:c r="R245" s="82" t="n">
        <x:f>IF($V$14=1,Lineages!AJ11,1)</x:f>
        <x:v>1</x:v>
      </x:c>
      <x:c r="S245" s="82" t="n">
        <x:f>MIN(1,G245,H245,K245,L245,Q245,R245)</x:f>
        <x:v>0.6750295325420487</x:v>
      </x:c>
      <x:c r="T245" s="74" t="str">
        <x:f>IF(AND('Pair Build'!AJ27="FIT",I245=1,J245=1,M245=1,N245=1,O245&lt;=$E$14,P245=1),"PASS","FAIL")</x:f>
        <x:v>PASS</x:v>
      </x:c>
      <x:c r="U245" s="98" t="str">
        <x:f>IF(AND(S245&gt;=F245,T245="PASS"),"PASS","FAIL")</x:f>
        <x:v>PASS</x:v>
      </x:c>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row>
    <x:row r="246">
      <x:c r="B246" s="28" t="str">
        <x:v>P06</x:v>
      </x:c>
      <x:c r="C246" s="28" t="str">
        <x:v>L5-G1</x:v>
      </x:c>
      <x:c r="D246" s="28" t="str">
        <x:v>L5</x:v>
      </x:c>
      <x:c r="E246" s="28" t="str">
        <x:v>G1</x:v>
      </x:c>
      <x:c r="F246" s="96" t="n">
        <x:f>$D$14</x:f>
        <x:v>0.4</x:v>
      </x:c>
      <x:c r="G246" s="82" t="n">
        <x:f>AA$14</x:f>
        <x:v>1</x:v>
      </x:c>
      <x:c r="H246" s="82" t="n">
        <x:f>MIN(1,Geometries!E8*$I$14+(1-Geometries!E8)*(Geometries!J8*$F$14+Geometries!K8*$G$14*IF(Geometries!M8="YES",1,$J$14)+Geometries!L8*$H$14*IF(Geometries!M8="YES",1,$J$14)))</x:f>
        <x:v>1</x:v>
      </x:c>
      <x:c r="I246" s="82" t="n">
        <x:f>IF($K$14=0,1,IF('Pair Build'!AG28&lt;=$K$14,1,0))</x:f>
        <x:v>1</x:v>
      </x:c>
      <x:c r="J246" s="82" t="n">
        <x:f>IF($L$14=0,1,IF(Geometries!W8&gt;=$L$14,1,0))</x:f>
        <x:v>1</x:v>
      </x:c>
      <x:c r="K246" s="82" t="n">
        <x:f>MIN(IF($M$14=1,Geometries!Z8,1),IF($N$14=1,Geometries!AA8,1))</x:f>
        <x:v>1</x:v>
      </x:c>
      <x:c r="L246" s="82" t="n">
        <x:f>MIN(IF($S$14=1,'Pair Build'!AE28,1),IF($T$14=1,'Pair Build'!AF28,1))</x:f>
        <x:v>1</x:v>
      </x:c>
      <x:c r="M246" s="82" t="n">
        <x:f>IF($O$14=0,1,IF('Pair Build'!AH28&lt;=$O$14,1,0))</x:f>
        <x:v>1</x:v>
      </x:c>
      <x:c r="N246" s="82" t="n">
        <x:f>IF($P$14=0,1,IF('Pair Build'!AI28="PASS",1,0))</x:f>
        <x:v>1</x:v>
      </x:c>
      <x:c r="O246" s="82" t="n">
        <x:f>IF(F246&lt;1,'Pair Build'!Y28,'Pair Build'!Z28)/$Q$14</x:f>
        <x:v>12</x:v>
      </x:c>
      <x:c r="P246" s="82" t="n">
        <x:f>IF('Pair Build'!AK28="T3 FIRM",1,IF(Geometries!AC8&lt;=$R$14,1,0))</x:f>
        <x:v>1</x:v>
      </x:c>
      <x:c r="Q246" s="82" t="n">
        <x:f>IF($U$14=1,Geometries!AB8,1)</x:f>
        <x:v>1</x:v>
      </x:c>
      <x:c r="R246" s="82" t="n">
        <x:f>IF($V$14=1,Lineages!AJ12,1)</x:f>
        <x:v>1</x:v>
      </x:c>
      <x:c r="S246" s="82" t="n">
        <x:f>MIN(1,G246,H246,K246,L246,Q246,R246)</x:f>
        <x:v>1</x:v>
      </x:c>
      <x:c r="T246" s="74" t="str">
        <x:f>IF(AND('Pair Build'!AJ28="FIT",I246=1,J246=1,M246=1,N246=1,O246&lt;=$E$14,P246=1),"PASS","FAIL")</x:f>
        <x:v>PASS</x:v>
      </x:c>
      <x:c r="U246" s="98" t="str">
        <x:f>IF(AND(S246&gt;=F246,T246="PASS"),"PASS","FAIL")</x:f>
        <x:v>PASS</x:v>
      </x:c>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row>
    <x:row r="247">
      <x:c r="B247" s="28" t="str">
        <x:v>P06</x:v>
      </x:c>
      <x:c r="C247" s="28" t="str">
        <x:v>L5-G2</x:v>
      </x:c>
      <x:c r="D247" s="28" t="str">
        <x:v>L5</x:v>
      </x:c>
      <x:c r="E247" s="28" t="str">
        <x:v>G2</x:v>
      </x:c>
      <x:c r="F247" s="96" t="n">
        <x:f>$D$14</x:f>
        <x:v>0.4</x:v>
      </x:c>
      <x:c r="G247" s="82" t="n">
        <x:f>AA$14</x:f>
        <x:v>1</x:v>
      </x:c>
      <x:c r="H247" s="82" t="n">
        <x:f>MIN(1,Geometries!E9*$I$14+(1-Geometries!E9)*(Geometries!J9*$F$14+Geometries!K9*$G$14*IF(Geometries!M9="YES",1,$J$14)+Geometries!L9*$H$14*IF(Geometries!M9="YES",1,$J$14)))</x:f>
        <x:v>1</x:v>
      </x:c>
      <x:c r="I247" s="82" t="n">
        <x:f>IF($K$14=0,1,IF('Pair Build'!AG29&lt;=$K$14,1,0))</x:f>
        <x:v>1</x:v>
      </x:c>
      <x:c r="J247" s="82" t="n">
        <x:f>IF($L$14=0,1,IF(Geometries!W9&gt;=$L$14,1,0))</x:f>
        <x:v>1</x:v>
      </x:c>
      <x:c r="K247" s="82" t="n">
        <x:f>MIN(IF($M$14=1,Geometries!Z9,1),IF($N$14=1,Geometries!AA9,1))</x:f>
        <x:v>1</x:v>
      </x:c>
      <x:c r="L247" s="82" t="n">
        <x:f>MIN(IF($S$14=1,'Pair Build'!AE29,1),IF($T$14=1,'Pair Build'!AF29,1))</x:f>
        <x:v>1</x:v>
      </x:c>
      <x:c r="M247" s="82" t="n">
        <x:f>IF($O$14=0,1,IF('Pair Build'!AH29&lt;=$O$14,1,0))</x:f>
        <x:v>1</x:v>
      </x:c>
      <x:c r="N247" s="82" t="n">
        <x:f>IF($P$14=0,1,IF('Pair Build'!AI29="PASS",1,0))</x:f>
        <x:v>1</x:v>
      </x:c>
      <x:c r="O247" s="82" t="n">
        <x:f>IF(F247&lt;1,'Pair Build'!Y29,'Pair Build'!Z29)/$Q$14</x:f>
        <x:v>18</x:v>
      </x:c>
      <x:c r="P247" s="82" t="n">
        <x:f>IF('Pair Build'!AK29="T3 FIRM",1,IF(Geometries!AC9&lt;=$R$14,1,0))</x:f>
        <x:v>1</x:v>
      </x:c>
      <x:c r="Q247" s="82" t="n">
        <x:f>IF($U$14=1,Geometries!AB9,1)</x:f>
        <x:v>1</x:v>
      </x:c>
      <x:c r="R247" s="82" t="n">
        <x:f>IF($V$14=1,Lineages!AJ12,1)</x:f>
        <x:v>1</x:v>
      </x:c>
      <x:c r="S247" s="82" t="n">
        <x:f>MIN(1,G247,H247,K247,L247,Q247,R247)</x:f>
        <x:v>1</x:v>
      </x:c>
      <x:c r="T247" s="74" t="str">
        <x:f>IF(AND('Pair Build'!AJ29="FIT",I247=1,J247=1,M247=1,N247=1,O247&lt;=$E$14,P247=1),"PASS","FAIL")</x:f>
        <x:v>PASS</x:v>
      </x:c>
      <x:c r="U247" s="98" t="str">
        <x:f>IF(AND(S247&gt;=F247,T247="PASS"),"PASS","FAIL")</x:f>
        <x:v>PASS</x:v>
      </x:c>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row>
    <x:row r="248">
      <x:c r="B248" s="28" t="str">
        <x:v>P06</x:v>
      </x:c>
      <x:c r="C248" s="28" t="str">
        <x:v>L5-G3</x:v>
      </x:c>
      <x:c r="D248" s="28" t="str">
        <x:v>L5</x:v>
      </x:c>
      <x:c r="E248" s="28" t="str">
        <x:v>G3</x:v>
      </x:c>
      <x:c r="F248" s="96" t="n">
        <x:f>$D$14</x:f>
        <x:v>0.4</x:v>
      </x:c>
      <x:c r="G248" s="82" t="n">
        <x:f>AA$14</x:f>
        <x:v>1</x:v>
      </x:c>
      <x:c r="H248" s="82" t="n">
        <x:f>MIN(1,Geometries!E10*$I$14+(1-Geometries!E10)*(Geometries!J10*$F$14+Geometries!K10*$G$14*IF(Geometries!M10="YES",1,$J$14)+Geometries!L10*$H$14*IF(Geometries!M10="YES",1,$J$14)))</x:f>
        <x:v>1</x:v>
      </x:c>
      <x:c r="I248" s="82" t="n">
        <x:f>IF($K$14=0,1,IF('Pair Build'!AG30&lt;=$K$14,1,0))</x:f>
        <x:v>1</x:v>
      </x:c>
      <x:c r="J248" s="82" t="n">
        <x:f>IF($L$14=0,1,IF(Geometries!W10&gt;=$L$14,1,0))</x:f>
        <x:v>1</x:v>
      </x:c>
      <x:c r="K248" s="82" t="n">
        <x:f>MIN(IF($M$14=1,Geometries!Z10,1),IF($N$14=1,Geometries!AA10,1))</x:f>
        <x:v>1</x:v>
      </x:c>
      <x:c r="L248" s="82" t="n">
        <x:f>MIN(IF($S$14=1,'Pair Build'!AE30,1),IF($T$14=1,'Pair Build'!AF30,1))</x:f>
        <x:v>1</x:v>
      </x:c>
      <x:c r="M248" s="82" t="n">
        <x:f>IF($O$14=0,1,IF('Pair Build'!AH30&lt;=$O$14,1,0))</x:f>
        <x:v>1</x:v>
      </x:c>
      <x:c r="N248" s="82" t="n">
        <x:f>IF($P$14=0,1,IF('Pair Build'!AI30="PASS",1,0))</x:f>
        <x:v>1</x:v>
      </x:c>
      <x:c r="O248" s="82" t="n">
        <x:f>IF(F248&lt;1,'Pair Build'!Y30,'Pair Build'!Z30)/$Q$14</x:f>
        <x:v>14</x:v>
      </x:c>
      <x:c r="P248" s="82" t="n">
        <x:f>IF('Pair Build'!AK30="T3 FIRM",1,IF(Geometries!AC10&lt;=$R$14,1,0))</x:f>
        <x:v>1</x:v>
      </x:c>
      <x:c r="Q248" s="82" t="n">
        <x:f>IF($U$14=1,Geometries!AB10,1)</x:f>
        <x:v>1</x:v>
      </x:c>
      <x:c r="R248" s="82" t="n">
        <x:f>IF($V$14=1,Lineages!AJ12,1)</x:f>
        <x:v>1</x:v>
      </x:c>
      <x:c r="S248" s="82" t="n">
        <x:f>MIN(1,G248,H248,K248,L248,Q248,R248)</x:f>
        <x:v>1</x:v>
      </x:c>
      <x:c r="T248" s="74" t="str">
        <x:f>IF(AND('Pair Build'!AJ30="FIT",I248=1,J248=1,M248=1,N248=1,O248&lt;=$E$14,P248=1),"PASS","FAIL")</x:f>
        <x:v>PASS</x:v>
      </x:c>
      <x:c r="U248" s="98" t="str">
        <x:f>IF(AND(S248&gt;=F248,T248="PASS"),"PASS","FAIL")</x:f>
        <x:v>PASS</x:v>
      </x:c>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row>
    <x:row r="249">
      <x:c r="B249" s="28" t="str">
        <x:v>P06</x:v>
      </x:c>
      <x:c r="C249" s="28" t="str">
        <x:v>L5-G4</x:v>
      </x:c>
      <x:c r="D249" s="28" t="str">
        <x:v>L5</x:v>
      </x:c>
      <x:c r="E249" s="28" t="str">
        <x:v>G4</x:v>
      </x:c>
      <x:c r="F249" s="96" t="n">
        <x:f>$D$14</x:f>
        <x:v>0.4</x:v>
      </x:c>
      <x:c r="G249" s="82" t="n">
        <x:f>AA$14</x:f>
        <x:v>1</x:v>
      </x:c>
      <x:c r="H249" s="82" t="n">
        <x:f>MIN(1,Geometries!E11*$I$14+(1-Geometries!E11)*(Geometries!J11*$F$14+Geometries!K11*$G$14*IF(Geometries!M11="YES",1,$J$14)+Geometries!L11*$H$14*IF(Geometries!M11="YES",1,$J$14)))</x:f>
        <x:v>1</x:v>
      </x:c>
      <x:c r="I249" s="82" t="n">
        <x:f>IF($K$14=0,1,IF('Pair Build'!AG31&lt;=$K$14,1,0))</x:f>
        <x:v>1</x:v>
      </x:c>
      <x:c r="J249" s="82" t="n">
        <x:f>IF($L$14=0,1,IF(Geometries!W11&gt;=$L$14,1,0))</x:f>
        <x:v>1</x:v>
      </x:c>
      <x:c r="K249" s="82" t="n">
        <x:f>MIN(IF($M$14=1,Geometries!Z11,1),IF($N$14=1,Geometries!AA11,1))</x:f>
        <x:v>1</x:v>
      </x:c>
      <x:c r="L249" s="82" t="n">
        <x:f>MIN(IF($S$14=1,'Pair Build'!AE31,1),IF($T$14=1,'Pair Build'!AF31,1))</x:f>
        <x:v>1</x:v>
      </x:c>
      <x:c r="M249" s="82" t="n">
        <x:f>IF($O$14=0,1,IF('Pair Build'!AH31&lt;=$O$14,1,0))</x:f>
        <x:v>1</x:v>
      </x:c>
      <x:c r="N249" s="82" t="n">
        <x:f>IF($P$14=0,1,IF('Pair Build'!AI31="PASS",1,0))</x:f>
        <x:v>1</x:v>
      </x:c>
      <x:c r="O249" s="82" t="n">
        <x:f>IF(F249&lt;1,'Pair Build'!Y31,'Pair Build'!Z31)/$Q$14</x:f>
        <x:v>2</x:v>
      </x:c>
      <x:c r="P249" s="82" t="n">
        <x:f>IF('Pair Build'!AK31="T3 FIRM",1,IF(Geometries!AC11&lt;=$R$14,1,0))</x:f>
        <x:v>1</x:v>
      </x:c>
      <x:c r="Q249" s="82" t="n">
        <x:f>IF($U$14=1,Geometries!AB11,1)</x:f>
        <x:v>1</x:v>
      </x:c>
      <x:c r="R249" s="82" t="n">
        <x:f>IF($V$14=1,Lineages!AJ12,1)</x:f>
        <x:v>1</x:v>
      </x:c>
      <x:c r="S249" s="82" t="n">
        <x:f>MIN(1,G249,H249,K249,L249,Q249,R249)</x:f>
        <x:v>1</x:v>
      </x:c>
      <x:c r="T249" s="74" t="str">
        <x:f>IF(AND('Pair Build'!AJ31="FIT",I249=1,J249=1,M249=1,N249=1,O249&lt;=$E$14,P249=1),"PASS","FAIL")</x:f>
        <x:v>PASS</x:v>
      </x:c>
      <x:c r="U249" s="98" t="str">
        <x:f>IF(AND(S249&gt;=F249,T249="PASS"),"PASS","FAIL")</x:f>
        <x:v>PASS</x:v>
      </x:c>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row>
    <x:row r="250">
      <x:c r="B250" s="28" t="str">
        <x:v>P06</x:v>
      </x:c>
      <x:c r="C250" s="28" t="str">
        <x:v>L5-G5</x:v>
      </x:c>
      <x:c r="D250" s="28" t="str">
        <x:v>L5</x:v>
      </x:c>
      <x:c r="E250" s="28" t="str">
        <x:v>G5</x:v>
      </x:c>
      <x:c r="F250" s="96" t="n">
        <x:f>$D$14</x:f>
        <x:v>0.4</x:v>
      </x:c>
      <x:c r="G250" s="82" t="n">
        <x:f>AA$14</x:f>
        <x:v>1</x:v>
      </x:c>
      <x:c r="H250" s="82" t="n">
        <x:f>MIN(1,Geometries!E12*$I$14+(1-Geometries!E12)*(Geometries!J12*$F$14+Geometries!K12*$G$14*IF(Geometries!M12="YES",1,$J$14)+Geometries!L12*$H$14*IF(Geometries!M12="YES",1,$J$14)))</x:f>
        <x:v>1</x:v>
      </x:c>
      <x:c r="I250" s="82" t="n">
        <x:f>IF($K$14=0,1,IF('Pair Build'!AG32&lt;=$K$14,1,0))</x:f>
        <x:v>1</x:v>
      </x:c>
      <x:c r="J250" s="82" t="n">
        <x:f>IF($L$14=0,1,IF(Geometries!W12&gt;=$L$14,1,0))</x:f>
        <x:v>1</x:v>
      </x:c>
      <x:c r="K250" s="82" t="n">
        <x:f>MIN(IF($M$14=1,Geometries!Z12,1),IF($N$14=1,Geometries!AA12,1))</x:f>
        <x:v>1</x:v>
      </x:c>
      <x:c r="L250" s="82" t="n">
        <x:f>MIN(IF($S$14=1,'Pair Build'!AE32,1),IF($T$14=1,'Pair Build'!AF32,1))</x:f>
        <x:v>1</x:v>
      </x:c>
      <x:c r="M250" s="82" t="n">
        <x:f>IF($O$14=0,1,IF('Pair Build'!AH32&lt;=$O$14,1,0))</x:f>
        <x:v>1</x:v>
      </x:c>
      <x:c r="N250" s="82" t="n">
        <x:f>IF($P$14=0,1,IF('Pair Build'!AI32="PASS",1,0))</x:f>
        <x:v>1</x:v>
      </x:c>
      <x:c r="O250" s="82" t="n">
        <x:f>IF(F250&lt;1,'Pair Build'!Y32,'Pair Build'!Z32)/$Q$14</x:f>
        <x:v>10</x:v>
      </x:c>
      <x:c r="P250" s="82" t="n">
        <x:f>IF('Pair Build'!AK32="T3 FIRM",1,IF(Geometries!AC12&lt;=$R$14,1,0))</x:f>
        <x:v>1</x:v>
      </x:c>
      <x:c r="Q250" s="82" t="n">
        <x:f>IF($U$14=1,Geometries!AB12,1)</x:f>
        <x:v>1</x:v>
      </x:c>
      <x:c r="R250" s="82" t="n">
        <x:f>IF($V$14=1,Lineages!AJ12,1)</x:f>
        <x:v>1</x:v>
      </x:c>
      <x:c r="S250" s="82" t="n">
        <x:f>MIN(1,G250,H250,K250,L250,Q250,R250)</x:f>
        <x:v>1</x:v>
      </x:c>
      <x:c r="T250" s="74" t="str">
        <x:f>IF(AND('Pair Build'!AJ32="FIT",I250=1,J250=1,M250=1,N250=1,O250&lt;=$E$14,P250=1),"PASS","FAIL")</x:f>
        <x:v>PASS</x:v>
      </x:c>
      <x:c r="U250" s="98" t="str">
        <x:f>IF(AND(S250&gt;=F250,T250="PASS"),"PASS","FAIL")</x:f>
        <x:v>PASS</x:v>
      </x:c>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row>
    <x:row r="251">
      <x:c r="B251" s="28" t="str">
        <x:v>P06</x:v>
      </x:c>
      <x:c r="C251" s="28" t="str">
        <x:v>L6-G1</x:v>
      </x:c>
      <x:c r="D251" s="28" t="str">
        <x:v>L6</x:v>
      </x:c>
      <x:c r="E251" s="28" t="str">
        <x:v>G1</x:v>
      </x:c>
      <x:c r="F251" s="96" t="n">
        <x:f>$D$14</x:f>
        <x:v>0.4</x:v>
      </x:c>
      <x:c r="G251" s="82" t="n">
        <x:f>AB$14</x:f>
        <x:v>1</x:v>
      </x:c>
      <x:c r="H251" s="82" t="n">
        <x:f>MIN(1,Geometries!E8*$I$14+(1-Geometries!E8)*(Geometries!J8*$F$14+Geometries!K8*$G$14*IF(Geometries!M8="YES",1,$J$14)+Geometries!L8*$H$14*IF(Geometries!M8="YES",1,$J$14)))</x:f>
        <x:v>1</x:v>
      </x:c>
      <x:c r="I251" s="82" t="n">
        <x:f>IF($K$14=0,1,IF('Pair Build'!AG33&lt;=$K$14,1,0))</x:f>
        <x:v>1</x:v>
      </x:c>
      <x:c r="J251" s="82" t="n">
        <x:f>IF($L$14=0,1,IF(Geometries!W8&gt;=$L$14,1,0))</x:f>
        <x:v>1</x:v>
      </x:c>
      <x:c r="K251" s="82" t="n">
        <x:f>MIN(IF($M$14=1,Geometries!Z8,1),IF($N$14=1,Geometries!AA8,1))</x:f>
        <x:v>1</x:v>
      </x:c>
      <x:c r="L251" s="82" t="n">
        <x:f>MIN(IF($S$14=1,'Pair Build'!AE33,1),IF($T$14=1,'Pair Build'!AF33,1))</x:f>
        <x:v>1</x:v>
      </x:c>
      <x:c r="M251" s="82" t="n">
        <x:f>IF($O$14=0,1,IF('Pair Build'!AH33&lt;=$O$14,1,0))</x:f>
        <x:v>1</x:v>
      </x:c>
      <x:c r="N251" s="82" t="n">
        <x:f>IF($P$14=0,1,IF('Pair Build'!AI33="PASS",1,0))</x:f>
        <x:v>1</x:v>
      </x:c>
      <x:c r="O251" s="82" t="n">
        <x:f>IF(F251&lt;1,'Pair Build'!Y33,'Pair Build'!Z33)/$Q$14</x:f>
        <x:v>36.33529411764706</x:v>
      </x:c>
      <x:c r="P251" s="82" t="n">
        <x:f>IF('Pair Build'!AK33="T3 FIRM",1,IF(Geometries!AC8&lt;=$R$14,1,0))</x:f>
        <x:v>1</x:v>
      </x:c>
      <x:c r="Q251" s="82" t="n">
        <x:f>IF($U$14=1,Geometries!AB8,1)</x:f>
        <x:v>1</x:v>
      </x:c>
      <x:c r="R251" s="82" t="n">
        <x:f>IF($V$14=1,Lineages!AJ13,1)</x:f>
        <x:v>1</x:v>
      </x:c>
      <x:c r="S251" s="82" t="n">
        <x:f>MIN(1,G251,H251,K251,L251,Q251,R251)</x:f>
        <x:v>1</x:v>
      </x:c>
      <x:c r="T251" s="74" t="str">
        <x:f>IF(AND('Pair Build'!AJ33="FIT",I251=1,J251=1,M251=1,N251=1,O251&lt;=$E$14,P251=1),"PASS","FAIL")</x:f>
        <x:v>PASS</x:v>
      </x:c>
      <x:c r="U251" s="98" t="str">
        <x:f>IF(AND(S251&gt;=F251,T251="PASS"),"PASS","FAIL")</x:f>
        <x:v>PASS</x:v>
      </x:c>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row>
    <x:row r="252">
      <x:c r="B252" s="28" t="str">
        <x:v>P06</x:v>
      </x:c>
      <x:c r="C252" s="28" t="str">
        <x:v>L6-G2</x:v>
      </x:c>
      <x:c r="D252" s="28" t="str">
        <x:v>L6</x:v>
      </x:c>
      <x:c r="E252" s="28" t="str">
        <x:v>G2</x:v>
      </x:c>
      <x:c r="F252" s="96" t="n">
        <x:f>$D$14</x:f>
        <x:v>0.4</x:v>
      </x:c>
      <x:c r="G252" s="82" t="n">
        <x:f>AB$14</x:f>
        <x:v>1</x:v>
      </x:c>
      <x:c r="H252" s="82" t="n">
        <x:f>MIN(1,Geometries!E9*$I$14+(1-Geometries!E9)*(Geometries!J9*$F$14+Geometries!K9*$G$14*IF(Geometries!M9="YES",1,$J$14)+Geometries!L9*$H$14*IF(Geometries!M9="YES",1,$J$14)))</x:f>
        <x:v>1</x:v>
      </x:c>
      <x:c r="I252" s="82" t="n">
        <x:f>IF($K$14=0,1,IF('Pair Build'!AG34&lt;=$K$14,1,0))</x:f>
        <x:v>1</x:v>
      </x:c>
      <x:c r="J252" s="82" t="n">
        <x:f>IF($L$14=0,1,IF(Geometries!W9&gt;=$L$14,1,0))</x:f>
        <x:v>1</x:v>
      </x:c>
      <x:c r="K252" s="82" t="n">
        <x:f>MIN(IF($M$14=1,Geometries!Z9,1),IF($N$14=1,Geometries!AA9,1))</x:f>
        <x:v>1</x:v>
      </x:c>
      <x:c r="L252" s="82" t="n">
        <x:f>MIN(IF($S$14=1,'Pair Build'!AE34,1),IF($T$14=1,'Pair Build'!AF34,1))</x:f>
        <x:v>1</x:v>
      </x:c>
      <x:c r="M252" s="82" t="n">
        <x:f>IF($O$14=0,1,IF('Pair Build'!AH34&lt;=$O$14,1,0))</x:f>
        <x:v>1</x:v>
      </x:c>
      <x:c r="N252" s="82" t="n">
        <x:f>IF($P$14=0,1,IF('Pair Build'!AI34="PASS",1,0))</x:f>
        <x:v>1</x:v>
      </x:c>
      <x:c r="O252" s="82" t="n">
        <x:f>IF(F252&lt;1,'Pair Build'!Y34,'Pair Build'!Z34)/$Q$14</x:f>
        <x:v>45.586363636363636</x:v>
      </x:c>
      <x:c r="P252" s="82" t="n">
        <x:f>IF('Pair Build'!AK34="T3 FIRM",1,IF(Geometries!AC9&lt;=$R$14,1,0))</x:f>
        <x:v>1</x:v>
      </x:c>
      <x:c r="Q252" s="82" t="n">
        <x:f>IF($U$14=1,Geometries!AB9,1)</x:f>
        <x:v>1</x:v>
      </x:c>
      <x:c r="R252" s="82" t="n">
        <x:f>IF($V$14=1,Lineages!AJ13,1)</x:f>
        <x:v>1</x:v>
      </x:c>
      <x:c r="S252" s="82" t="n">
        <x:f>MIN(1,G252,H252,K252,L252,Q252,R252)</x:f>
        <x:v>1</x:v>
      </x:c>
      <x:c r="T252" s="74" t="str">
        <x:f>IF(AND('Pair Build'!AJ34="FIT",I252=1,J252=1,M252=1,N252=1,O252&lt;=$E$14,P252=1),"PASS","FAIL")</x:f>
        <x:v>PASS</x:v>
      </x:c>
      <x:c r="U252" s="98" t="str">
        <x:f>IF(AND(S252&gt;=F252,T252="PASS"),"PASS","FAIL")</x:f>
        <x:v>PASS</x:v>
      </x:c>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row>
    <x:row r="253">
      <x:c r="B253" s="28" t="str">
        <x:v>P06</x:v>
      </x:c>
      <x:c r="C253" s="28" t="str">
        <x:v>L6-G3</x:v>
      </x:c>
      <x:c r="D253" s="28" t="str">
        <x:v>L6</x:v>
      </x:c>
      <x:c r="E253" s="28" t="str">
        <x:v>G3</x:v>
      </x:c>
      <x:c r="F253" s="96" t="n">
        <x:f>$D$14</x:f>
        <x:v>0.4</x:v>
      </x:c>
      <x:c r="G253" s="82" t="n">
        <x:f>AB$14</x:f>
        <x:v>1</x:v>
      </x:c>
      <x:c r="H253" s="82" t="n">
        <x:f>MIN(1,Geometries!E10*$I$14+(1-Geometries!E10)*(Geometries!J10*$F$14+Geometries!K10*$G$14*IF(Geometries!M10="YES",1,$J$14)+Geometries!L10*$H$14*IF(Geometries!M10="YES",1,$J$14)))</x:f>
        <x:v>1</x:v>
      </x:c>
      <x:c r="I253" s="82" t="n">
        <x:f>IF($K$14=0,1,IF('Pair Build'!AG35&lt;=$K$14,1,0))</x:f>
        <x:v>1</x:v>
      </x:c>
      <x:c r="J253" s="82" t="n">
        <x:f>IF($L$14=0,1,IF(Geometries!W10&gt;=$L$14,1,0))</x:f>
        <x:v>1</x:v>
      </x:c>
      <x:c r="K253" s="82" t="n">
        <x:f>MIN(IF($M$14=1,Geometries!Z10,1),IF($N$14=1,Geometries!AA10,1))</x:f>
        <x:v>1</x:v>
      </x:c>
      <x:c r="L253" s="82" t="n">
        <x:f>MIN(IF($S$14=1,'Pair Build'!AE35,1),IF($T$14=1,'Pair Build'!AF35,1))</x:f>
        <x:v>1</x:v>
      </x:c>
      <x:c r="M253" s="82" t="n">
        <x:f>IF($O$14=0,1,IF('Pair Build'!AH35&lt;=$O$14,1,0))</x:f>
        <x:v>1</x:v>
      </x:c>
      <x:c r="N253" s="82" t="n">
        <x:f>IF($P$14=0,1,IF('Pair Build'!AI35="PASS",1,0))</x:f>
        <x:v>1</x:v>
      </x:c>
      <x:c r="O253" s="82" t="n">
        <x:f>IF(F253&lt;1,'Pair Build'!Y35,'Pair Build'!Z35)/$Q$14</x:f>
        <x:v>36.391176470588235</x:v>
      </x:c>
      <x:c r="P253" s="82" t="n">
        <x:f>IF('Pair Build'!AK35="T3 FIRM",1,IF(Geometries!AC10&lt;=$R$14,1,0))</x:f>
        <x:v>1</x:v>
      </x:c>
      <x:c r="Q253" s="82" t="n">
        <x:f>IF($U$14=1,Geometries!AB10,1)</x:f>
        <x:v>1</x:v>
      </x:c>
      <x:c r="R253" s="82" t="n">
        <x:f>IF($V$14=1,Lineages!AJ13,1)</x:f>
        <x:v>1</x:v>
      </x:c>
      <x:c r="S253" s="82" t="n">
        <x:f>MIN(1,G253,H253,K253,L253,Q253,R253)</x:f>
        <x:v>1</x:v>
      </x:c>
      <x:c r="T253" s="74" t="str">
        <x:f>IF(AND('Pair Build'!AJ35="FIT",I253=1,J253=1,M253=1,N253=1,O253&lt;=$E$14,P253=1),"PASS","FAIL")</x:f>
        <x:v>PASS</x:v>
      </x:c>
      <x:c r="U253" s="98" t="str">
        <x:f>IF(AND(S253&gt;=F253,T253="PASS"),"PASS","FAIL")</x:f>
        <x:v>PASS</x:v>
      </x:c>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row>
    <x:row r="254">
      <x:c r="B254" s="28" t="str">
        <x:v>P06</x:v>
      </x:c>
      <x:c r="C254" s="28" t="str">
        <x:v>L6-G4</x:v>
      </x:c>
      <x:c r="D254" s="28" t="str">
        <x:v>L6</x:v>
      </x:c>
      <x:c r="E254" s="28" t="str">
        <x:v>G4</x:v>
      </x:c>
      <x:c r="F254" s="96" t="n">
        <x:f>$D$14</x:f>
        <x:v>0.4</x:v>
      </x:c>
      <x:c r="G254" s="82" t="n">
        <x:f>AB$14</x:f>
        <x:v>1</x:v>
      </x:c>
      <x:c r="H254" s="82" t="n">
        <x:f>MIN(1,Geometries!E11*$I$14+(1-Geometries!E11)*(Geometries!J11*$F$14+Geometries!K11*$G$14*IF(Geometries!M11="YES",1,$J$14)+Geometries!L11*$H$14*IF(Geometries!M11="YES",1,$J$14)))</x:f>
        <x:v>1</x:v>
      </x:c>
      <x:c r="I254" s="82" t="n">
        <x:f>IF($K$14=0,1,IF('Pair Build'!AG36&lt;=$K$14,1,0))</x:f>
        <x:v>1</x:v>
      </x:c>
      <x:c r="J254" s="82" t="n">
        <x:f>IF($L$14=0,1,IF(Geometries!W11&gt;=$L$14,1,0))</x:f>
        <x:v>1</x:v>
      </x:c>
      <x:c r="K254" s="82" t="n">
        <x:f>MIN(IF($M$14=1,Geometries!Z11,1),IF($N$14=1,Geometries!AA11,1))</x:f>
        <x:v>1</x:v>
      </x:c>
      <x:c r="L254" s="82" t="n">
        <x:f>MIN(IF($S$14=1,'Pair Build'!AE36,1),IF($T$14=1,'Pair Build'!AF36,1))</x:f>
        <x:v>1</x:v>
      </x:c>
      <x:c r="M254" s="82" t="n">
        <x:f>IF($O$14=0,1,IF('Pair Build'!AH36&lt;=$O$14,1,0))</x:f>
        <x:v>1</x:v>
      </x:c>
      <x:c r="N254" s="82" t="n">
        <x:f>IF($P$14=0,1,IF('Pair Build'!AI36="PASS",1,0))</x:f>
        <x:v>1</x:v>
      </x:c>
      <x:c r="O254" s="82" t="n">
        <x:f>IF(F254&lt;1,'Pair Build'!Y36,'Pair Build'!Z36)/$Q$14</x:f>
        <x:v>6.793333333333333</x:v>
      </x:c>
      <x:c r="P254" s="82" t="n">
        <x:f>IF('Pair Build'!AK36="T3 FIRM",1,IF(Geometries!AC11&lt;=$R$14,1,0))</x:f>
        <x:v>1</x:v>
      </x:c>
      <x:c r="Q254" s="82" t="n">
        <x:f>IF($U$14=1,Geometries!AB11,1)</x:f>
        <x:v>1</x:v>
      </x:c>
      <x:c r="R254" s="82" t="n">
        <x:f>IF($V$14=1,Lineages!AJ13,1)</x:f>
        <x:v>1</x:v>
      </x:c>
      <x:c r="S254" s="82" t="n">
        <x:f>MIN(1,G254,H254,K254,L254,Q254,R254)</x:f>
        <x:v>1</x:v>
      </x:c>
      <x:c r="T254" s="74" t="str">
        <x:f>IF(AND('Pair Build'!AJ36="FIT",I254=1,J254=1,M254=1,N254=1,O254&lt;=$E$14,P254=1),"PASS","FAIL")</x:f>
        <x:v>PASS</x:v>
      </x:c>
      <x:c r="U254" s="98" t="str">
        <x:f>IF(AND(S254&gt;=F254,T254="PASS"),"PASS","FAIL")</x:f>
        <x:v>PASS</x:v>
      </x:c>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row>
    <x:row r="255">
      <x:c r="B255" s="28" t="str">
        <x:v>P06</x:v>
      </x:c>
      <x:c r="C255" s="28" t="str">
        <x:v>L6-G5</x:v>
      </x:c>
      <x:c r="D255" s="28" t="str">
        <x:v>L6</x:v>
      </x:c>
      <x:c r="E255" s="28" t="str">
        <x:v>G5</x:v>
      </x:c>
      <x:c r="F255" s="96" t="n">
        <x:f>$D$14</x:f>
        <x:v>0.4</x:v>
      </x:c>
      <x:c r="G255" s="82" t="n">
        <x:f>AB$14</x:f>
        <x:v>1</x:v>
      </x:c>
      <x:c r="H255" s="82" t="n">
        <x:f>MIN(1,Geometries!E12*$I$14+(1-Geometries!E12)*(Geometries!J12*$F$14+Geometries!K12*$G$14*IF(Geometries!M12="YES",1,$J$14)+Geometries!L12*$H$14*IF(Geometries!M12="YES",1,$J$14)))</x:f>
        <x:v>1</x:v>
      </x:c>
      <x:c r="I255" s="82" t="n">
        <x:f>IF($K$14=0,1,IF('Pair Build'!AG37&lt;=$K$14,1,0))</x:f>
        <x:v>1</x:v>
      </x:c>
      <x:c r="J255" s="82" t="n">
        <x:f>IF($L$14=0,1,IF(Geometries!W12&gt;=$L$14,1,0))</x:f>
        <x:v>1</x:v>
      </x:c>
      <x:c r="K255" s="82" t="n">
        <x:f>MIN(IF($M$14=1,Geometries!Z12,1),IF($N$14=1,Geometries!AA12,1))</x:f>
        <x:v>1</x:v>
      </x:c>
      <x:c r="L255" s="82" t="n">
        <x:f>MIN(IF($S$14=1,'Pair Build'!AE37,1),IF($T$14=1,'Pair Build'!AF37,1))</x:f>
        <x:v>1</x:v>
      </x:c>
      <x:c r="M255" s="82" t="n">
        <x:f>IF($O$14=0,1,IF('Pair Build'!AH37&lt;=$O$14,1,0))</x:f>
        <x:v>1</x:v>
      </x:c>
      <x:c r="N255" s="82" t="n">
        <x:f>IF($P$14=0,1,IF('Pair Build'!AI37="PASS",1,0))</x:f>
        <x:v>1</x:v>
      </x:c>
      <x:c r="O255" s="82" t="n">
        <x:f>IF(F255&lt;1,'Pair Build'!Y37,'Pair Build'!Z37)/$Q$14</x:f>
        <x:v>37.243421052631575</x:v>
      </x:c>
      <x:c r="P255" s="82" t="n">
        <x:f>IF('Pair Build'!AK37="T3 FIRM",1,IF(Geometries!AC12&lt;=$R$14,1,0))</x:f>
        <x:v>1</x:v>
      </x:c>
      <x:c r="Q255" s="82" t="n">
        <x:f>IF($U$14=1,Geometries!AB12,1)</x:f>
        <x:v>1</x:v>
      </x:c>
      <x:c r="R255" s="82" t="n">
        <x:f>IF($V$14=1,Lineages!AJ13,1)</x:f>
        <x:v>1</x:v>
      </x:c>
      <x:c r="S255" s="82" t="n">
        <x:f>MIN(1,G255,H255,K255,L255,Q255,R255)</x:f>
        <x:v>1</x:v>
      </x:c>
      <x:c r="T255" s="74" t="str">
        <x:f>IF(AND('Pair Build'!AJ37="FIT",I255=1,J255=1,M255=1,N255=1,O255&lt;=$E$14,P255=1),"PASS","FAIL")</x:f>
        <x:v>PASS</x:v>
      </x:c>
      <x:c r="U255" s="98" t="str">
        <x:f>IF(AND(S255&gt;=F255,T255="PASS"),"PASS","FAIL")</x:f>
        <x:v>PASS</x:v>
      </x:c>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row>
    <x:row r="256">
      <x:c r="B256" s="28" t="str">
        <x:v>P07</x:v>
      </x:c>
      <x:c r="C256" s="28" t="str">
        <x:v>L1-G1</x:v>
      </x:c>
      <x:c r="D256" s="28" t="str">
        <x:v>L1</x:v>
      </x:c>
      <x:c r="E256" s="28" t="str">
        <x:v>G1</x:v>
      </x:c>
      <x:c r="F256" s="96" t="n">
        <x:f>$D$15</x:f>
        <x:v>0.4</x:v>
      </x:c>
      <x:c r="G256" s="82" t="n">
        <x:f>W$15</x:f>
        <x:v>1</x:v>
      </x:c>
      <x:c r="H256" s="82" t="n">
        <x:f>MIN(1,Geometries!E8*$I$15+(1-Geometries!E8)*(Geometries!J8*$F$15+Geometries!K8*$G$15*IF(Geometries!M8="YES",1,$J$15)+Geometries!L8*$H$15*IF(Geometries!M8="YES",1,$J$15)))</x:f>
        <x:v>1</x:v>
      </x:c>
      <x:c r="I256" s="82" t="n">
        <x:f>IF($K$15=0,1,IF('Pair Build'!AG8&lt;=$K$15,1,0))</x:f>
        <x:v>1</x:v>
      </x:c>
      <x:c r="J256" s="82" t="n">
        <x:f>IF($L$15=0,1,IF(Geometries!W8&gt;=$L$15,1,0))</x:f>
        <x:v>1</x:v>
      </x:c>
      <x:c r="K256" s="82" t="n">
        <x:f>MIN(IF($M$15=1,Geometries!Z8,1),IF($N$15=1,Geometries!AA8,1))</x:f>
        <x:v>1</x:v>
      </x:c>
      <x:c r="L256" s="82" t="n">
        <x:f>MIN(IF($S$15=1,'Pair Build'!AE8,1),IF($T$15=1,'Pair Build'!AF8,1))</x:f>
        <x:v>1</x:v>
      </x:c>
      <x:c r="M256" s="82" t="n">
        <x:f>IF($O$15=0,1,IF('Pair Build'!AH8&lt;=$O$15,1,0))</x:f>
        <x:v>1</x:v>
      </x:c>
      <x:c r="N256" s="82" t="n">
        <x:f>IF($P$15=0,1,IF('Pair Build'!AI8="PASS",1,0))</x:f>
        <x:v>1</x:v>
      </x:c>
      <x:c r="O256" s="82" t="n">
        <x:f>IF(F256&lt;1,'Pair Build'!Y8,'Pair Build'!Z8)/$Q$15</x:f>
        <x:v>12</x:v>
      </x:c>
      <x:c r="P256" s="82" t="n">
        <x:f>IF('Pair Build'!AK8="T3 FIRM",1,IF(Geometries!AC8&lt;=$R$15,1,0))</x:f>
        <x:v>1</x:v>
      </x:c>
      <x:c r="Q256" s="82" t="n">
        <x:f>IF($U$15=1,Geometries!AB8,1)</x:f>
        <x:v>1</x:v>
      </x:c>
      <x:c r="R256" s="82" t="n">
        <x:f>IF($V$15=1,Lineages!AJ8,1)</x:f>
        <x:v>1</x:v>
      </x:c>
      <x:c r="S256" s="82" t="n">
        <x:f>MIN(1,G256,H256,K256,L256,Q256,R256)</x:f>
        <x:v>1</x:v>
      </x:c>
      <x:c r="T256" s="74" t="str">
        <x:f>IF(AND('Pair Build'!AJ8="FIT",I256=1,J256=1,M256=1,N256=1,O256&lt;=$E$15,P256=1),"PASS","FAIL")</x:f>
        <x:v>PASS</x:v>
      </x:c>
      <x:c r="U256" s="98" t="str">
        <x:f>IF(AND(S256&gt;=F256,T256="PASS"),"PASS","FAIL")</x:f>
        <x:v>PASS</x:v>
      </x:c>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row>
    <x:row r="257">
      <x:c r="B257" s="28" t="str">
        <x:v>P07</x:v>
      </x:c>
      <x:c r="C257" s="28" t="str">
        <x:v>L1-G2</x:v>
      </x:c>
      <x:c r="D257" s="28" t="str">
        <x:v>L1</x:v>
      </x:c>
      <x:c r="E257" s="28" t="str">
        <x:v>G2</x:v>
      </x:c>
      <x:c r="F257" s="96" t="n">
        <x:f>$D$15</x:f>
        <x:v>0.4</x:v>
      </x:c>
      <x:c r="G257" s="82" t="n">
        <x:f>W$15</x:f>
        <x:v>1</x:v>
      </x:c>
      <x:c r="H257" s="82" t="n">
        <x:f>MIN(1,Geometries!E9*$I$15+(1-Geometries!E9)*(Geometries!J9*$F$15+Geometries!K9*$G$15*IF(Geometries!M9="YES",1,$J$15)+Geometries!L9*$H$15*IF(Geometries!M9="YES",1,$J$15)))</x:f>
        <x:v>1</x:v>
      </x:c>
      <x:c r="I257" s="82" t="n">
        <x:f>IF($K$15=0,1,IF('Pair Build'!AG9&lt;=$K$15,1,0))</x:f>
        <x:v>1</x:v>
      </x:c>
      <x:c r="J257" s="82" t="n">
        <x:f>IF($L$15=0,1,IF(Geometries!W9&gt;=$L$15,1,0))</x:f>
        <x:v>1</x:v>
      </x:c>
      <x:c r="K257" s="82" t="n">
        <x:f>MIN(IF($M$15=1,Geometries!Z9,1),IF($N$15=1,Geometries!AA9,1))</x:f>
        <x:v>1</x:v>
      </x:c>
      <x:c r="L257" s="82" t="n">
        <x:f>MIN(IF($S$15=1,'Pair Build'!AE9,1),IF($T$15=1,'Pair Build'!AF9,1))</x:f>
        <x:v>1</x:v>
      </x:c>
      <x:c r="M257" s="82" t="n">
        <x:f>IF($O$15=0,1,IF('Pair Build'!AH9&lt;=$O$15,1,0))</x:f>
        <x:v>1</x:v>
      </x:c>
      <x:c r="N257" s="82" t="n">
        <x:f>IF($P$15=0,1,IF('Pair Build'!AI9="PASS",1,0))</x:f>
        <x:v>1</x:v>
      </x:c>
      <x:c r="O257" s="82" t="n">
        <x:f>IF(F257&lt;1,'Pair Build'!Y9,'Pair Build'!Z9)/$Q$15</x:f>
        <x:v>18</x:v>
      </x:c>
      <x:c r="P257" s="82" t="n">
        <x:f>IF('Pair Build'!AK9="T3 FIRM",1,IF(Geometries!AC9&lt;=$R$15,1,0))</x:f>
        <x:v>1</x:v>
      </x:c>
      <x:c r="Q257" s="82" t="n">
        <x:f>IF($U$15=1,Geometries!AB9,1)</x:f>
        <x:v>1</x:v>
      </x:c>
      <x:c r="R257" s="82" t="n">
        <x:f>IF($V$15=1,Lineages!AJ8,1)</x:f>
        <x:v>1</x:v>
      </x:c>
      <x:c r="S257" s="82" t="n">
        <x:f>MIN(1,G257,H257,K257,L257,Q257,R257)</x:f>
        <x:v>1</x:v>
      </x:c>
      <x:c r="T257" s="74" t="str">
        <x:f>IF(AND('Pair Build'!AJ9="FIT",I257=1,J257=1,M257=1,N257=1,O257&lt;=$E$15,P257=1),"PASS","FAIL")</x:f>
        <x:v>PASS</x:v>
      </x:c>
      <x:c r="U257" s="98" t="str">
        <x:f>IF(AND(S257&gt;=F257,T257="PASS"),"PASS","FAIL")</x:f>
        <x:v>PASS</x:v>
      </x:c>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row>
    <x:row r="258">
      <x:c r="B258" s="28" t="str">
        <x:v>P07</x:v>
      </x:c>
      <x:c r="C258" s="28" t="str">
        <x:v>L1-G3</x:v>
      </x:c>
      <x:c r="D258" s="28" t="str">
        <x:v>L1</x:v>
      </x:c>
      <x:c r="E258" s="28" t="str">
        <x:v>G3</x:v>
      </x:c>
      <x:c r="F258" s="96" t="n">
        <x:f>$D$15</x:f>
        <x:v>0.4</x:v>
      </x:c>
      <x:c r="G258" s="82" t="n">
        <x:f>W$15</x:f>
        <x:v>1</x:v>
      </x:c>
      <x:c r="H258" s="82" t="n">
        <x:f>MIN(1,Geometries!E10*$I$15+(1-Geometries!E10)*(Geometries!J10*$F$15+Geometries!K10*$G$15*IF(Geometries!M10="YES",1,$J$15)+Geometries!L10*$H$15*IF(Geometries!M10="YES",1,$J$15)))</x:f>
        <x:v>1</x:v>
      </x:c>
      <x:c r="I258" s="82" t="n">
        <x:f>IF($K$15=0,1,IF('Pair Build'!AG10&lt;=$K$15,1,0))</x:f>
        <x:v>1</x:v>
      </x:c>
      <x:c r="J258" s="82" t="n">
        <x:f>IF($L$15=0,1,IF(Geometries!W10&gt;=$L$15,1,0))</x:f>
        <x:v>1</x:v>
      </x:c>
      <x:c r="K258" s="82" t="n">
        <x:f>MIN(IF($M$15=1,Geometries!Z10,1),IF($N$15=1,Geometries!AA10,1))</x:f>
        <x:v>1</x:v>
      </x:c>
      <x:c r="L258" s="82" t="n">
        <x:f>MIN(IF($S$15=1,'Pair Build'!AE10,1),IF($T$15=1,'Pair Build'!AF10,1))</x:f>
        <x:v>1</x:v>
      </x:c>
      <x:c r="M258" s="82" t="n">
        <x:f>IF($O$15=0,1,IF('Pair Build'!AH10&lt;=$O$15,1,0))</x:f>
        <x:v>1</x:v>
      </x:c>
      <x:c r="N258" s="82" t="n">
        <x:f>IF($P$15=0,1,IF('Pair Build'!AI10="PASS",1,0))</x:f>
        <x:v>1</x:v>
      </x:c>
      <x:c r="O258" s="82" t="n">
        <x:f>IF(F258&lt;1,'Pair Build'!Y10,'Pair Build'!Z10)/$Q$15</x:f>
        <x:v>14</x:v>
      </x:c>
      <x:c r="P258" s="82" t="n">
        <x:f>IF('Pair Build'!AK10="T3 FIRM",1,IF(Geometries!AC10&lt;=$R$15,1,0))</x:f>
        <x:v>1</x:v>
      </x:c>
      <x:c r="Q258" s="82" t="n">
        <x:f>IF($U$15=1,Geometries!AB10,1)</x:f>
        <x:v>1</x:v>
      </x:c>
      <x:c r="R258" s="82" t="n">
        <x:f>IF($V$15=1,Lineages!AJ8,1)</x:f>
        <x:v>1</x:v>
      </x:c>
      <x:c r="S258" s="82" t="n">
        <x:f>MIN(1,G258,H258,K258,L258,Q258,R258)</x:f>
        <x:v>1</x:v>
      </x:c>
      <x:c r="T258" s="74" t="str">
        <x:f>IF(AND('Pair Build'!AJ10="FIT",I258=1,J258=1,M258=1,N258=1,O258&lt;=$E$15,P258=1),"PASS","FAIL")</x:f>
        <x:v>PASS</x:v>
      </x:c>
      <x:c r="U258" s="98" t="str">
        <x:f>IF(AND(S258&gt;=F258,T258="PASS"),"PASS","FAIL")</x:f>
        <x:v>PASS</x:v>
      </x:c>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row>
    <x:row r="259">
      <x:c r="B259" s="28" t="str">
        <x:v>P07</x:v>
      </x:c>
      <x:c r="C259" s="28" t="str">
        <x:v>L1-G4</x:v>
      </x:c>
      <x:c r="D259" s="28" t="str">
        <x:v>L1</x:v>
      </x:c>
      <x:c r="E259" s="28" t="str">
        <x:v>G4</x:v>
      </x:c>
      <x:c r="F259" s="96" t="n">
        <x:f>$D$15</x:f>
        <x:v>0.4</x:v>
      </x:c>
      <x:c r="G259" s="82" t="n">
        <x:f>W$15</x:f>
        <x:v>1</x:v>
      </x:c>
      <x:c r="H259" s="82" t="n">
        <x:f>MIN(1,Geometries!E11*$I$15+(1-Geometries!E11)*(Geometries!J11*$F$15+Geometries!K11*$G$15*IF(Geometries!M11="YES",1,$J$15)+Geometries!L11*$H$15*IF(Geometries!M11="YES",1,$J$15)))</x:f>
        <x:v>0.4</x:v>
      </x:c>
      <x:c r="I259" s="82" t="n">
        <x:f>IF($K$15=0,1,IF('Pair Build'!AG11&lt;=$K$15,1,0))</x:f>
        <x:v>1</x:v>
      </x:c>
      <x:c r="J259" s="82" t="n">
        <x:f>IF($L$15=0,1,IF(Geometries!W11&gt;=$L$15,1,0))</x:f>
        <x:v>1</x:v>
      </x:c>
      <x:c r="K259" s="82" t="n">
        <x:f>MIN(IF($M$15=1,Geometries!Z11,1),IF($N$15=1,Geometries!AA11,1))</x:f>
        <x:v>1</x:v>
      </x:c>
      <x:c r="L259" s="82" t="n">
        <x:f>MIN(IF($S$15=1,'Pair Build'!AE11,1),IF($T$15=1,'Pair Build'!AF11,1))</x:f>
        <x:v>1</x:v>
      </x:c>
      <x:c r="M259" s="82" t="n">
        <x:f>IF($O$15=0,1,IF('Pair Build'!AH11&lt;=$O$15,1,0))</x:f>
        <x:v>1</x:v>
      </x:c>
      <x:c r="N259" s="82" t="n">
        <x:f>IF($P$15=0,1,IF('Pair Build'!AI11="PASS",1,0))</x:f>
        <x:v>1</x:v>
      </x:c>
      <x:c r="O259" s="82" t="n">
        <x:f>IF(F259&lt;1,'Pair Build'!Y11,'Pair Build'!Z11)/$Q$15</x:f>
        <x:v>2</x:v>
      </x:c>
      <x:c r="P259" s="82" t="n">
        <x:f>IF('Pair Build'!AK11="T3 FIRM",1,IF(Geometries!AC11&lt;=$R$15,1,0))</x:f>
        <x:v>1</x:v>
      </x:c>
      <x:c r="Q259" s="82" t="n">
        <x:f>IF($U$15=1,Geometries!AB11,1)</x:f>
        <x:v>1</x:v>
      </x:c>
      <x:c r="R259" s="82" t="n">
        <x:f>IF($V$15=1,Lineages!AJ8,1)</x:f>
        <x:v>1</x:v>
      </x:c>
      <x:c r="S259" s="82" t="n">
        <x:f>MIN(1,G259,H259,K259,L259,Q259,R259)</x:f>
        <x:v>0.4</x:v>
      </x:c>
      <x:c r="T259" s="74" t="str">
        <x:f>IF(AND('Pair Build'!AJ11="FIT",I259=1,J259=1,M259=1,N259=1,O259&lt;=$E$15,P259=1),"PASS","FAIL")</x:f>
        <x:v>PASS</x:v>
      </x:c>
      <x:c r="U259" s="98" t="str">
        <x:f>IF(AND(S259&gt;=F259,T259="PASS"),"PASS","FAIL")</x:f>
        <x:v>PASS</x:v>
      </x:c>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row>
    <x:row r="260">
      <x:c r="B260" s="28" t="str">
        <x:v>P07</x:v>
      </x:c>
      <x:c r="C260" s="28" t="str">
        <x:v>L1-G5</x:v>
      </x:c>
      <x:c r="D260" s="28" t="str">
        <x:v>L1</x:v>
      </x:c>
      <x:c r="E260" s="28" t="str">
        <x:v>G5</x:v>
      </x:c>
      <x:c r="F260" s="96" t="n">
        <x:f>$D$15</x:f>
        <x:v>0.4</x:v>
      </x:c>
      <x:c r="G260" s="82" t="n">
        <x:f>W$15</x:f>
        <x:v>1</x:v>
      </x:c>
      <x:c r="H260" s="82" t="n">
        <x:f>MIN(1,Geometries!E12*$I$15+(1-Geometries!E12)*(Geometries!J12*$F$15+Geometries!K12*$G$15*IF(Geometries!M12="YES",1,$J$15)+Geometries!L12*$H$15*IF(Geometries!M12="YES",1,$J$15)))</x:f>
        <x:v>1</x:v>
      </x:c>
      <x:c r="I260" s="82" t="n">
        <x:f>IF($K$15=0,1,IF('Pair Build'!AG12&lt;=$K$15,1,0))</x:f>
        <x:v>1</x:v>
      </x:c>
      <x:c r="J260" s="82" t="n">
        <x:f>IF($L$15=0,1,IF(Geometries!W12&gt;=$L$15,1,0))</x:f>
        <x:v>1</x:v>
      </x:c>
      <x:c r="K260" s="82" t="n">
        <x:f>MIN(IF($M$15=1,Geometries!Z12,1),IF($N$15=1,Geometries!AA12,1))</x:f>
        <x:v>1</x:v>
      </x:c>
      <x:c r="L260" s="82" t="n">
        <x:f>MIN(IF($S$15=1,'Pair Build'!AE12,1),IF($T$15=1,'Pair Build'!AF12,1))</x:f>
        <x:v>1</x:v>
      </x:c>
      <x:c r="M260" s="82" t="n">
        <x:f>IF($O$15=0,1,IF('Pair Build'!AH12&lt;=$O$15,1,0))</x:f>
        <x:v>1</x:v>
      </x:c>
      <x:c r="N260" s="82" t="n">
        <x:f>IF($P$15=0,1,IF('Pair Build'!AI12="PASS",1,0))</x:f>
        <x:v>1</x:v>
      </x:c>
      <x:c r="O260" s="82" t="n">
        <x:f>IF(F260&lt;1,'Pair Build'!Y12,'Pair Build'!Z12)/$Q$15</x:f>
        <x:v>10</x:v>
      </x:c>
      <x:c r="P260" s="82" t="n">
        <x:f>IF('Pair Build'!AK12="T3 FIRM",1,IF(Geometries!AC12&lt;=$R$15,1,0))</x:f>
        <x:v>1</x:v>
      </x:c>
      <x:c r="Q260" s="82" t="n">
        <x:f>IF($U$15=1,Geometries!AB12,1)</x:f>
        <x:v>1</x:v>
      </x:c>
      <x:c r="R260" s="82" t="n">
        <x:f>IF($V$15=1,Lineages!AJ8,1)</x:f>
        <x:v>1</x:v>
      </x:c>
      <x:c r="S260" s="82" t="n">
        <x:f>MIN(1,G260,H260,K260,L260,Q260,R260)</x:f>
        <x:v>1</x:v>
      </x:c>
      <x:c r="T260" s="74" t="str">
        <x:f>IF(AND('Pair Build'!AJ12="FIT",I260=1,J260=1,M260=1,N260=1,O260&lt;=$E$15,P260=1),"PASS","FAIL")</x:f>
        <x:v>PASS</x:v>
      </x:c>
      <x:c r="U260" s="98" t="str">
        <x:f>IF(AND(S260&gt;=F260,T260="PASS"),"PASS","FAIL")</x:f>
        <x:v>PASS</x:v>
      </x:c>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row>
    <x:row r="261">
      <x:c r="B261" s="28" t="str">
        <x:v>P07</x:v>
      </x:c>
      <x:c r="C261" s="28" t="str">
        <x:v>L2-G1</x:v>
      </x:c>
      <x:c r="D261" s="28" t="str">
        <x:v>L2</x:v>
      </x:c>
      <x:c r="E261" s="28" t="str">
        <x:v>G1</x:v>
      </x:c>
      <x:c r="F261" s="96" t="n">
        <x:f>$D$15</x:f>
        <x:v>0.4</x:v>
      </x:c>
      <x:c r="G261" s="82" t="n">
        <x:f>X$15</x:f>
        <x:v>1</x:v>
      </x:c>
      <x:c r="H261" s="82" t="n">
        <x:f>MIN(1,Geometries!E8*$I$15+(1-Geometries!E8)*(Geometries!J8*$F$15+Geometries!K8*$G$15*IF(Geometries!M8="YES",1,$J$15)+Geometries!L8*$H$15*IF(Geometries!M8="YES",1,$J$15)))</x:f>
        <x:v>1</x:v>
      </x:c>
      <x:c r="I261" s="82" t="n">
        <x:f>IF($K$15=0,1,IF('Pair Build'!AG13&lt;=$K$15,1,0))</x:f>
        <x:v>1</x:v>
      </x:c>
      <x:c r="J261" s="82" t="n">
        <x:f>IF($L$15=0,1,IF(Geometries!W8&gt;=$L$15,1,0))</x:f>
        <x:v>1</x:v>
      </x:c>
      <x:c r="K261" s="82" t="n">
        <x:f>MIN(IF($M$15=1,Geometries!Z8,1),IF($N$15=1,Geometries!AA8,1))</x:f>
        <x:v>1</x:v>
      </x:c>
      <x:c r="L261" s="82" t="n">
        <x:f>MIN(IF($S$15=1,'Pair Build'!AE13,1),IF($T$15=1,'Pair Build'!AF13,1))</x:f>
        <x:v>1</x:v>
      </x:c>
      <x:c r="M261" s="82" t="n">
        <x:f>IF($O$15=0,1,IF('Pair Build'!AH13&lt;=$O$15,1,0))</x:f>
        <x:v>1</x:v>
      </x:c>
      <x:c r="N261" s="82" t="n">
        <x:f>IF($P$15=0,1,IF('Pair Build'!AI13="PASS",1,0))</x:f>
        <x:v>1</x:v>
      </x:c>
      <x:c r="O261" s="82" t="n">
        <x:f>IF(F261&lt;1,'Pair Build'!Y13,'Pair Build'!Z13)/$Q$15</x:f>
        <x:v>13.570588235294117</x:v>
      </x:c>
      <x:c r="P261" s="82" t="n">
        <x:f>IF('Pair Build'!AK13="T3 FIRM",1,IF(Geometries!AC8&lt;=$R$15,1,0))</x:f>
        <x:v>1</x:v>
      </x:c>
      <x:c r="Q261" s="82" t="n">
        <x:f>IF($U$15=1,Geometries!AB8,1)</x:f>
        <x:v>1</x:v>
      </x:c>
      <x:c r="R261" s="82" t="n">
        <x:f>IF($V$15=1,Lineages!AJ9,1)</x:f>
        <x:v>1</x:v>
      </x:c>
      <x:c r="S261" s="82" t="n">
        <x:f>MIN(1,G261,H261,K261,L261,Q261,R261)</x:f>
        <x:v>1</x:v>
      </x:c>
      <x:c r="T261" s="74" t="str">
        <x:f>IF(AND('Pair Build'!AJ13="FIT",I261=1,J261=1,M261=1,N261=1,O261&lt;=$E$15,P261=1),"PASS","FAIL")</x:f>
        <x:v>PASS</x:v>
      </x:c>
      <x:c r="U261" s="98" t="str">
        <x:f>IF(AND(S261&gt;=F261,T261="PASS"),"PASS","FAIL")</x:f>
        <x:v>PASS</x:v>
      </x:c>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row>
    <x:row r="262">
      <x:c r="B262" s="28" t="str">
        <x:v>P07</x:v>
      </x:c>
      <x:c r="C262" s="28" t="str">
        <x:v>L2-G2</x:v>
      </x:c>
      <x:c r="D262" s="28" t="str">
        <x:v>L2</x:v>
      </x:c>
      <x:c r="E262" s="28" t="str">
        <x:v>G2</x:v>
      </x:c>
      <x:c r="F262" s="96" t="n">
        <x:f>$D$15</x:f>
        <x:v>0.4</x:v>
      </x:c>
      <x:c r="G262" s="82" t="n">
        <x:f>X$15</x:f>
        <x:v>1</x:v>
      </x:c>
      <x:c r="H262" s="82" t="n">
        <x:f>MIN(1,Geometries!E9*$I$15+(1-Geometries!E9)*(Geometries!J9*$F$15+Geometries!K9*$G$15*IF(Geometries!M9="YES",1,$J$15)+Geometries!L9*$H$15*IF(Geometries!M9="YES",1,$J$15)))</x:f>
        <x:v>1</x:v>
      </x:c>
      <x:c r="I262" s="82" t="n">
        <x:f>IF($K$15=0,1,IF('Pair Build'!AG14&lt;=$K$15,1,0))</x:f>
        <x:v>1</x:v>
      </x:c>
      <x:c r="J262" s="82" t="n">
        <x:f>IF($L$15=0,1,IF(Geometries!W9&gt;=$L$15,1,0))</x:f>
        <x:v>1</x:v>
      </x:c>
      <x:c r="K262" s="82" t="n">
        <x:f>MIN(IF($M$15=1,Geometries!Z9,1),IF($N$15=1,Geometries!AA9,1))</x:f>
        <x:v>1</x:v>
      </x:c>
      <x:c r="L262" s="82" t="n">
        <x:f>MIN(IF($S$15=1,'Pair Build'!AE14,1),IF($T$15=1,'Pair Build'!AF14,1))</x:f>
        <x:v>1</x:v>
      </x:c>
      <x:c r="M262" s="82" t="n">
        <x:f>IF($O$15=0,1,IF('Pair Build'!AH14&lt;=$O$15,1,0))</x:f>
        <x:v>1</x:v>
      </x:c>
      <x:c r="N262" s="82" t="n">
        <x:f>IF($P$15=0,1,IF('Pair Build'!AI14="PASS",1,0))</x:f>
        <x:v>1</x:v>
      </x:c>
      <x:c r="O262" s="82" t="n">
        <x:f>IF(F262&lt;1,'Pair Build'!Y14,'Pair Build'!Z14)/$Q$15</x:f>
        <x:v>19.759090909090908</x:v>
      </x:c>
      <x:c r="P262" s="82" t="n">
        <x:f>IF('Pair Build'!AK14="T3 FIRM",1,IF(Geometries!AC9&lt;=$R$15,1,0))</x:f>
        <x:v>1</x:v>
      </x:c>
      <x:c r="Q262" s="82" t="n">
        <x:f>IF($U$15=1,Geometries!AB9,1)</x:f>
        <x:v>1</x:v>
      </x:c>
      <x:c r="R262" s="82" t="n">
        <x:f>IF($V$15=1,Lineages!AJ9,1)</x:f>
        <x:v>1</x:v>
      </x:c>
      <x:c r="S262" s="82" t="n">
        <x:f>MIN(1,G262,H262,K262,L262,Q262,R262)</x:f>
        <x:v>1</x:v>
      </x:c>
      <x:c r="T262" s="74" t="str">
        <x:f>IF(AND('Pair Build'!AJ14="FIT",I262=1,J262=1,M262=1,N262=1,O262&lt;=$E$15,P262=1),"PASS","FAIL")</x:f>
        <x:v>PASS</x:v>
      </x:c>
      <x:c r="U262" s="98" t="str">
        <x:f>IF(AND(S262&gt;=F262,T262="PASS"),"PASS","FAIL")</x:f>
        <x:v>PASS</x:v>
      </x:c>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row>
    <x:row r="263">
      <x:c r="B263" s="28" t="str">
        <x:v>P07</x:v>
      </x:c>
      <x:c r="C263" s="28" t="str">
        <x:v>L2-G3</x:v>
      </x:c>
      <x:c r="D263" s="28" t="str">
        <x:v>L2</x:v>
      </x:c>
      <x:c r="E263" s="28" t="str">
        <x:v>G3</x:v>
      </x:c>
      <x:c r="F263" s="96" t="n">
        <x:f>$D$15</x:f>
        <x:v>0.4</x:v>
      </x:c>
      <x:c r="G263" s="82" t="n">
        <x:f>X$15</x:f>
        <x:v>1</x:v>
      </x:c>
      <x:c r="H263" s="82" t="n">
        <x:f>MIN(1,Geometries!E10*$I$15+(1-Geometries!E10)*(Geometries!J10*$F$15+Geometries!K10*$G$15*IF(Geometries!M10="YES",1,$J$15)+Geometries!L10*$H$15*IF(Geometries!M10="YES",1,$J$15)))</x:f>
        <x:v>1</x:v>
      </x:c>
      <x:c r="I263" s="82" t="n">
        <x:f>IF($K$15=0,1,IF('Pair Build'!AG15&lt;=$K$15,1,0))</x:f>
        <x:v>1</x:v>
      </x:c>
      <x:c r="J263" s="82" t="n">
        <x:f>IF($L$15=0,1,IF(Geometries!W10&gt;=$L$15,1,0))</x:f>
        <x:v>1</x:v>
      </x:c>
      <x:c r="K263" s="82" t="n">
        <x:f>MIN(IF($M$15=1,Geometries!Z10,1),IF($N$15=1,Geometries!AA10,1))</x:f>
        <x:v>1</x:v>
      </x:c>
      <x:c r="L263" s="82" t="n">
        <x:f>MIN(IF($S$15=1,'Pair Build'!AE15,1),IF($T$15=1,'Pair Build'!AF15,1))</x:f>
        <x:v>1</x:v>
      </x:c>
      <x:c r="M263" s="82" t="n">
        <x:f>IF($O$15=0,1,IF('Pair Build'!AH15&lt;=$O$15,1,0))</x:f>
        <x:v>1</x:v>
      </x:c>
      <x:c r="N263" s="82" t="n">
        <x:f>IF($P$15=0,1,IF('Pair Build'!AI15="PASS",1,0))</x:f>
        <x:v>1</x:v>
      </x:c>
      <x:c r="O263" s="82" t="n">
        <x:f>IF(F263&lt;1,'Pair Build'!Y15,'Pair Build'!Z15)/$Q$15</x:f>
        <x:v>15.43235294117647</x:v>
      </x:c>
      <x:c r="P263" s="82" t="n">
        <x:f>IF('Pair Build'!AK15="T3 FIRM",1,IF(Geometries!AC10&lt;=$R$15,1,0))</x:f>
        <x:v>1</x:v>
      </x:c>
      <x:c r="Q263" s="82" t="n">
        <x:f>IF($U$15=1,Geometries!AB10,1)</x:f>
        <x:v>1</x:v>
      </x:c>
      <x:c r="R263" s="82" t="n">
        <x:f>IF($V$15=1,Lineages!AJ9,1)</x:f>
        <x:v>1</x:v>
      </x:c>
      <x:c r="S263" s="82" t="n">
        <x:f>MIN(1,G263,H263,K263,L263,Q263,R263)</x:f>
        <x:v>1</x:v>
      </x:c>
      <x:c r="T263" s="74" t="str">
        <x:f>IF(AND('Pair Build'!AJ15="FIT",I263=1,J263=1,M263=1,N263=1,O263&lt;=$E$15,P263=1),"PASS","FAIL")</x:f>
        <x:v>PASS</x:v>
      </x:c>
      <x:c r="U263" s="98" t="str">
        <x:f>IF(AND(S263&gt;=F263,T263="PASS"),"PASS","FAIL")</x:f>
        <x:v>PASS</x:v>
      </x:c>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row>
    <x:row r="264">
      <x:c r="B264" s="28" t="str">
        <x:v>P07</x:v>
      </x:c>
      <x:c r="C264" s="28" t="str">
        <x:v>L2-G4</x:v>
      </x:c>
      <x:c r="D264" s="28" t="str">
        <x:v>L2</x:v>
      </x:c>
      <x:c r="E264" s="28" t="str">
        <x:v>G4</x:v>
      </x:c>
      <x:c r="F264" s="96" t="n">
        <x:f>$D$15</x:f>
        <x:v>0.4</x:v>
      </x:c>
      <x:c r="G264" s="82" t="n">
        <x:f>X$15</x:f>
        <x:v>1</x:v>
      </x:c>
      <x:c r="H264" s="82" t="n">
        <x:f>MIN(1,Geometries!E11*$I$15+(1-Geometries!E11)*(Geometries!J11*$F$15+Geometries!K11*$G$15*IF(Geometries!M11="YES",1,$J$15)+Geometries!L11*$H$15*IF(Geometries!M11="YES",1,$J$15)))</x:f>
        <x:v>0.4</x:v>
      </x:c>
      <x:c r="I264" s="82" t="n">
        <x:f>IF($K$15=0,1,IF('Pair Build'!AG16&lt;=$K$15,1,0))</x:f>
        <x:v>1</x:v>
      </x:c>
      <x:c r="J264" s="82" t="n">
        <x:f>IF($L$15=0,1,IF(Geometries!W11&gt;=$L$15,1,0))</x:f>
        <x:v>1</x:v>
      </x:c>
      <x:c r="K264" s="82" t="n">
        <x:f>MIN(IF($M$15=1,Geometries!Z11,1),IF($N$15=1,Geometries!AA11,1))</x:f>
        <x:v>1</x:v>
      </x:c>
      <x:c r="L264" s="82" t="n">
        <x:f>MIN(IF($S$15=1,'Pair Build'!AE16,1),IF($T$15=1,'Pair Build'!AF16,1))</x:f>
        <x:v>1</x:v>
      </x:c>
      <x:c r="M264" s="82" t="n">
        <x:f>IF($O$15=0,1,IF('Pair Build'!AH16&lt;=$O$15,1,0))</x:f>
        <x:v>1</x:v>
      </x:c>
      <x:c r="N264" s="82" t="n">
        <x:f>IF($P$15=0,1,IF('Pair Build'!AI16="PASS",1,0))</x:f>
        <x:v>1</x:v>
      </x:c>
      <x:c r="O264" s="82" t="n">
        <x:f>IF(F264&lt;1,'Pair Build'!Y16,'Pair Build'!Z16)/$Q$15</x:f>
        <x:v>2.3266666666666667</x:v>
      </x:c>
      <x:c r="P264" s="82" t="n">
        <x:f>IF('Pair Build'!AK16="T3 FIRM",1,IF(Geometries!AC11&lt;=$R$15,1,0))</x:f>
        <x:v>1</x:v>
      </x:c>
      <x:c r="Q264" s="82" t="n">
        <x:f>IF($U$15=1,Geometries!AB11,1)</x:f>
        <x:v>1</x:v>
      </x:c>
      <x:c r="R264" s="82" t="n">
        <x:f>IF($V$15=1,Lineages!AJ9,1)</x:f>
        <x:v>1</x:v>
      </x:c>
      <x:c r="S264" s="82" t="n">
        <x:f>MIN(1,G264,H264,K264,L264,Q264,R264)</x:f>
        <x:v>0.4</x:v>
      </x:c>
      <x:c r="T264" s="74" t="str">
        <x:f>IF(AND('Pair Build'!AJ16="FIT",I264=1,J264=1,M264=1,N264=1,O264&lt;=$E$15,P264=1),"PASS","FAIL")</x:f>
        <x:v>PASS</x:v>
      </x:c>
      <x:c r="U264" s="98" t="str">
        <x:f>IF(AND(S264&gt;=F264,T264="PASS"),"PASS","FAIL")</x:f>
        <x:v>PASS</x:v>
      </x:c>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row>
    <x:row r="265">
      <x:c r="B265" s="28" t="str">
        <x:v>P07</x:v>
      </x:c>
      <x:c r="C265" s="28" t="str">
        <x:v>L2-G5</x:v>
      </x:c>
      <x:c r="D265" s="28" t="str">
        <x:v>L2</x:v>
      </x:c>
      <x:c r="E265" s="28" t="str">
        <x:v>G5</x:v>
      </x:c>
      <x:c r="F265" s="96" t="n">
        <x:f>$D$15</x:f>
        <x:v>0.4</x:v>
      </x:c>
      <x:c r="G265" s="82" t="n">
        <x:f>X$15</x:f>
        <x:v>1</x:v>
      </x:c>
      <x:c r="H265" s="82" t="n">
        <x:f>MIN(1,Geometries!E12*$I$15+(1-Geometries!E12)*(Geometries!J12*$F$15+Geometries!K12*$G$15*IF(Geometries!M12="YES",1,$J$15)+Geometries!L12*$H$15*IF(Geometries!M12="YES",1,$J$15)))</x:f>
        <x:v>1</x:v>
      </x:c>
      <x:c r="I265" s="82" t="n">
        <x:f>IF($K$15=0,1,IF('Pair Build'!AG17&lt;=$K$15,1,0))</x:f>
        <x:v>1</x:v>
      </x:c>
      <x:c r="J265" s="82" t="n">
        <x:f>IF($L$15=0,1,IF(Geometries!W12&gt;=$L$15,1,0))</x:f>
        <x:v>1</x:v>
      </x:c>
      <x:c r="K265" s="82" t="n">
        <x:f>MIN(IF($M$15=1,Geometries!Z12,1),IF($N$15=1,Geometries!AA12,1))</x:f>
        <x:v>1</x:v>
      </x:c>
      <x:c r="L265" s="82" t="n">
        <x:f>MIN(IF($S$15=1,'Pair Build'!AE17,1),IF($T$15=1,'Pair Build'!AF17,1))</x:f>
        <x:v>1</x:v>
      </x:c>
      <x:c r="M265" s="82" t="n">
        <x:f>IF($O$15=0,1,IF('Pair Build'!AH17&lt;=$O$15,1,0))</x:f>
        <x:v>1</x:v>
      </x:c>
      <x:c r="N265" s="82" t="n">
        <x:f>IF($P$15=0,1,IF('Pair Build'!AI17="PASS",1,0))</x:f>
        <x:v>1</x:v>
      </x:c>
      <x:c r="O265" s="82" t="n">
        <x:f>IF(F265&lt;1,'Pair Build'!Y17,'Pair Build'!Z17)/$Q$15</x:f>
        <x:v>11.777631578947368</x:v>
      </x:c>
      <x:c r="P265" s="82" t="n">
        <x:f>IF('Pair Build'!AK17="T3 FIRM",1,IF(Geometries!AC12&lt;=$R$15,1,0))</x:f>
        <x:v>1</x:v>
      </x:c>
      <x:c r="Q265" s="82" t="n">
        <x:f>IF($U$15=1,Geometries!AB12,1)</x:f>
        <x:v>1</x:v>
      </x:c>
      <x:c r="R265" s="82" t="n">
        <x:f>IF($V$15=1,Lineages!AJ9,1)</x:f>
        <x:v>1</x:v>
      </x:c>
      <x:c r="S265" s="82" t="n">
        <x:f>MIN(1,G265,H265,K265,L265,Q265,R265)</x:f>
        <x:v>1</x:v>
      </x:c>
      <x:c r="T265" s="74" t="str">
        <x:f>IF(AND('Pair Build'!AJ17="FIT",I265=1,J265=1,M265=1,N265=1,O265&lt;=$E$15,P265=1),"PASS","FAIL")</x:f>
        <x:v>PASS</x:v>
      </x:c>
      <x:c r="U265" s="98" t="str">
        <x:f>IF(AND(S265&gt;=F265,T265="PASS"),"PASS","FAIL")</x:f>
        <x:v>PASS</x:v>
      </x:c>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row>
    <x:row r="266">
      <x:c r="B266" s="28" t="str">
        <x:v>P07</x:v>
      </x:c>
      <x:c r="C266" s="28" t="str">
        <x:v>L3-G1</x:v>
      </x:c>
      <x:c r="D266" s="28" t="str">
        <x:v>L3</x:v>
      </x:c>
      <x:c r="E266" s="28" t="str">
        <x:v>G1</x:v>
      </x:c>
      <x:c r="F266" s="96" t="n">
        <x:f>$D$15</x:f>
        <x:v>0.4</x:v>
      </x:c>
      <x:c r="G266" s="82" t="n">
        <x:f>Y$15</x:f>
        <x:v>1</x:v>
      </x:c>
      <x:c r="H266" s="82" t="n">
        <x:f>MIN(1,Geometries!E8*$I$15+(1-Geometries!E8)*(Geometries!J8*$F$15+Geometries!K8*$G$15*IF(Geometries!M8="YES",1,$J$15)+Geometries!L8*$H$15*IF(Geometries!M8="YES",1,$J$15)))</x:f>
        <x:v>1</x:v>
      </x:c>
      <x:c r="I266" s="82" t="n">
        <x:f>IF($K$15=0,1,IF('Pair Build'!AG18&lt;=$K$15,1,0))</x:f>
        <x:v>1</x:v>
      </x:c>
      <x:c r="J266" s="82" t="n">
        <x:f>IF($L$15=0,1,IF(Geometries!W8&gt;=$L$15,1,0))</x:f>
        <x:v>1</x:v>
      </x:c>
      <x:c r="K266" s="82" t="n">
        <x:f>MIN(IF($M$15=1,Geometries!Z8,1),IF($N$15=1,Geometries!AA8,1))</x:f>
        <x:v>1</x:v>
      </x:c>
      <x:c r="L266" s="82" t="n">
        <x:f>MIN(IF($S$15=1,'Pair Build'!AE18,1),IF($T$15=1,'Pair Build'!AF18,1))</x:f>
        <x:v>1</x:v>
      </x:c>
      <x:c r="M266" s="82" t="n">
        <x:f>IF($O$15=0,1,IF('Pair Build'!AH18&lt;=$O$15,1,0))</x:f>
        <x:v>1</x:v>
      </x:c>
      <x:c r="N266" s="82" t="n">
        <x:f>IF($P$15=0,1,IF('Pair Build'!AI18="PASS",1,0))</x:f>
        <x:v>1</x:v>
      </x:c>
      <x:c r="O266" s="82" t="n">
        <x:f>IF(F266&lt;1,'Pair Build'!Y18,'Pair Build'!Z18)/$Q$15</x:f>
        <x:v>17.929411764705883</x:v>
      </x:c>
      <x:c r="P266" s="82" t="n">
        <x:f>IF('Pair Build'!AK18="T3 FIRM",1,IF(Geometries!AC8&lt;=$R$15,1,0))</x:f>
        <x:v>1</x:v>
      </x:c>
      <x:c r="Q266" s="82" t="n">
        <x:f>IF($U$15=1,Geometries!AB8,1)</x:f>
        <x:v>1</x:v>
      </x:c>
      <x:c r="R266" s="82" t="n">
        <x:f>IF($V$15=1,Lineages!AJ10,1)</x:f>
        <x:v>1</x:v>
      </x:c>
      <x:c r="S266" s="82" t="n">
        <x:f>MIN(1,G266,H266,K266,L266,Q266,R266)</x:f>
        <x:v>1</x:v>
      </x:c>
      <x:c r="T266" s="74" t="str">
        <x:f>IF(AND('Pair Build'!AJ18="FIT",I266=1,J266=1,M266=1,N266=1,O266&lt;=$E$15,P266=1),"PASS","FAIL")</x:f>
        <x:v>FAIL</x:v>
      </x:c>
      <x:c r="U266" s="98" t="str">
        <x:f>IF(AND(S266&gt;=F266,T266="PASS"),"PASS","FAIL")</x:f>
        <x:v>FAIL</x:v>
      </x:c>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row>
    <x:row r="267">
      <x:c r="B267" s="28" t="str">
        <x:v>P07</x:v>
      </x:c>
      <x:c r="C267" s="28" t="str">
        <x:v>L3-G2</x:v>
      </x:c>
      <x:c r="D267" s="28" t="str">
        <x:v>L3</x:v>
      </x:c>
      <x:c r="E267" s="28" t="str">
        <x:v>G2</x:v>
      </x:c>
      <x:c r="F267" s="96" t="n">
        <x:f>$D$15</x:f>
        <x:v>0.4</x:v>
      </x:c>
      <x:c r="G267" s="82" t="n">
        <x:f>Y$15</x:f>
        <x:v>1</x:v>
      </x:c>
      <x:c r="H267" s="82" t="n">
        <x:f>MIN(1,Geometries!E9*$I$15+(1-Geometries!E9)*(Geometries!J9*$F$15+Geometries!K9*$G$15*IF(Geometries!M9="YES",1,$J$15)+Geometries!L9*$H$15*IF(Geometries!M9="YES",1,$J$15)))</x:f>
        <x:v>1</x:v>
      </x:c>
      <x:c r="I267" s="82" t="n">
        <x:f>IF($K$15=0,1,IF('Pair Build'!AG19&lt;=$K$15,1,0))</x:f>
        <x:v>1</x:v>
      </x:c>
      <x:c r="J267" s="82" t="n">
        <x:f>IF($L$15=0,1,IF(Geometries!W9&gt;=$L$15,1,0))</x:f>
        <x:v>1</x:v>
      </x:c>
      <x:c r="K267" s="82" t="n">
        <x:f>MIN(IF($M$15=1,Geometries!Z9,1),IF($N$15=1,Geometries!AA9,1))</x:f>
        <x:v>1</x:v>
      </x:c>
      <x:c r="L267" s="82" t="n">
        <x:f>MIN(IF($S$15=1,'Pair Build'!AE19,1),IF($T$15=1,'Pair Build'!AF19,1))</x:f>
        <x:v>1</x:v>
      </x:c>
      <x:c r="M267" s="82" t="n">
        <x:f>IF($O$15=0,1,IF('Pair Build'!AH19&lt;=$O$15,1,0))</x:f>
        <x:v>1</x:v>
      </x:c>
      <x:c r="N267" s="82" t="n">
        <x:f>IF($P$15=0,1,IF('Pair Build'!AI19="PASS",1,0))</x:f>
        <x:v>1</x:v>
      </x:c>
      <x:c r="O267" s="82" t="n">
        <x:f>IF(F267&lt;1,'Pair Build'!Y19,'Pair Build'!Z19)/$Q$15</x:f>
        <x:v>27.163636363636364</x:v>
      </x:c>
      <x:c r="P267" s="82" t="n">
        <x:f>IF('Pair Build'!AK19="T3 FIRM",1,IF(Geometries!AC9&lt;=$R$15,1,0))</x:f>
        <x:v>1</x:v>
      </x:c>
      <x:c r="Q267" s="82" t="n">
        <x:f>IF($U$15=1,Geometries!AB9,1)</x:f>
        <x:v>1</x:v>
      </x:c>
      <x:c r="R267" s="82" t="n">
        <x:f>IF($V$15=1,Lineages!AJ10,1)</x:f>
        <x:v>1</x:v>
      </x:c>
      <x:c r="S267" s="82" t="n">
        <x:f>MIN(1,G267,H267,K267,L267,Q267,R267)</x:f>
        <x:v>1</x:v>
      </x:c>
      <x:c r="T267" s="74" t="str">
        <x:f>IF(AND('Pair Build'!AJ19="FIT",I267=1,J267=1,M267=1,N267=1,O267&lt;=$E$15,P267=1),"PASS","FAIL")</x:f>
        <x:v>FAIL</x:v>
      </x:c>
      <x:c r="U267" s="98" t="str">
        <x:f>IF(AND(S267&gt;=F267,T267="PASS"),"PASS","FAIL")</x:f>
        <x:v>FAIL</x:v>
      </x:c>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row>
    <x:row r="268">
      <x:c r="B268" s="28" t="str">
        <x:v>P07</x:v>
      </x:c>
      <x:c r="C268" s="28" t="str">
        <x:v>L3-G3</x:v>
      </x:c>
      <x:c r="D268" s="28" t="str">
        <x:v>L3</x:v>
      </x:c>
      <x:c r="E268" s="28" t="str">
        <x:v>G3</x:v>
      </x:c>
      <x:c r="F268" s="96" t="n">
        <x:f>$D$15</x:f>
        <x:v>0.4</x:v>
      </x:c>
      <x:c r="G268" s="82" t="n">
        <x:f>Y$15</x:f>
        <x:v>1</x:v>
      </x:c>
      <x:c r="H268" s="82" t="n">
        <x:f>MIN(1,Geometries!E10*$I$15+(1-Geometries!E10)*(Geometries!J10*$F$15+Geometries!K10*$G$15*IF(Geometries!M10="YES",1,$J$15)+Geometries!L10*$H$15*IF(Geometries!M10="YES",1,$J$15)))</x:f>
        <x:v>1</x:v>
      </x:c>
      <x:c r="I268" s="82" t="n">
        <x:f>IF($K$15=0,1,IF('Pair Build'!AG20&lt;=$K$15,1,0))</x:f>
        <x:v>1</x:v>
      </x:c>
      <x:c r="J268" s="82" t="n">
        <x:f>IF($L$15=0,1,IF(Geometries!W10&gt;=$L$15,1,0))</x:f>
        <x:v>1</x:v>
      </x:c>
      <x:c r="K268" s="82" t="n">
        <x:f>MIN(IF($M$15=1,Geometries!Z10,1),IF($N$15=1,Geometries!AA10,1))</x:f>
        <x:v>1</x:v>
      </x:c>
      <x:c r="L268" s="82" t="n">
        <x:f>MIN(IF($S$15=1,'Pair Build'!AE20,1),IF($T$15=1,'Pair Build'!AF20,1))</x:f>
        <x:v>1</x:v>
      </x:c>
      <x:c r="M268" s="82" t="n">
        <x:f>IF($O$15=0,1,IF('Pair Build'!AH20&lt;=$O$15,1,0))</x:f>
        <x:v>1</x:v>
      </x:c>
      <x:c r="N268" s="82" t="n">
        <x:f>IF($P$15=0,1,IF('Pair Build'!AI20="PASS",1,0))</x:f>
        <x:v>1</x:v>
      </x:c>
      <x:c r="O268" s="82" t="n">
        <x:f>IF(F268&lt;1,'Pair Build'!Y20,'Pair Build'!Z20)/$Q$15</x:f>
        <x:v>20.91764705882353</x:v>
      </x:c>
      <x:c r="P268" s="82" t="n">
        <x:f>IF('Pair Build'!AK20="T3 FIRM",1,IF(Geometries!AC10&lt;=$R$15,1,0))</x:f>
        <x:v>1</x:v>
      </x:c>
      <x:c r="Q268" s="82" t="n">
        <x:f>IF($U$15=1,Geometries!AB10,1)</x:f>
        <x:v>1</x:v>
      </x:c>
      <x:c r="R268" s="82" t="n">
        <x:f>IF($V$15=1,Lineages!AJ10,1)</x:f>
        <x:v>1</x:v>
      </x:c>
      <x:c r="S268" s="82" t="n">
        <x:f>MIN(1,G268,H268,K268,L268,Q268,R268)</x:f>
        <x:v>1</x:v>
      </x:c>
      <x:c r="T268" s="74" t="str">
        <x:f>IF(AND('Pair Build'!AJ20="FIT",I268=1,J268=1,M268=1,N268=1,O268&lt;=$E$15,P268=1),"PASS","FAIL")</x:f>
        <x:v>FAIL</x:v>
      </x:c>
      <x:c r="U268" s="98" t="str">
        <x:f>IF(AND(S268&gt;=F268,T268="PASS"),"PASS","FAIL")</x:f>
        <x:v>FAIL</x:v>
      </x:c>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row>
    <x:row r="269">
      <x:c r="B269" s="28" t="str">
        <x:v>P07</x:v>
      </x:c>
      <x:c r="C269" s="28" t="str">
        <x:v>L3-G4</x:v>
      </x:c>
      <x:c r="D269" s="28" t="str">
        <x:v>L3</x:v>
      </x:c>
      <x:c r="E269" s="28" t="str">
        <x:v>G4</x:v>
      </x:c>
      <x:c r="F269" s="96" t="n">
        <x:f>$D$15</x:f>
        <x:v>0.4</x:v>
      </x:c>
      <x:c r="G269" s="82" t="n">
        <x:f>Y$15</x:f>
        <x:v>1</x:v>
      </x:c>
      <x:c r="H269" s="82" t="n">
        <x:f>MIN(1,Geometries!E11*$I$15+(1-Geometries!E11)*(Geometries!J11*$F$15+Geometries!K11*$G$15*IF(Geometries!M11="YES",1,$J$15)+Geometries!L11*$H$15*IF(Geometries!M11="YES",1,$J$15)))</x:f>
        <x:v>0.4</x:v>
      </x:c>
      <x:c r="I269" s="82" t="n">
        <x:f>IF($K$15=0,1,IF('Pair Build'!AG21&lt;=$K$15,1,0))</x:f>
        <x:v>1</x:v>
      </x:c>
      <x:c r="J269" s="82" t="n">
        <x:f>IF($L$15=0,1,IF(Geometries!W11&gt;=$L$15,1,0))</x:f>
        <x:v>1</x:v>
      </x:c>
      <x:c r="K269" s="82" t="n">
        <x:f>MIN(IF($M$15=1,Geometries!Z11,1),IF($N$15=1,Geometries!AA11,1))</x:f>
        <x:v>1</x:v>
      </x:c>
      <x:c r="L269" s="82" t="n">
        <x:f>MIN(IF($S$15=1,'Pair Build'!AE21,1),IF($T$15=1,'Pair Build'!AF21,1))</x:f>
        <x:v>1</x:v>
      </x:c>
      <x:c r="M269" s="82" t="n">
        <x:f>IF($O$15=0,1,IF('Pair Build'!AH21&lt;=$O$15,1,0))</x:f>
        <x:v>1</x:v>
      </x:c>
      <x:c r="N269" s="82" t="n">
        <x:f>IF($P$15=0,1,IF('Pair Build'!AI21="PASS",1,0))</x:f>
        <x:v>1</x:v>
      </x:c>
      <x:c r="O269" s="82" t="n">
        <x:f>IF(F269&lt;1,'Pair Build'!Y21,'Pair Build'!Z21)/$Q$15</x:f>
        <x:v>2.88</x:v>
      </x:c>
      <x:c r="P269" s="82" t="n">
        <x:f>IF('Pair Build'!AK21="T3 FIRM",1,IF(Geometries!AC11&lt;=$R$15,1,0))</x:f>
        <x:v>1</x:v>
      </x:c>
      <x:c r="Q269" s="82" t="n">
        <x:f>IF($U$15=1,Geometries!AB11,1)</x:f>
        <x:v>1</x:v>
      </x:c>
      <x:c r="R269" s="82" t="n">
        <x:f>IF($V$15=1,Lineages!AJ10,1)</x:f>
        <x:v>1</x:v>
      </x:c>
      <x:c r="S269" s="82" t="n">
        <x:f>MIN(1,G269,H269,K269,L269,Q269,R269)</x:f>
        <x:v>0.4</x:v>
      </x:c>
      <x:c r="T269" s="74" t="str">
        <x:f>IF(AND('Pair Build'!AJ21="FIT",I269=1,J269=1,M269=1,N269=1,O269&lt;=$E$15,P269=1),"PASS","FAIL")</x:f>
        <x:v>FAIL</x:v>
      </x:c>
      <x:c r="U269" s="98" t="str">
        <x:f>IF(AND(S269&gt;=F269,T269="PASS"),"PASS","FAIL")</x:f>
        <x:v>FAIL</x:v>
      </x:c>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row>
    <x:row r="270">
      <x:c r="B270" s="28" t="str">
        <x:v>P07</x:v>
      </x:c>
      <x:c r="C270" s="28" t="str">
        <x:v>L3-G5</x:v>
      </x:c>
      <x:c r="D270" s="28" t="str">
        <x:v>L3</x:v>
      </x:c>
      <x:c r="E270" s="28" t="str">
        <x:v>G5</x:v>
      </x:c>
      <x:c r="F270" s="96" t="n">
        <x:f>$D$15</x:f>
        <x:v>0.4</x:v>
      </x:c>
      <x:c r="G270" s="82" t="n">
        <x:f>Y$15</x:f>
        <x:v>1</x:v>
      </x:c>
      <x:c r="H270" s="82" t="n">
        <x:f>MIN(1,Geometries!E12*$I$15+(1-Geometries!E12)*(Geometries!J12*$F$15+Geometries!K12*$G$15*IF(Geometries!M12="YES",1,$J$15)+Geometries!L12*$H$15*IF(Geometries!M12="YES",1,$J$15)))</x:f>
        <x:v>1</x:v>
      </x:c>
      <x:c r="I270" s="82" t="n">
        <x:f>IF($K$15=0,1,IF('Pair Build'!AG22&lt;=$K$15,1,0))</x:f>
        <x:v>1</x:v>
      </x:c>
      <x:c r="J270" s="82" t="n">
        <x:f>IF($L$15=0,1,IF(Geometries!W12&gt;=$L$15,1,0))</x:f>
        <x:v>1</x:v>
      </x:c>
      <x:c r="K270" s="82" t="n">
        <x:f>MIN(IF($M$15=1,Geometries!Z12,1),IF($N$15=1,Geometries!AA12,1))</x:f>
        <x:v>1</x:v>
      </x:c>
      <x:c r="L270" s="82" t="n">
        <x:f>MIN(IF($S$15=1,'Pair Build'!AE22,1),IF($T$15=1,'Pair Build'!AF22,1))</x:f>
        <x:v>1</x:v>
      </x:c>
      <x:c r="M270" s="82" t="n">
        <x:f>IF($O$15=0,1,IF('Pair Build'!AH22&lt;=$O$15,1,0))</x:f>
        <x:v>1</x:v>
      </x:c>
      <x:c r="N270" s="82" t="n">
        <x:f>IF($P$15=0,1,IF('Pair Build'!AI22="PASS",1,0))</x:f>
        <x:v>1</x:v>
      </x:c>
      <x:c r="O270" s="82" t="n">
        <x:f>IF(F270&lt;1,'Pair Build'!Y22,'Pair Build'!Z22)/$Q$15</x:f>
        <x:v>14.421052631578949</x:v>
      </x:c>
      <x:c r="P270" s="82" t="n">
        <x:f>IF('Pair Build'!AK22="T3 FIRM",1,IF(Geometries!AC12&lt;=$R$15,1,0))</x:f>
        <x:v>1</x:v>
      </x:c>
      <x:c r="Q270" s="82" t="n">
        <x:f>IF($U$15=1,Geometries!AB12,1)</x:f>
        <x:v>1</x:v>
      </x:c>
      <x:c r="R270" s="82" t="n">
        <x:f>IF($V$15=1,Lineages!AJ10,1)</x:f>
        <x:v>1</x:v>
      </x:c>
      <x:c r="S270" s="82" t="n">
        <x:f>MIN(1,G270,H270,K270,L270,Q270,R270)</x:f>
        <x:v>1</x:v>
      </x:c>
      <x:c r="T270" s="74" t="str">
        <x:f>IF(AND('Pair Build'!AJ22="FIT",I270=1,J270=1,M270=1,N270=1,O270&lt;=$E$15,P270=1),"PASS","FAIL")</x:f>
        <x:v>FAIL</x:v>
      </x:c>
      <x:c r="U270" s="98" t="str">
        <x:f>IF(AND(S270&gt;=F270,T270="PASS"),"PASS","FAIL")</x:f>
        <x:v>FAIL</x:v>
      </x:c>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row>
    <x:row r="271">
      <x:c r="B271" s="28" t="str">
        <x:v>P07</x:v>
      </x:c>
      <x:c r="C271" s="28" t="str">
        <x:v>L4-G1</x:v>
      </x:c>
      <x:c r="D271" s="28" t="str">
        <x:v>L4</x:v>
      </x:c>
      <x:c r="E271" s="28" t="str">
        <x:v>G1</x:v>
      </x:c>
      <x:c r="F271" s="96" t="n">
        <x:f>$D$15</x:f>
        <x:v>0.4</x:v>
      </x:c>
      <x:c r="G271" s="82" t="n">
        <x:f>Z$15</x:f>
        <x:v>1</x:v>
      </x:c>
      <x:c r="H271" s="82" t="n">
        <x:f>MIN(1,Geometries!E8*$I$15+(1-Geometries!E8)*(Geometries!J8*$F$15+Geometries!K8*$G$15*IF(Geometries!M8="YES",1,$J$15)+Geometries!L8*$H$15*IF(Geometries!M8="YES",1,$J$15)))</x:f>
        <x:v>1</x:v>
      </x:c>
      <x:c r="I271" s="82" t="n">
        <x:f>IF($K$15=0,1,IF('Pair Build'!AG23&lt;=$K$15,1,0))</x:f>
        <x:v>1</x:v>
      </x:c>
      <x:c r="J271" s="82" t="n">
        <x:f>IF($L$15=0,1,IF(Geometries!W8&gt;=$L$15,1,0))</x:f>
        <x:v>1</x:v>
      </x:c>
      <x:c r="K271" s="82" t="n">
        <x:f>MIN(IF($M$15=1,Geometries!Z8,1),IF($N$15=1,Geometries!AA8,1))</x:f>
        <x:v>1</x:v>
      </x:c>
      <x:c r="L271" s="82" t="n">
        <x:f>MIN(IF($S$15=1,'Pair Build'!AE23,1),IF($T$15=1,'Pair Build'!AF23,1))</x:f>
        <x:v>1</x:v>
      </x:c>
      <x:c r="M271" s="82" t="n">
        <x:f>IF($O$15=0,1,IF('Pair Build'!AH23&lt;=$O$15,1,0))</x:f>
        <x:v>1</x:v>
      </x:c>
      <x:c r="N271" s="82" t="n">
        <x:f>IF($P$15=0,1,IF('Pair Build'!AI23="PASS",1,0))</x:f>
        <x:v>1</x:v>
      </x:c>
      <x:c r="O271" s="82" t="n">
        <x:f>IF(F271&lt;1,'Pair Build'!Y23,'Pair Build'!Z23)/$Q$15</x:f>
        <x:v>20.276470588235295</x:v>
      </x:c>
      <x:c r="P271" s="82" t="n">
        <x:f>IF('Pair Build'!AK23="T3 FIRM",1,IF(Geometries!AC8&lt;=$R$15,1,0))</x:f>
        <x:v>1</x:v>
      </x:c>
      <x:c r="Q271" s="82" t="n">
        <x:f>IF($U$15=1,Geometries!AB8,1)</x:f>
        <x:v>1</x:v>
      </x:c>
      <x:c r="R271" s="82" t="n">
        <x:f>IF($V$15=1,Lineages!AJ11,1)</x:f>
        <x:v>1</x:v>
      </x:c>
      <x:c r="S271" s="82" t="n">
        <x:f>MIN(1,G271,H271,K271,L271,Q271,R271)</x:f>
        <x:v>1</x:v>
      </x:c>
      <x:c r="T271" s="74" t="str">
        <x:f>IF(AND('Pair Build'!AJ23="FIT",I271=1,J271=1,M271=1,N271=1,O271&lt;=$E$15,P271=1),"PASS","FAIL")</x:f>
        <x:v>PASS</x:v>
      </x:c>
      <x:c r="U271" s="98" t="str">
        <x:f>IF(AND(S271&gt;=F271,T271="PASS"),"PASS","FAIL")</x:f>
        <x:v>PASS</x:v>
      </x:c>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row>
    <x:row r="272">
      <x:c r="B272" s="28" t="str">
        <x:v>P07</x:v>
      </x:c>
      <x:c r="C272" s="28" t="str">
        <x:v>L4-G2</x:v>
      </x:c>
      <x:c r="D272" s="28" t="str">
        <x:v>L4</x:v>
      </x:c>
      <x:c r="E272" s="28" t="str">
        <x:v>G2</x:v>
      </x:c>
      <x:c r="F272" s="96" t="n">
        <x:f>$D$15</x:f>
        <x:v>0.4</x:v>
      </x:c>
      <x:c r="G272" s="82" t="n">
        <x:f>Z$15</x:f>
        <x:v>1</x:v>
      </x:c>
      <x:c r="H272" s="82" t="n">
        <x:f>MIN(1,Geometries!E9*$I$15+(1-Geometries!E9)*(Geometries!J9*$F$15+Geometries!K9*$G$15*IF(Geometries!M9="YES",1,$J$15)+Geometries!L9*$H$15*IF(Geometries!M9="YES",1,$J$15)))</x:f>
        <x:v>1</x:v>
      </x:c>
      <x:c r="I272" s="82" t="n">
        <x:f>IF($K$15=0,1,IF('Pair Build'!AG24&lt;=$K$15,1,0))</x:f>
        <x:v>1</x:v>
      </x:c>
      <x:c r="J272" s="82" t="n">
        <x:f>IF($L$15=0,1,IF(Geometries!W9&gt;=$L$15,1,0))</x:f>
        <x:v>1</x:v>
      </x:c>
      <x:c r="K272" s="82" t="n">
        <x:f>MIN(IF($M$15=1,Geometries!Z9,1),IF($N$15=1,Geometries!AA9,1))</x:f>
        <x:v>1</x:v>
      </x:c>
      <x:c r="L272" s="82" t="n">
        <x:f>MIN(IF($S$15=1,'Pair Build'!AE24,1),IF($T$15=1,'Pair Build'!AF24,1))</x:f>
        <x:v>1</x:v>
      </x:c>
      <x:c r="M272" s="82" t="n">
        <x:f>IF($O$15=0,1,IF('Pair Build'!AH24&lt;=$O$15,1,0))</x:f>
        <x:v>1</x:v>
      </x:c>
      <x:c r="N272" s="82" t="n">
        <x:f>IF($P$15=0,1,IF('Pair Build'!AI24="PASS",1,0))</x:f>
        <x:v>1</x:v>
      </x:c>
      <x:c r="O272" s="82" t="n">
        <x:f>IF(F272&lt;1,'Pair Build'!Y24,'Pair Build'!Z24)/$Q$15</x:f>
        <x:v>27.45</x:v>
      </x:c>
      <x:c r="P272" s="82" t="n">
        <x:f>IF('Pair Build'!AK24="T3 FIRM",1,IF(Geometries!AC9&lt;=$R$15,1,0))</x:f>
        <x:v>1</x:v>
      </x:c>
      <x:c r="Q272" s="82" t="n">
        <x:f>IF($U$15=1,Geometries!AB9,1)</x:f>
        <x:v>1</x:v>
      </x:c>
      <x:c r="R272" s="82" t="n">
        <x:f>IF($V$15=1,Lineages!AJ11,1)</x:f>
        <x:v>1</x:v>
      </x:c>
      <x:c r="S272" s="82" t="n">
        <x:f>MIN(1,G272,H272,K272,L272,Q272,R272)</x:f>
        <x:v>1</x:v>
      </x:c>
      <x:c r="T272" s="74" t="str">
        <x:f>IF(AND('Pair Build'!AJ24="FIT",I272=1,J272=1,M272=1,N272=1,O272&lt;=$E$15,P272=1),"PASS","FAIL")</x:f>
        <x:v>PASS</x:v>
      </x:c>
      <x:c r="U272" s="98" t="str">
        <x:f>IF(AND(S272&gt;=F272,T272="PASS"),"PASS","FAIL")</x:f>
        <x:v>PASS</x:v>
      </x:c>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row>
    <x:row r="273">
      <x:c r="B273" s="28" t="str">
        <x:v>P07</x:v>
      </x:c>
      <x:c r="C273" s="28" t="str">
        <x:v>L4-G3</x:v>
      </x:c>
      <x:c r="D273" s="28" t="str">
        <x:v>L4</x:v>
      </x:c>
      <x:c r="E273" s="28" t="str">
        <x:v>G3</x:v>
      </x:c>
      <x:c r="F273" s="96" t="n">
        <x:f>$D$15</x:f>
        <x:v>0.4</x:v>
      </x:c>
      <x:c r="G273" s="82" t="n">
        <x:f>Z$15</x:f>
        <x:v>1</x:v>
      </x:c>
      <x:c r="H273" s="82" t="n">
        <x:f>MIN(1,Geometries!E10*$I$15+(1-Geometries!E10)*(Geometries!J10*$F$15+Geometries!K10*$G$15*IF(Geometries!M10="YES",1,$J$15)+Geometries!L10*$H$15*IF(Geometries!M10="YES",1,$J$15)))</x:f>
        <x:v>1</x:v>
      </x:c>
      <x:c r="I273" s="82" t="n">
        <x:f>IF($K$15=0,1,IF('Pair Build'!AG25&lt;=$K$15,1,0))</x:f>
        <x:v>1</x:v>
      </x:c>
      <x:c r="J273" s="82" t="n">
        <x:f>IF($L$15=0,1,IF(Geometries!W10&gt;=$L$15,1,0))</x:f>
        <x:v>1</x:v>
      </x:c>
      <x:c r="K273" s="82" t="n">
        <x:f>MIN(IF($M$15=1,Geometries!Z10,1),IF($N$15=1,Geometries!AA10,1))</x:f>
        <x:v>1</x:v>
      </x:c>
      <x:c r="L273" s="82" t="n">
        <x:f>MIN(IF($S$15=1,'Pair Build'!AE25,1),IF($T$15=1,'Pair Build'!AF25,1))</x:f>
        <x:v>1</x:v>
      </x:c>
      <x:c r="M273" s="82" t="n">
        <x:f>IF($O$15=0,1,IF('Pair Build'!AH25&lt;=$O$15,1,0))</x:f>
        <x:v>1</x:v>
      </x:c>
      <x:c r="N273" s="82" t="n">
        <x:f>IF($P$15=0,1,IF('Pair Build'!AI25="PASS",1,0))</x:f>
        <x:v>1</x:v>
      </x:c>
      <x:c r="O273" s="82" t="n">
        <x:f>IF(F273&lt;1,'Pair Build'!Y25,'Pair Build'!Z25)/$Q$15</x:f>
        <x:v>21.655882352941177</x:v>
      </x:c>
      <x:c r="P273" s="82" t="n">
        <x:f>IF('Pair Build'!AK25="T3 FIRM",1,IF(Geometries!AC10&lt;=$R$15,1,0))</x:f>
        <x:v>1</x:v>
      </x:c>
      <x:c r="Q273" s="82" t="n">
        <x:f>IF($U$15=1,Geometries!AB10,1)</x:f>
        <x:v>1</x:v>
      </x:c>
      <x:c r="R273" s="82" t="n">
        <x:f>IF($V$15=1,Lineages!AJ11,1)</x:f>
        <x:v>1</x:v>
      </x:c>
      <x:c r="S273" s="82" t="n">
        <x:f>MIN(1,G273,H273,K273,L273,Q273,R273)</x:f>
        <x:v>1</x:v>
      </x:c>
      <x:c r="T273" s="74" t="str">
        <x:f>IF(AND('Pair Build'!AJ25="FIT",I273=1,J273=1,M273=1,N273=1,O273&lt;=$E$15,P273=1),"PASS","FAIL")</x:f>
        <x:v>PASS</x:v>
      </x:c>
      <x:c r="U273" s="98" t="str">
        <x:f>IF(AND(S273&gt;=F273,T273="PASS"),"PASS","FAIL")</x:f>
        <x:v>PASS</x:v>
      </x:c>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row>
    <x:row r="274">
      <x:c r="B274" s="28" t="str">
        <x:v>P07</x:v>
      </x:c>
      <x:c r="C274" s="28" t="str">
        <x:v>L4-G4</x:v>
      </x:c>
      <x:c r="D274" s="28" t="str">
        <x:v>L4</x:v>
      </x:c>
      <x:c r="E274" s="28" t="str">
        <x:v>G4</x:v>
      </x:c>
      <x:c r="F274" s="96" t="n">
        <x:f>$D$15</x:f>
        <x:v>0.4</x:v>
      </x:c>
      <x:c r="G274" s="82" t="n">
        <x:f>Z$15</x:f>
        <x:v>1</x:v>
      </x:c>
      <x:c r="H274" s="82" t="n">
        <x:f>MIN(1,Geometries!E11*$I$15+(1-Geometries!E11)*(Geometries!J11*$F$15+Geometries!K11*$G$15*IF(Geometries!M11="YES",1,$J$15)+Geometries!L11*$H$15*IF(Geometries!M11="YES",1,$J$15)))</x:f>
        <x:v>0.4</x:v>
      </x:c>
      <x:c r="I274" s="82" t="n">
        <x:f>IF($K$15=0,1,IF('Pair Build'!AG26&lt;=$K$15,1,0))</x:f>
        <x:v>1</x:v>
      </x:c>
      <x:c r="J274" s="82" t="n">
        <x:f>IF($L$15=0,1,IF(Geometries!W11&gt;=$L$15,1,0))</x:f>
        <x:v>1</x:v>
      </x:c>
      <x:c r="K274" s="82" t="n">
        <x:f>MIN(IF($M$15=1,Geometries!Z11,1),IF($N$15=1,Geometries!AA11,1))</x:f>
        <x:v>1</x:v>
      </x:c>
      <x:c r="L274" s="82" t="n">
        <x:f>MIN(IF($S$15=1,'Pair Build'!AE26,1),IF($T$15=1,'Pair Build'!AF26,1))</x:f>
        <x:v>1</x:v>
      </x:c>
      <x:c r="M274" s="82" t="n">
        <x:f>IF($O$15=0,1,IF('Pair Build'!AH26&lt;=$O$15,1,0))</x:f>
        <x:v>1</x:v>
      </x:c>
      <x:c r="N274" s="82" t="n">
        <x:f>IF($P$15=0,1,IF('Pair Build'!AI26="PASS",1,0))</x:f>
        <x:v>1</x:v>
      </x:c>
      <x:c r="O274" s="82" t="n">
        <x:f>IF(F274&lt;1,'Pair Build'!Y26,'Pair Build'!Z26)/$Q$15</x:f>
        <x:v>3.6333333333333333</x:v>
      </x:c>
      <x:c r="P274" s="82" t="n">
        <x:f>IF('Pair Build'!AK26="T3 FIRM",1,IF(Geometries!AC11&lt;=$R$15,1,0))</x:f>
        <x:v>1</x:v>
      </x:c>
      <x:c r="Q274" s="82" t="n">
        <x:f>IF($U$15=1,Geometries!AB11,1)</x:f>
        <x:v>1</x:v>
      </x:c>
      <x:c r="R274" s="82" t="n">
        <x:f>IF($V$15=1,Lineages!AJ11,1)</x:f>
        <x:v>1</x:v>
      </x:c>
      <x:c r="S274" s="82" t="n">
        <x:f>MIN(1,G274,H274,K274,L274,Q274,R274)</x:f>
        <x:v>0.4</x:v>
      </x:c>
      <x:c r="T274" s="74" t="str">
        <x:f>IF(AND('Pair Build'!AJ26="FIT",I274=1,J274=1,M274=1,N274=1,O274&lt;=$E$15,P274=1),"PASS","FAIL")</x:f>
        <x:v>PASS</x:v>
      </x:c>
      <x:c r="U274" s="98" t="str">
        <x:f>IF(AND(S274&gt;=F274,T274="PASS"),"PASS","FAIL")</x:f>
        <x:v>PASS</x:v>
      </x:c>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row>
    <x:row r="275">
      <x:c r="B275" s="28" t="str">
        <x:v>P07</x:v>
      </x:c>
      <x:c r="C275" s="28" t="str">
        <x:v>L4-G5</x:v>
      </x:c>
      <x:c r="D275" s="28" t="str">
        <x:v>L4</x:v>
      </x:c>
      <x:c r="E275" s="28" t="str">
        <x:v>G5</x:v>
      </x:c>
      <x:c r="F275" s="96" t="n">
        <x:f>$D$15</x:f>
        <x:v>0.4</x:v>
      </x:c>
      <x:c r="G275" s="82" t="n">
        <x:f>Z$15</x:f>
        <x:v>1</x:v>
      </x:c>
      <x:c r="H275" s="82" t="n">
        <x:f>MIN(1,Geometries!E12*$I$15+(1-Geometries!E12)*(Geometries!J12*$F$15+Geometries!K12*$G$15*IF(Geometries!M12="YES",1,$J$15)+Geometries!L12*$H$15*IF(Geometries!M12="YES",1,$J$15)))</x:f>
        <x:v>1</x:v>
      </x:c>
      <x:c r="I275" s="82" t="n">
        <x:f>IF($K$15=0,1,IF('Pair Build'!AG27&lt;=$K$15,1,0))</x:f>
        <x:v>1</x:v>
      </x:c>
      <x:c r="J275" s="82" t="n">
        <x:f>IF($L$15=0,1,IF(Geometries!W12&gt;=$L$15,1,0))</x:f>
        <x:v>1</x:v>
      </x:c>
      <x:c r="K275" s="82" t="n">
        <x:f>MIN(IF($M$15=1,Geometries!Z12,1),IF($N$15=1,Geometries!AA12,1))</x:f>
        <x:v>1</x:v>
      </x:c>
      <x:c r="L275" s="82" t="n">
        <x:f>MIN(IF($S$15=1,'Pair Build'!AE27,1),IF($T$15=1,'Pair Build'!AF27,1))</x:f>
        <x:v>1</x:v>
      </x:c>
      <x:c r="M275" s="82" t="n">
        <x:f>IF($O$15=0,1,IF('Pair Build'!AH27&lt;=$O$15,1,0))</x:f>
        <x:v>1</x:v>
      </x:c>
      <x:c r="N275" s="82" t="n">
        <x:f>IF($P$15=0,1,IF('Pair Build'!AI27="PASS",1,0))</x:f>
        <x:v>1</x:v>
      </x:c>
      <x:c r="O275" s="82" t="n">
        <x:f>IF(F275&lt;1,'Pair Build'!Y27,'Pair Build'!Z27)/$Q$15</x:f>
        <x:v>19.20394736842105</x:v>
      </x:c>
      <x:c r="P275" s="82" t="n">
        <x:f>IF('Pair Build'!AK27="T3 FIRM",1,IF(Geometries!AC12&lt;=$R$15,1,0))</x:f>
        <x:v>1</x:v>
      </x:c>
      <x:c r="Q275" s="82" t="n">
        <x:f>IF($U$15=1,Geometries!AB12,1)</x:f>
        <x:v>1</x:v>
      </x:c>
      <x:c r="R275" s="82" t="n">
        <x:f>IF($V$15=1,Lineages!AJ11,1)</x:f>
        <x:v>1</x:v>
      </x:c>
      <x:c r="S275" s="82" t="n">
        <x:f>MIN(1,G275,H275,K275,L275,Q275,R275)</x:f>
        <x:v>1</x:v>
      </x:c>
      <x:c r="T275" s="74" t="str">
        <x:f>IF(AND('Pair Build'!AJ27="FIT",I275=1,J275=1,M275=1,N275=1,O275&lt;=$E$15,P275=1),"PASS","FAIL")</x:f>
        <x:v>PASS</x:v>
      </x:c>
      <x:c r="U275" s="98" t="str">
        <x:f>IF(AND(S275&gt;=F275,T275="PASS"),"PASS","FAIL")</x:f>
        <x:v>PASS</x:v>
      </x:c>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row>
    <x:row r="276">
      <x:c r="B276" s="28" t="str">
        <x:v>P07</x:v>
      </x:c>
      <x:c r="C276" s="28" t="str">
        <x:v>L5-G1</x:v>
      </x:c>
      <x:c r="D276" s="28" t="str">
        <x:v>L5</x:v>
      </x:c>
      <x:c r="E276" s="28" t="str">
        <x:v>G1</x:v>
      </x:c>
      <x:c r="F276" s="96" t="n">
        <x:f>$D$15</x:f>
        <x:v>0.4</x:v>
      </x:c>
      <x:c r="G276" s="82" t="n">
        <x:f>AA$15</x:f>
        <x:v>0.33751476627102434</x:v>
      </x:c>
      <x:c r="H276" s="82" t="n">
        <x:f>MIN(1,Geometries!E8*$I$15+(1-Geometries!E8)*(Geometries!J8*$F$15+Geometries!K8*$G$15*IF(Geometries!M8="YES",1,$J$15)+Geometries!L8*$H$15*IF(Geometries!M8="YES",1,$J$15)))</x:f>
        <x:v>1</x:v>
      </x:c>
      <x:c r="I276" s="82" t="n">
        <x:f>IF($K$15=0,1,IF('Pair Build'!AG28&lt;=$K$15,1,0))</x:f>
        <x:v>1</x:v>
      </x:c>
      <x:c r="J276" s="82" t="n">
        <x:f>IF($L$15=0,1,IF(Geometries!W8&gt;=$L$15,1,0))</x:f>
        <x:v>1</x:v>
      </x:c>
      <x:c r="K276" s="82" t="n">
        <x:f>MIN(IF($M$15=1,Geometries!Z8,1),IF($N$15=1,Geometries!AA8,1))</x:f>
        <x:v>1</x:v>
      </x:c>
      <x:c r="L276" s="82" t="n">
        <x:f>MIN(IF($S$15=1,'Pair Build'!AE28,1),IF($T$15=1,'Pair Build'!AF28,1))</x:f>
        <x:v>1</x:v>
      </x:c>
      <x:c r="M276" s="82" t="n">
        <x:f>IF($O$15=0,1,IF('Pair Build'!AH28&lt;=$O$15,1,0))</x:f>
        <x:v>1</x:v>
      </x:c>
      <x:c r="N276" s="82" t="n">
        <x:f>IF($P$15=0,1,IF('Pair Build'!AI28="PASS",1,0))</x:f>
        <x:v>1</x:v>
      </x:c>
      <x:c r="O276" s="82" t="n">
        <x:f>IF(F276&lt;1,'Pair Build'!Y28,'Pair Build'!Z28)/$Q$15</x:f>
        <x:v>12</x:v>
      </x:c>
      <x:c r="P276" s="82" t="n">
        <x:f>IF('Pair Build'!AK28="T3 FIRM",1,IF(Geometries!AC8&lt;=$R$15,1,0))</x:f>
        <x:v>1</x:v>
      </x:c>
      <x:c r="Q276" s="82" t="n">
        <x:f>IF($U$15=1,Geometries!AB8,1)</x:f>
        <x:v>1</x:v>
      </x:c>
      <x:c r="R276" s="82" t="n">
        <x:f>IF($V$15=1,Lineages!AJ12,1)</x:f>
        <x:v>1</x:v>
      </x:c>
      <x:c r="S276" s="82" t="n">
        <x:f>MIN(1,G276,H276,K276,L276,Q276,R276)</x:f>
        <x:v>0.33751476627102434</x:v>
      </x:c>
      <x:c r="T276" s="74" t="str">
        <x:f>IF(AND('Pair Build'!AJ28="FIT",I276=1,J276=1,M276=1,N276=1,O276&lt;=$E$15,P276=1),"PASS","FAIL")</x:f>
        <x:v>PASS</x:v>
      </x:c>
      <x:c r="U276" s="98" t="str">
        <x:f>IF(AND(S276&gt;=F276,T276="PASS"),"PASS","FAIL")</x:f>
        <x:v>FAIL</x:v>
      </x:c>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row>
    <x:row r="277">
      <x:c r="B277" s="28" t="str">
        <x:v>P07</x:v>
      </x:c>
      <x:c r="C277" s="28" t="str">
        <x:v>L5-G2</x:v>
      </x:c>
      <x:c r="D277" s="28" t="str">
        <x:v>L5</x:v>
      </x:c>
      <x:c r="E277" s="28" t="str">
        <x:v>G2</x:v>
      </x:c>
      <x:c r="F277" s="96" t="n">
        <x:f>$D$15</x:f>
        <x:v>0.4</x:v>
      </x:c>
      <x:c r="G277" s="82" t="n">
        <x:f>AA$15</x:f>
        <x:v>0.33751476627102434</x:v>
      </x:c>
      <x:c r="H277" s="82" t="n">
        <x:f>MIN(1,Geometries!E9*$I$15+(1-Geometries!E9)*(Geometries!J9*$F$15+Geometries!K9*$G$15*IF(Geometries!M9="YES",1,$J$15)+Geometries!L9*$H$15*IF(Geometries!M9="YES",1,$J$15)))</x:f>
        <x:v>1</x:v>
      </x:c>
      <x:c r="I277" s="82" t="n">
        <x:f>IF($K$15=0,1,IF('Pair Build'!AG29&lt;=$K$15,1,0))</x:f>
        <x:v>1</x:v>
      </x:c>
      <x:c r="J277" s="82" t="n">
        <x:f>IF($L$15=0,1,IF(Geometries!W9&gt;=$L$15,1,0))</x:f>
        <x:v>1</x:v>
      </x:c>
      <x:c r="K277" s="82" t="n">
        <x:f>MIN(IF($M$15=1,Geometries!Z9,1),IF($N$15=1,Geometries!AA9,1))</x:f>
        <x:v>1</x:v>
      </x:c>
      <x:c r="L277" s="82" t="n">
        <x:f>MIN(IF($S$15=1,'Pair Build'!AE29,1),IF($T$15=1,'Pair Build'!AF29,1))</x:f>
        <x:v>1</x:v>
      </x:c>
      <x:c r="M277" s="82" t="n">
        <x:f>IF($O$15=0,1,IF('Pair Build'!AH29&lt;=$O$15,1,0))</x:f>
        <x:v>1</x:v>
      </x:c>
      <x:c r="N277" s="82" t="n">
        <x:f>IF($P$15=0,1,IF('Pair Build'!AI29="PASS",1,0))</x:f>
        <x:v>1</x:v>
      </x:c>
      <x:c r="O277" s="82" t="n">
        <x:f>IF(F277&lt;1,'Pair Build'!Y29,'Pair Build'!Z29)/$Q$15</x:f>
        <x:v>18</x:v>
      </x:c>
      <x:c r="P277" s="82" t="n">
        <x:f>IF('Pair Build'!AK29="T3 FIRM",1,IF(Geometries!AC9&lt;=$R$15,1,0))</x:f>
        <x:v>1</x:v>
      </x:c>
      <x:c r="Q277" s="82" t="n">
        <x:f>IF($U$15=1,Geometries!AB9,1)</x:f>
        <x:v>1</x:v>
      </x:c>
      <x:c r="R277" s="82" t="n">
        <x:f>IF($V$15=1,Lineages!AJ12,1)</x:f>
        <x:v>1</x:v>
      </x:c>
      <x:c r="S277" s="82" t="n">
        <x:f>MIN(1,G277,H277,K277,L277,Q277,R277)</x:f>
        <x:v>0.33751476627102434</x:v>
      </x:c>
      <x:c r="T277" s="74" t="str">
        <x:f>IF(AND('Pair Build'!AJ29="FIT",I277=1,J277=1,M277=1,N277=1,O277&lt;=$E$15,P277=1),"PASS","FAIL")</x:f>
        <x:v>PASS</x:v>
      </x:c>
      <x:c r="U277" s="98" t="str">
        <x:f>IF(AND(S277&gt;=F277,T277="PASS"),"PASS","FAIL")</x:f>
        <x:v>FAIL</x:v>
      </x:c>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row>
    <x:row r="278">
      <x:c r="B278" s="28" t="str">
        <x:v>P07</x:v>
      </x:c>
      <x:c r="C278" s="28" t="str">
        <x:v>L5-G3</x:v>
      </x:c>
      <x:c r="D278" s="28" t="str">
        <x:v>L5</x:v>
      </x:c>
      <x:c r="E278" s="28" t="str">
        <x:v>G3</x:v>
      </x:c>
      <x:c r="F278" s="96" t="n">
        <x:f>$D$15</x:f>
        <x:v>0.4</x:v>
      </x:c>
      <x:c r="G278" s="82" t="n">
        <x:f>AA$15</x:f>
        <x:v>0.33751476627102434</x:v>
      </x:c>
      <x:c r="H278" s="82" t="n">
        <x:f>MIN(1,Geometries!E10*$I$15+(1-Geometries!E10)*(Geometries!J10*$F$15+Geometries!K10*$G$15*IF(Geometries!M10="YES",1,$J$15)+Geometries!L10*$H$15*IF(Geometries!M10="YES",1,$J$15)))</x:f>
        <x:v>1</x:v>
      </x:c>
      <x:c r="I278" s="82" t="n">
        <x:f>IF($K$15=0,1,IF('Pair Build'!AG30&lt;=$K$15,1,0))</x:f>
        <x:v>1</x:v>
      </x:c>
      <x:c r="J278" s="82" t="n">
        <x:f>IF($L$15=0,1,IF(Geometries!W10&gt;=$L$15,1,0))</x:f>
        <x:v>1</x:v>
      </x:c>
      <x:c r="K278" s="82" t="n">
        <x:f>MIN(IF($M$15=1,Geometries!Z10,1),IF($N$15=1,Geometries!AA10,1))</x:f>
        <x:v>1</x:v>
      </x:c>
      <x:c r="L278" s="82" t="n">
        <x:f>MIN(IF($S$15=1,'Pair Build'!AE30,1),IF($T$15=1,'Pair Build'!AF30,1))</x:f>
        <x:v>1</x:v>
      </x:c>
      <x:c r="M278" s="82" t="n">
        <x:f>IF($O$15=0,1,IF('Pair Build'!AH30&lt;=$O$15,1,0))</x:f>
        <x:v>1</x:v>
      </x:c>
      <x:c r="N278" s="82" t="n">
        <x:f>IF($P$15=0,1,IF('Pair Build'!AI30="PASS",1,0))</x:f>
        <x:v>1</x:v>
      </x:c>
      <x:c r="O278" s="82" t="n">
        <x:f>IF(F278&lt;1,'Pair Build'!Y30,'Pair Build'!Z30)/$Q$15</x:f>
        <x:v>14</x:v>
      </x:c>
      <x:c r="P278" s="82" t="n">
        <x:f>IF('Pair Build'!AK30="T3 FIRM",1,IF(Geometries!AC10&lt;=$R$15,1,0))</x:f>
        <x:v>1</x:v>
      </x:c>
      <x:c r="Q278" s="82" t="n">
        <x:f>IF($U$15=1,Geometries!AB10,1)</x:f>
        <x:v>1</x:v>
      </x:c>
      <x:c r="R278" s="82" t="n">
        <x:f>IF($V$15=1,Lineages!AJ12,1)</x:f>
        <x:v>1</x:v>
      </x:c>
      <x:c r="S278" s="82" t="n">
        <x:f>MIN(1,G278,H278,K278,L278,Q278,R278)</x:f>
        <x:v>0.33751476627102434</x:v>
      </x:c>
      <x:c r="T278" s="74" t="str">
        <x:f>IF(AND('Pair Build'!AJ30="FIT",I278=1,J278=1,M278=1,N278=1,O278&lt;=$E$15,P278=1),"PASS","FAIL")</x:f>
        <x:v>PASS</x:v>
      </x:c>
      <x:c r="U278" s="98" t="str">
        <x:f>IF(AND(S278&gt;=F278,T278="PASS"),"PASS","FAIL")</x:f>
        <x:v>FAIL</x:v>
      </x:c>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row>
    <x:row r="279">
      <x:c r="B279" s="28" t="str">
        <x:v>P07</x:v>
      </x:c>
      <x:c r="C279" s="28" t="str">
        <x:v>L5-G4</x:v>
      </x:c>
      <x:c r="D279" s="28" t="str">
        <x:v>L5</x:v>
      </x:c>
      <x:c r="E279" s="28" t="str">
        <x:v>G4</x:v>
      </x:c>
      <x:c r="F279" s="96" t="n">
        <x:f>$D$15</x:f>
        <x:v>0.4</x:v>
      </x:c>
      <x:c r="G279" s="82" t="n">
        <x:f>AA$15</x:f>
        <x:v>0.33751476627102434</x:v>
      </x:c>
      <x:c r="H279" s="82" t="n">
        <x:f>MIN(1,Geometries!E11*$I$15+(1-Geometries!E11)*(Geometries!J11*$F$15+Geometries!K11*$G$15*IF(Geometries!M11="YES",1,$J$15)+Geometries!L11*$H$15*IF(Geometries!M11="YES",1,$J$15)))</x:f>
        <x:v>0.4</x:v>
      </x:c>
      <x:c r="I279" s="82" t="n">
        <x:f>IF($K$15=0,1,IF('Pair Build'!AG31&lt;=$K$15,1,0))</x:f>
        <x:v>1</x:v>
      </x:c>
      <x:c r="J279" s="82" t="n">
        <x:f>IF($L$15=0,1,IF(Geometries!W11&gt;=$L$15,1,0))</x:f>
        <x:v>1</x:v>
      </x:c>
      <x:c r="K279" s="82" t="n">
        <x:f>MIN(IF($M$15=1,Geometries!Z11,1),IF($N$15=1,Geometries!AA11,1))</x:f>
        <x:v>1</x:v>
      </x:c>
      <x:c r="L279" s="82" t="n">
        <x:f>MIN(IF($S$15=1,'Pair Build'!AE31,1),IF($T$15=1,'Pair Build'!AF31,1))</x:f>
        <x:v>1</x:v>
      </x:c>
      <x:c r="M279" s="82" t="n">
        <x:f>IF($O$15=0,1,IF('Pair Build'!AH31&lt;=$O$15,1,0))</x:f>
        <x:v>1</x:v>
      </x:c>
      <x:c r="N279" s="82" t="n">
        <x:f>IF($P$15=0,1,IF('Pair Build'!AI31="PASS",1,0))</x:f>
        <x:v>1</x:v>
      </x:c>
      <x:c r="O279" s="82" t="n">
        <x:f>IF(F279&lt;1,'Pair Build'!Y31,'Pair Build'!Z31)/$Q$15</x:f>
        <x:v>2</x:v>
      </x:c>
      <x:c r="P279" s="82" t="n">
        <x:f>IF('Pair Build'!AK31="T3 FIRM",1,IF(Geometries!AC11&lt;=$R$15,1,0))</x:f>
        <x:v>1</x:v>
      </x:c>
      <x:c r="Q279" s="82" t="n">
        <x:f>IF($U$15=1,Geometries!AB11,1)</x:f>
        <x:v>1</x:v>
      </x:c>
      <x:c r="R279" s="82" t="n">
        <x:f>IF($V$15=1,Lineages!AJ12,1)</x:f>
        <x:v>1</x:v>
      </x:c>
      <x:c r="S279" s="82" t="n">
        <x:f>MIN(1,G279,H279,K279,L279,Q279,R279)</x:f>
        <x:v>0.33751476627102434</x:v>
      </x:c>
      <x:c r="T279" s="74" t="str">
        <x:f>IF(AND('Pair Build'!AJ31="FIT",I279=1,J279=1,M279=1,N279=1,O279&lt;=$E$15,P279=1),"PASS","FAIL")</x:f>
        <x:v>PASS</x:v>
      </x:c>
      <x:c r="U279" s="98" t="str">
        <x:f>IF(AND(S279&gt;=F279,T279="PASS"),"PASS","FAIL")</x:f>
        <x:v>FAIL</x:v>
      </x:c>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row>
    <x:row r="280">
      <x:c r="B280" s="28" t="str">
        <x:v>P07</x:v>
      </x:c>
      <x:c r="C280" s="28" t="str">
        <x:v>L5-G5</x:v>
      </x:c>
      <x:c r="D280" s="28" t="str">
        <x:v>L5</x:v>
      </x:c>
      <x:c r="E280" s="28" t="str">
        <x:v>G5</x:v>
      </x:c>
      <x:c r="F280" s="96" t="n">
        <x:f>$D$15</x:f>
        <x:v>0.4</x:v>
      </x:c>
      <x:c r="G280" s="82" t="n">
        <x:f>AA$15</x:f>
        <x:v>0.33751476627102434</x:v>
      </x:c>
      <x:c r="H280" s="82" t="n">
        <x:f>MIN(1,Geometries!E12*$I$15+(1-Geometries!E12)*(Geometries!J12*$F$15+Geometries!K12*$G$15*IF(Geometries!M12="YES",1,$J$15)+Geometries!L12*$H$15*IF(Geometries!M12="YES",1,$J$15)))</x:f>
        <x:v>1</x:v>
      </x:c>
      <x:c r="I280" s="82" t="n">
        <x:f>IF($K$15=0,1,IF('Pair Build'!AG32&lt;=$K$15,1,0))</x:f>
        <x:v>1</x:v>
      </x:c>
      <x:c r="J280" s="82" t="n">
        <x:f>IF($L$15=0,1,IF(Geometries!W12&gt;=$L$15,1,0))</x:f>
        <x:v>1</x:v>
      </x:c>
      <x:c r="K280" s="82" t="n">
        <x:f>MIN(IF($M$15=1,Geometries!Z12,1),IF($N$15=1,Geometries!AA12,1))</x:f>
        <x:v>1</x:v>
      </x:c>
      <x:c r="L280" s="82" t="n">
        <x:f>MIN(IF($S$15=1,'Pair Build'!AE32,1),IF($T$15=1,'Pair Build'!AF32,1))</x:f>
        <x:v>1</x:v>
      </x:c>
      <x:c r="M280" s="82" t="n">
        <x:f>IF($O$15=0,1,IF('Pair Build'!AH32&lt;=$O$15,1,0))</x:f>
        <x:v>1</x:v>
      </x:c>
      <x:c r="N280" s="82" t="n">
        <x:f>IF($P$15=0,1,IF('Pair Build'!AI32="PASS",1,0))</x:f>
        <x:v>1</x:v>
      </x:c>
      <x:c r="O280" s="82" t="n">
        <x:f>IF(F280&lt;1,'Pair Build'!Y32,'Pair Build'!Z32)/$Q$15</x:f>
        <x:v>10</x:v>
      </x:c>
      <x:c r="P280" s="82" t="n">
        <x:f>IF('Pair Build'!AK32="T3 FIRM",1,IF(Geometries!AC12&lt;=$R$15,1,0))</x:f>
        <x:v>1</x:v>
      </x:c>
      <x:c r="Q280" s="82" t="n">
        <x:f>IF($U$15=1,Geometries!AB12,1)</x:f>
        <x:v>1</x:v>
      </x:c>
      <x:c r="R280" s="82" t="n">
        <x:f>IF($V$15=1,Lineages!AJ12,1)</x:f>
        <x:v>1</x:v>
      </x:c>
      <x:c r="S280" s="82" t="n">
        <x:f>MIN(1,G280,H280,K280,L280,Q280,R280)</x:f>
        <x:v>0.33751476627102434</x:v>
      </x:c>
      <x:c r="T280" s="74" t="str">
        <x:f>IF(AND('Pair Build'!AJ32="FIT",I280=1,J280=1,M280=1,N280=1,O280&lt;=$E$15,P280=1),"PASS","FAIL")</x:f>
        <x:v>PASS</x:v>
      </x:c>
      <x:c r="U280" s="98" t="str">
        <x:f>IF(AND(S280&gt;=F280,T280="PASS"),"PASS","FAIL")</x:f>
        <x:v>FAIL</x:v>
      </x:c>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row>
    <x:row r="281">
      <x:c r="B281" s="28" t="str">
        <x:v>P07</x:v>
      </x:c>
      <x:c r="C281" s="28" t="str">
        <x:v>L6-G1</x:v>
      </x:c>
      <x:c r="D281" s="28" t="str">
        <x:v>L6</x:v>
      </x:c>
      <x:c r="E281" s="28" t="str">
        <x:v>G1</x:v>
      </x:c>
      <x:c r="F281" s="96" t="n">
        <x:f>$D$15</x:f>
        <x:v>0.4</x:v>
      </x:c>
      <x:c r="G281" s="82" t="n">
        <x:f>AB$15</x:f>
        <x:v>1</x:v>
      </x:c>
      <x:c r="H281" s="82" t="n">
        <x:f>MIN(1,Geometries!E8*$I$15+(1-Geometries!E8)*(Geometries!J8*$F$15+Geometries!K8*$G$15*IF(Geometries!M8="YES",1,$J$15)+Geometries!L8*$H$15*IF(Geometries!M8="YES",1,$J$15)))</x:f>
        <x:v>1</x:v>
      </x:c>
      <x:c r="I281" s="82" t="n">
        <x:f>IF($K$15=0,1,IF('Pair Build'!AG33&lt;=$K$15,1,0))</x:f>
        <x:v>1</x:v>
      </x:c>
      <x:c r="J281" s="82" t="n">
        <x:f>IF($L$15=0,1,IF(Geometries!W8&gt;=$L$15,1,0))</x:f>
        <x:v>1</x:v>
      </x:c>
      <x:c r="K281" s="82" t="n">
        <x:f>MIN(IF($M$15=1,Geometries!Z8,1),IF($N$15=1,Geometries!AA8,1))</x:f>
        <x:v>1</x:v>
      </x:c>
      <x:c r="L281" s="82" t="n">
        <x:f>MIN(IF($S$15=1,'Pair Build'!AE33,1),IF($T$15=1,'Pair Build'!AF33,1))</x:f>
        <x:v>1</x:v>
      </x:c>
      <x:c r="M281" s="82" t="n">
        <x:f>IF($O$15=0,1,IF('Pair Build'!AH33&lt;=$O$15,1,0))</x:f>
        <x:v>1</x:v>
      </x:c>
      <x:c r="N281" s="82" t="n">
        <x:f>IF($P$15=0,1,IF('Pair Build'!AI33="PASS",1,0))</x:f>
        <x:v>1</x:v>
      </x:c>
      <x:c r="O281" s="82" t="n">
        <x:f>IF(F281&lt;1,'Pair Build'!Y33,'Pair Build'!Z33)/$Q$15</x:f>
        <x:v>36.33529411764706</x:v>
      </x:c>
      <x:c r="P281" s="82" t="n">
        <x:f>IF('Pair Build'!AK33="T3 FIRM",1,IF(Geometries!AC8&lt;=$R$15,1,0))</x:f>
        <x:v>1</x:v>
      </x:c>
      <x:c r="Q281" s="82" t="n">
        <x:f>IF($U$15=1,Geometries!AB8,1)</x:f>
        <x:v>1</x:v>
      </x:c>
      <x:c r="R281" s="82" t="n">
        <x:f>IF($V$15=1,Lineages!AJ13,1)</x:f>
        <x:v>1</x:v>
      </x:c>
      <x:c r="S281" s="82" t="n">
        <x:f>MIN(1,G281,H281,K281,L281,Q281,R281)</x:f>
        <x:v>1</x:v>
      </x:c>
      <x:c r="T281" s="74" t="str">
        <x:f>IF(AND('Pair Build'!AJ33="FIT",I281=1,J281=1,M281=1,N281=1,O281&lt;=$E$15,P281=1),"PASS","FAIL")</x:f>
        <x:v>PASS</x:v>
      </x:c>
      <x:c r="U281" s="98" t="str">
        <x:f>IF(AND(S281&gt;=F281,T281="PASS"),"PASS","FAIL")</x:f>
        <x:v>PASS</x:v>
      </x:c>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row>
    <x:row r="282">
      <x:c r="B282" s="28" t="str">
        <x:v>P07</x:v>
      </x:c>
      <x:c r="C282" s="28" t="str">
        <x:v>L6-G2</x:v>
      </x:c>
      <x:c r="D282" s="28" t="str">
        <x:v>L6</x:v>
      </x:c>
      <x:c r="E282" s="28" t="str">
        <x:v>G2</x:v>
      </x:c>
      <x:c r="F282" s="96" t="n">
        <x:f>$D$15</x:f>
        <x:v>0.4</x:v>
      </x:c>
      <x:c r="G282" s="82" t="n">
        <x:f>AB$15</x:f>
        <x:v>1</x:v>
      </x:c>
      <x:c r="H282" s="82" t="n">
        <x:f>MIN(1,Geometries!E9*$I$15+(1-Geometries!E9)*(Geometries!J9*$F$15+Geometries!K9*$G$15*IF(Geometries!M9="YES",1,$J$15)+Geometries!L9*$H$15*IF(Geometries!M9="YES",1,$J$15)))</x:f>
        <x:v>1</x:v>
      </x:c>
      <x:c r="I282" s="82" t="n">
        <x:f>IF($K$15=0,1,IF('Pair Build'!AG34&lt;=$K$15,1,0))</x:f>
        <x:v>1</x:v>
      </x:c>
      <x:c r="J282" s="82" t="n">
        <x:f>IF($L$15=0,1,IF(Geometries!W9&gt;=$L$15,1,0))</x:f>
        <x:v>1</x:v>
      </x:c>
      <x:c r="K282" s="82" t="n">
        <x:f>MIN(IF($M$15=1,Geometries!Z9,1),IF($N$15=1,Geometries!AA9,1))</x:f>
        <x:v>1</x:v>
      </x:c>
      <x:c r="L282" s="82" t="n">
        <x:f>MIN(IF($S$15=1,'Pair Build'!AE34,1),IF($T$15=1,'Pair Build'!AF34,1))</x:f>
        <x:v>1</x:v>
      </x:c>
      <x:c r="M282" s="82" t="n">
        <x:f>IF($O$15=0,1,IF('Pair Build'!AH34&lt;=$O$15,1,0))</x:f>
        <x:v>1</x:v>
      </x:c>
      <x:c r="N282" s="82" t="n">
        <x:f>IF($P$15=0,1,IF('Pair Build'!AI34="PASS",1,0))</x:f>
        <x:v>1</x:v>
      </x:c>
      <x:c r="O282" s="82" t="n">
        <x:f>IF(F282&lt;1,'Pair Build'!Y34,'Pair Build'!Z34)/$Q$15</x:f>
        <x:v>45.586363636363636</x:v>
      </x:c>
      <x:c r="P282" s="82" t="n">
        <x:f>IF('Pair Build'!AK34="T3 FIRM",1,IF(Geometries!AC9&lt;=$R$15,1,0))</x:f>
        <x:v>1</x:v>
      </x:c>
      <x:c r="Q282" s="82" t="n">
        <x:f>IF($U$15=1,Geometries!AB9,1)</x:f>
        <x:v>1</x:v>
      </x:c>
      <x:c r="R282" s="82" t="n">
        <x:f>IF($V$15=1,Lineages!AJ13,1)</x:f>
        <x:v>1</x:v>
      </x:c>
      <x:c r="S282" s="82" t="n">
        <x:f>MIN(1,G282,H282,K282,L282,Q282,R282)</x:f>
        <x:v>1</x:v>
      </x:c>
      <x:c r="T282" s="74" t="str">
        <x:f>IF(AND('Pair Build'!AJ34="FIT",I282=1,J282=1,M282=1,N282=1,O282&lt;=$E$15,P282=1),"PASS","FAIL")</x:f>
        <x:v>PASS</x:v>
      </x:c>
      <x:c r="U282" s="98" t="str">
        <x:f>IF(AND(S282&gt;=F282,T282="PASS"),"PASS","FAIL")</x:f>
        <x:v>PASS</x:v>
      </x:c>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row>
    <x:row r="283">
      <x:c r="B283" s="28" t="str">
        <x:v>P07</x:v>
      </x:c>
      <x:c r="C283" s="28" t="str">
        <x:v>L6-G3</x:v>
      </x:c>
      <x:c r="D283" s="28" t="str">
        <x:v>L6</x:v>
      </x:c>
      <x:c r="E283" s="28" t="str">
        <x:v>G3</x:v>
      </x:c>
      <x:c r="F283" s="96" t="n">
        <x:f>$D$15</x:f>
        <x:v>0.4</x:v>
      </x:c>
      <x:c r="G283" s="82" t="n">
        <x:f>AB$15</x:f>
        <x:v>1</x:v>
      </x:c>
      <x:c r="H283" s="82" t="n">
        <x:f>MIN(1,Geometries!E10*$I$15+(1-Geometries!E10)*(Geometries!J10*$F$15+Geometries!K10*$G$15*IF(Geometries!M10="YES",1,$J$15)+Geometries!L10*$H$15*IF(Geometries!M10="YES",1,$J$15)))</x:f>
        <x:v>1</x:v>
      </x:c>
      <x:c r="I283" s="82" t="n">
        <x:f>IF($K$15=0,1,IF('Pair Build'!AG35&lt;=$K$15,1,0))</x:f>
        <x:v>1</x:v>
      </x:c>
      <x:c r="J283" s="82" t="n">
        <x:f>IF($L$15=0,1,IF(Geometries!W10&gt;=$L$15,1,0))</x:f>
        <x:v>1</x:v>
      </x:c>
      <x:c r="K283" s="82" t="n">
        <x:f>MIN(IF($M$15=1,Geometries!Z10,1),IF($N$15=1,Geometries!AA10,1))</x:f>
        <x:v>1</x:v>
      </x:c>
      <x:c r="L283" s="82" t="n">
        <x:f>MIN(IF($S$15=1,'Pair Build'!AE35,1),IF($T$15=1,'Pair Build'!AF35,1))</x:f>
        <x:v>1</x:v>
      </x:c>
      <x:c r="M283" s="82" t="n">
        <x:f>IF($O$15=0,1,IF('Pair Build'!AH35&lt;=$O$15,1,0))</x:f>
        <x:v>1</x:v>
      </x:c>
      <x:c r="N283" s="82" t="n">
        <x:f>IF($P$15=0,1,IF('Pair Build'!AI35="PASS",1,0))</x:f>
        <x:v>1</x:v>
      </x:c>
      <x:c r="O283" s="82" t="n">
        <x:f>IF(F283&lt;1,'Pair Build'!Y35,'Pair Build'!Z35)/$Q$15</x:f>
        <x:v>36.391176470588235</x:v>
      </x:c>
      <x:c r="P283" s="82" t="n">
        <x:f>IF('Pair Build'!AK35="T3 FIRM",1,IF(Geometries!AC10&lt;=$R$15,1,0))</x:f>
        <x:v>1</x:v>
      </x:c>
      <x:c r="Q283" s="82" t="n">
        <x:f>IF($U$15=1,Geometries!AB10,1)</x:f>
        <x:v>1</x:v>
      </x:c>
      <x:c r="R283" s="82" t="n">
        <x:f>IF($V$15=1,Lineages!AJ13,1)</x:f>
        <x:v>1</x:v>
      </x:c>
      <x:c r="S283" s="82" t="n">
        <x:f>MIN(1,G283,H283,K283,L283,Q283,R283)</x:f>
        <x:v>1</x:v>
      </x:c>
      <x:c r="T283" s="74" t="str">
        <x:f>IF(AND('Pair Build'!AJ35="FIT",I283=1,J283=1,M283=1,N283=1,O283&lt;=$E$15,P283=1),"PASS","FAIL")</x:f>
        <x:v>PASS</x:v>
      </x:c>
      <x:c r="U283" s="98" t="str">
        <x:f>IF(AND(S283&gt;=F283,T283="PASS"),"PASS","FAIL")</x:f>
        <x:v>PASS</x:v>
      </x:c>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row>
    <x:row r="284">
      <x:c r="B284" s="28" t="str">
        <x:v>P07</x:v>
      </x:c>
      <x:c r="C284" s="28" t="str">
        <x:v>L6-G4</x:v>
      </x:c>
      <x:c r="D284" s="28" t="str">
        <x:v>L6</x:v>
      </x:c>
      <x:c r="E284" s="28" t="str">
        <x:v>G4</x:v>
      </x:c>
      <x:c r="F284" s="96" t="n">
        <x:f>$D$15</x:f>
        <x:v>0.4</x:v>
      </x:c>
      <x:c r="G284" s="82" t="n">
        <x:f>AB$15</x:f>
        <x:v>1</x:v>
      </x:c>
      <x:c r="H284" s="82" t="n">
        <x:f>MIN(1,Geometries!E11*$I$15+(1-Geometries!E11)*(Geometries!J11*$F$15+Geometries!K11*$G$15*IF(Geometries!M11="YES",1,$J$15)+Geometries!L11*$H$15*IF(Geometries!M11="YES",1,$J$15)))</x:f>
        <x:v>0.4</x:v>
      </x:c>
      <x:c r="I284" s="82" t="n">
        <x:f>IF($K$15=0,1,IF('Pair Build'!AG36&lt;=$K$15,1,0))</x:f>
        <x:v>1</x:v>
      </x:c>
      <x:c r="J284" s="82" t="n">
        <x:f>IF($L$15=0,1,IF(Geometries!W11&gt;=$L$15,1,0))</x:f>
        <x:v>1</x:v>
      </x:c>
      <x:c r="K284" s="82" t="n">
        <x:f>MIN(IF($M$15=1,Geometries!Z11,1),IF($N$15=1,Geometries!AA11,1))</x:f>
        <x:v>1</x:v>
      </x:c>
      <x:c r="L284" s="82" t="n">
        <x:f>MIN(IF($S$15=1,'Pair Build'!AE36,1),IF($T$15=1,'Pair Build'!AF36,1))</x:f>
        <x:v>1</x:v>
      </x:c>
      <x:c r="M284" s="82" t="n">
        <x:f>IF($O$15=0,1,IF('Pair Build'!AH36&lt;=$O$15,1,0))</x:f>
        <x:v>1</x:v>
      </x:c>
      <x:c r="N284" s="82" t="n">
        <x:f>IF($P$15=0,1,IF('Pair Build'!AI36="PASS",1,0))</x:f>
        <x:v>1</x:v>
      </x:c>
      <x:c r="O284" s="82" t="n">
        <x:f>IF(F284&lt;1,'Pair Build'!Y36,'Pair Build'!Z36)/$Q$15</x:f>
        <x:v>6.793333333333333</x:v>
      </x:c>
      <x:c r="P284" s="82" t="n">
        <x:f>IF('Pair Build'!AK36="T3 FIRM",1,IF(Geometries!AC11&lt;=$R$15,1,0))</x:f>
        <x:v>1</x:v>
      </x:c>
      <x:c r="Q284" s="82" t="n">
        <x:f>IF($U$15=1,Geometries!AB11,1)</x:f>
        <x:v>1</x:v>
      </x:c>
      <x:c r="R284" s="82" t="n">
        <x:f>IF($V$15=1,Lineages!AJ13,1)</x:f>
        <x:v>1</x:v>
      </x:c>
      <x:c r="S284" s="82" t="n">
        <x:f>MIN(1,G284,H284,K284,L284,Q284,R284)</x:f>
        <x:v>0.4</x:v>
      </x:c>
      <x:c r="T284" s="74" t="str">
        <x:f>IF(AND('Pair Build'!AJ36="FIT",I284=1,J284=1,M284=1,N284=1,O284&lt;=$E$15,P284=1),"PASS","FAIL")</x:f>
        <x:v>PASS</x:v>
      </x:c>
      <x:c r="U284" s="98" t="str">
        <x:f>IF(AND(S284&gt;=F284,T284="PASS"),"PASS","FAIL")</x:f>
        <x:v>PASS</x:v>
      </x:c>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row>
    <x:row r="285">
      <x:c r="B285" s="28" t="str">
        <x:v>P07</x:v>
      </x:c>
      <x:c r="C285" s="28" t="str">
        <x:v>L6-G5</x:v>
      </x:c>
      <x:c r="D285" s="28" t="str">
        <x:v>L6</x:v>
      </x:c>
      <x:c r="E285" s="28" t="str">
        <x:v>G5</x:v>
      </x:c>
      <x:c r="F285" s="96" t="n">
        <x:f>$D$15</x:f>
        <x:v>0.4</x:v>
      </x:c>
      <x:c r="G285" s="82" t="n">
        <x:f>AB$15</x:f>
        <x:v>1</x:v>
      </x:c>
      <x:c r="H285" s="82" t="n">
        <x:f>MIN(1,Geometries!E12*$I$15+(1-Geometries!E12)*(Geometries!J12*$F$15+Geometries!K12*$G$15*IF(Geometries!M12="YES",1,$J$15)+Geometries!L12*$H$15*IF(Geometries!M12="YES",1,$J$15)))</x:f>
        <x:v>1</x:v>
      </x:c>
      <x:c r="I285" s="82" t="n">
        <x:f>IF($K$15=0,1,IF('Pair Build'!AG37&lt;=$K$15,1,0))</x:f>
        <x:v>1</x:v>
      </x:c>
      <x:c r="J285" s="82" t="n">
        <x:f>IF($L$15=0,1,IF(Geometries!W12&gt;=$L$15,1,0))</x:f>
        <x:v>1</x:v>
      </x:c>
      <x:c r="K285" s="82" t="n">
        <x:f>MIN(IF($M$15=1,Geometries!Z12,1),IF($N$15=1,Geometries!AA12,1))</x:f>
        <x:v>1</x:v>
      </x:c>
      <x:c r="L285" s="82" t="n">
        <x:f>MIN(IF($S$15=1,'Pair Build'!AE37,1),IF($T$15=1,'Pair Build'!AF37,1))</x:f>
        <x:v>1</x:v>
      </x:c>
      <x:c r="M285" s="82" t="n">
        <x:f>IF($O$15=0,1,IF('Pair Build'!AH37&lt;=$O$15,1,0))</x:f>
        <x:v>1</x:v>
      </x:c>
      <x:c r="N285" s="82" t="n">
        <x:f>IF($P$15=0,1,IF('Pair Build'!AI37="PASS",1,0))</x:f>
        <x:v>1</x:v>
      </x:c>
      <x:c r="O285" s="82" t="n">
        <x:f>IF(F285&lt;1,'Pair Build'!Y37,'Pair Build'!Z37)/$Q$15</x:f>
        <x:v>37.243421052631575</x:v>
      </x:c>
      <x:c r="P285" s="82" t="n">
        <x:f>IF('Pair Build'!AK37="T3 FIRM",1,IF(Geometries!AC12&lt;=$R$15,1,0))</x:f>
        <x:v>1</x:v>
      </x:c>
      <x:c r="Q285" s="82" t="n">
        <x:f>IF($U$15=1,Geometries!AB12,1)</x:f>
        <x:v>1</x:v>
      </x:c>
      <x:c r="R285" s="82" t="n">
        <x:f>IF($V$15=1,Lineages!AJ13,1)</x:f>
        <x:v>1</x:v>
      </x:c>
      <x:c r="S285" s="82" t="n">
        <x:f>MIN(1,G285,H285,K285,L285,Q285,R285)</x:f>
        <x:v>1</x:v>
      </x:c>
      <x:c r="T285" s="74" t="str">
        <x:f>IF(AND('Pair Build'!AJ37="FIT",I285=1,J285=1,M285=1,N285=1,O285&lt;=$E$15,P285=1),"PASS","FAIL")</x:f>
        <x:v>PASS</x:v>
      </x:c>
      <x:c r="U285" s="98" t="str">
        <x:f>IF(AND(S285&gt;=F285,T285="PASS"),"PASS","FAIL")</x:f>
        <x:v>PASS</x:v>
      </x:c>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row>
    <x:row r="286">
      <x:c r="B286" s="28" t="str">
        <x:v>P08</x:v>
      </x:c>
      <x:c r="C286" s="28" t="str">
        <x:v>L1-G1</x:v>
      </x:c>
      <x:c r="D286" s="28" t="str">
        <x:v>L1</x:v>
      </x:c>
      <x:c r="E286" s="28" t="str">
        <x:v>G1</x:v>
      </x:c>
      <x:c r="F286" s="96" t="n">
        <x:f>$D$16</x:f>
        <x:v>0.4</x:v>
      </x:c>
      <x:c r="G286" s="82" t="n">
        <x:f>W$16</x:f>
        <x:v>1</x:v>
      </x:c>
      <x:c r="H286" s="82" t="n">
        <x:f>MIN(1,Geometries!E8*$I$16+(1-Geometries!E8)*(Geometries!J8*$F$16+Geometries!K8*$G$16*IF(Geometries!M8="YES",1,$J$16)+Geometries!L8*$H$16*IF(Geometries!M8="YES",1,$J$16)))</x:f>
        <x:v>0</x:v>
      </x:c>
      <x:c r="I286" s="82" t="n">
        <x:f>IF($K$16=0,1,IF('Pair Build'!AG8&lt;=$K$16,1,0))</x:f>
        <x:v>1</x:v>
      </x:c>
      <x:c r="J286" s="82" t="n">
        <x:f>IF($L$16=0,1,IF(Geometries!W8&gt;=$L$16,1,0))</x:f>
        <x:v>1</x:v>
      </x:c>
      <x:c r="K286" s="82" t="n">
        <x:f>MIN(IF($M$16=1,Geometries!Z8,1),IF($N$16=1,Geometries!AA8,1))</x:f>
        <x:v>1</x:v>
      </x:c>
      <x:c r="L286" s="82" t="n">
        <x:f>MIN(IF($S$16=1,'Pair Build'!AE8,1),IF($T$16=1,'Pair Build'!AF8,1))</x:f>
        <x:v>1</x:v>
      </x:c>
      <x:c r="M286" s="82" t="n">
        <x:f>IF($O$16=0,1,IF('Pair Build'!AH8&lt;=$O$16,1,0))</x:f>
        <x:v>1</x:v>
      </x:c>
      <x:c r="N286" s="82" t="n">
        <x:f>IF($P$16=0,1,IF('Pair Build'!AI8="PASS",1,0))</x:f>
        <x:v>1</x:v>
      </x:c>
      <x:c r="O286" s="82" t="n">
        <x:f>IF(F286&lt;1,'Pair Build'!Y8,'Pair Build'!Z8)/$Q$16</x:f>
        <x:v>12</x:v>
      </x:c>
      <x:c r="P286" s="82" t="n">
        <x:f>IF('Pair Build'!AK8="T3 FIRM",1,IF(Geometries!AC8&lt;=$R$16,1,0))</x:f>
        <x:v>1</x:v>
      </x:c>
      <x:c r="Q286" s="82" t="n">
        <x:f>IF($U$16=1,Geometries!AB8,1)</x:f>
        <x:v>1</x:v>
      </x:c>
      <x:c r="R286" s="82" t="n">
        <x:f>IF($V$16=1,Lineages!AJ8,1)</x:f>
        <x:v>1</x:v>
      </x:c>
      <x:c r="S286" s="82" t="n">
        <x:f>MIN(1,G286,H286,K286,L286,Q286,R286)</x:f>
        <x:v>0</x:v>
      </x:c>
      <x:c r="T286" s="74" t="str">
        <x:f>IF(AND('Pair Build'!AJ8="FIT",I286=1,J286=1,M286=1,N286=1,O286&lt;=$E$16,P286=1),"PASS","FAIL")</x:f>
        <x:v>PASS</x:v>
      </x:c>
      <x:c r="U286" s="98" t="str">
        <x:f>IF(AND(S286&gt;=F286,T286="PASS"),"PASS","FAIL")</x:f>
        <x:v>FAIL</x:v>
      </x:c>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row>
    <x:row r="287">
      <x:c r="B287" s="28" t="str">
        <x:v>P08</x:v>
      </x:c>
      <x:c r="C287" s="28" t="str">
        <x:v>L1-G2</x:v>
      </x:c>
      <x:c r="D287" s="28" t="str">
        <x:v>L1</x:v>
      </x:c>
      <x:c r="E287" s="28" t="str">
        <x:v>G2</x:v>
      </x:c>
      <x:c r="F287" s="96" t="n">
        <x:f>$D$16</x:f>
        <x:v>0.4</x:v>
      </x:c>
      <x:c r="G287" s="82" t="n">
        <x:f>W$16</x:f>
        <x:v>1</x:v>
      </x:c>
      <x:c r="H287" s="82" t="n">
        <x:f>MIN(1,Geometries!E9*$I$16+(1-Geometries!E9)*(Geometries!J9*$F$16+Geometries!K9*$G$16*IF(Geometries!M9="YES",1,$J$16)+Geometries!L9*$H$16*IF(Geometries!M9="YES",1,$J$16)))</x:f>
        <x:v>0.9</x:v>
      </x:c>
      <x:c r="I287" s="82" t="n">
        <x:f>IF($K$16=0,1,IF('Pair Build'!AG9&lt;=$K$16,1,0))</x:f>
        <x:v>1</x:v>
      </x:c>
      <x:c r="J287" s="82" t="n">
        <x:f>IF($L$16=0,1,IF(Geometries!W9&gt;=$L$16,1,0))</x:f>
        <x:v>1</x:v>
      </x:c>
      <x:c r="K287" s="82" t="n">
        <x:f>MIN(IF($M$16=1,Geometries!Z9,1),IF($N$16=1,Geometries!AA9,1))</x:f>
        <x:v>1</x:v>
      </x:c>
      <x:c r="L287" s="82" t="n">
        <x:f>MIN(IF($S$16=1,'Pair Build'!AE9,1),IF($T$16=1,'Pair Build'!AF9,1))</x:f>
        <x:v>1</x:v>
      </x:c>
      <x:c r="M287" s="82" t="n">
        <x:f>IF($O$16=0,1,IF('Pair Build'!AH9&lt;=$O$16,1,0))</x:f>
        <x:v>1</x:v>
      </x:c>
      <x:c r="N287" s="82" t="n">
        <x:f>IF($P$16=0,1,IF('Pair Build'!AI9="PASS",1,0))</x:f>
        <x:v>1</x:v>
      </x:c>
      <x:c r="O287" s="82" t="n">
        <x:f>IF(F287&lt;1,'Pair Build'!Y9,'Pair Build'!Z9)/$Q$16</x:f>
        <x:v>18</x:v>
      </x:c>
      <x:c r="P287" s="82" t="n">
        <x:f>IF('Pair Build'!AK9="T3 FIRM",1,IF(Geometries!AC9&lt;=$R$16,1,0))</x:f>
        <x:v>1</x:v>
      </x:c>
      <x:c r="Q287" s="82" t="n">
        <x:f>IF($U$16=1,Geometries!AB9,1)</x:f>
        <x:v>1</x:v>
      </x:c>
      <x:c r="R287" s="82" t="n">
        <x:f>IF($V$16=1,Lineages!AJ8,1)</x:f>
        <x:v>1</x:v>
      </x:c>
      <x:c r="S287" s="82" t="n">
        <x:f>MIN(1,G287,H287,K287,L287,Q287,R287)</x:f>
        <x:v>0.9</x:v>
      </x:c>
      <x:c r="T287" s="74" t="str">
        <x:f>IF(AND('Pair Build'!AJ9="FIT",I287=1,J287=1,M287=1,N287=1,O287&lt;=$E$16,P287=1),"PASS","FAIL")</x:f>
        <x:v>PASS</x:v>
      </x:c>
      <x:c r="U287" s="98" t="str">
        <x:f>IF(AND(S287&gt;=F287,T287="PASS"),"PASS","FAIL")</x:f>
        <x:v>PASS</x:v>
      </x:c>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row>
    <x:row r="288">
      <x:c r="B288" s="28" t="str">
        <x:v>P08</x:v>
      </x:c>
      <x:c r="C288" s="28" t="str">
        <x:v>L1-G3</x:v>
      </x:c>
      <x:c r="D288" s="28" t="str">
        <x:v>L1</x:v>
      </x:c>
      <x:c r="E288" s="28" t="str">
        <x:v>G3</x:v>
      </x:c>
      <x:c r="F288" s="96" t="n">
        <x:f>$D$16</x:f>
        <x:v>0.4</x:v>
      </x:c>
      <x:c r="G288" s="82" t="n">
        <x:f>W$16</x:f>
        <x:v>1</x:v>
      </x:c>
      <x:c r="H288" s="82" t="n">
        <x:f>MIN(1,Geometries!E10*$I$16+(1-Geometries!E10)*(Geometries!J10*$F$16+Geometries!K10*$G$16*IF(Geometries!M10="YES",1,$J$16)+Geometries!L10*$H$16*IF(Geometries!M10="YES",1,$J$16)))</x:f>
        <x:v>1</x:v>
      </x:c>
      <x:c r="I288" s="82" t="n">
        <x:f>IF($K$16=0,1,IF('Pair Build'!AG10&lt;=$K$16,1,0))</x:f>
        <x:v>1</x:v>
      </x:c>
      <x:c r="J288" s="82" t="n">
        <x:f>IF($L$16=0,1,IF(Geometries!W10&gt;=$L$16,1,0))</x:f>
        <x:v>1</x:v>
      </x:c>
      <x:c r="K288" s="82" t="n">
        <x:f>MIN(IF($M$16=1,Geometries!Z10,1),IF($N$16=1,Geometries!AA10,1))</x:f>
        <x:v>1</x:v>
      </x:c>
      <x:c r="L288" s="82" t="n">
        <x:f>MIN(IF($S$16=1,'Pair Build'!AE10,1),IF($T$16=1,'Pair Build'!AF10,1))</x:f>
        <x:v>1</x:v>
      </x:c>
      <x:c r="M288" s="82" t="n">
        <x:f>IF($O$16=0,1,IF('Pair Build'!AH10&lt;=$O$16,1,0))</x:f>
        <x:v>1</x:v>
      </x:c>
      <x:c r="N288" s="82" t="n">
        <x:f>IF($P$16=0,1,IF('Pair Build'!AI10="PASS",1,0))</x:f>
        <x:v>1</x:v>
      </x:c>
      <x:c r="O288" s="82" t="n">
        <x:f>IF(F288&lt;1,'Pair Build'!Y10,'Pair Build'!Z10)/$Q$16</x:f>
        <x:v>14</x:v>
      </x:c>
      <x:c r="P288" s="82" t="n">
        <x:f>IF('Pair Build'!AK10="T3 FIRM",1,IF(Geometries!AC10&lt;=$R$16,1,0))</x:f>
        <x:v>1</x:v>
      </x:c>
      <x:c r="Q288" s="82" t="n">
        <x:f>IF($U$16=1,Geometries!AB10,1)</x:f>
        <x:v>1</x:v>
      </x:c>
      <x:c r="R288" s="82" t="n">
        <x:f>IF($V$16=1,Lineages!AJ8,1)</x:f>
        <x:v>1</x:v>
      </x:c>
      <x:c r="S288" s="82" t="n">
        <x:f>MIN(1,G288,H288,K288,L288,Q288,R288)</x:f>
        <x:v>1</x:v>
      </x:c>
      <x:c r="T288" s="74" t="str">
        <x:f>IF(AND('Pair Build'!AJ10="FIT",I288=1,J288=1,M288=1,N288=1,O288&lt;=$E$16,P288=1),"PASS","FAIL")</x:f>
        <x:v>PASS</x:v>
      </x:c>
      <x:c r="U288" s="98" t="str">
        <x:f>IF(AND(S288&gt;=F288,T288="PASS"),"PASS","FAIL")</x:f>
        <x:v>PASS</x:v>
      </x:c>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row>
    <x:row r="289">
      <x:c r="B289" s="28" t="str">
        <x:v>P08</x:v>
      </x:c>
      <x:c r="C289" s="28" t="str">
        <x:v>L1-G4</x:v>
      </x:c>
      <x:c r="D289" s="28" t="str">
        <x:v>L1</x:v>
      </x:c>
      <x:c r="E289" s="28" t="str">
        <x:v>G4</x:v>
      </x:c>
      <x:c r="F289" s="96" t="n">
        <x:f>$D$16</x:f>
        <x:v>0.4</x:v>
      </x:c>
      <x:c r="G289" s="82" t="n">
        <x:f>W$16</x:f>
        <x:v>1</x:v>
      </x:c>
      <x:c r="H289" s="82" t="n">
        <x:f>MIN(1,Geometries!E11*$I$16+(1-Geometries!E11)*(Geometries!J11*$F$16+Geometries!K11*$G$16*IF(Geometries!M11="YES",1,$J$16)+Geometries!L11*$H$16*IF(Geometries!M11="YES",1,$J$16)))</x:f>
        <x:v>0.6</x:v>
      </x:c>
      <x:c r="I289" s="82" t="n">
        <x:f>IF($K$16=0,1,IF('Pair Build'!AG11&lt;=$K$16,1,0))</x:f>
        <x:v>1</x:v>
      </x:c>
      <x:c r="J289" s="82" t="n">
        <x:f>IF($L$16=0,1,IF(Geometries!W11&gt;=$L$16,1,0))</x:f>
        <x:v>1</x:v>
      </x:c>
      <x:c r="K289" s="82" t="n">
        <x:f>MIN(IF($M$16=1,Geometries!Z11,1),IF($N$16=1,Geometries!AA11,1))</x:f>
        <x:v>1</x:v>
      </x:c>
      <x:c r="L289" s="82" t="n">
        <x:f>MIN(IF($S$16=1,'Pair Build'!AE11,1),IF($T$16=1,'Pair Build'!AF11,1))</x:f>
        <x:v>1</x:v>
      </x:c>
      <x:c r="M289" s="82" t="n">
        <x:f>IF($O$16=0,1,IF('Pair Build'!AH11&lt;=$O$16,1,0))</x:f>
        <x:v>1</x:v>
      </x:c>
      <x:c r="N289" s="82" t="n">
        <x:f>IF($P$16=0,1,IF('Pair Build'!AI11="PASS",1,0))</x:f>
        <x:v>1</x:v>
      </x:c>
      <x:c r="O289" s="82" t="n">
        <x:f>IF(F289&lt;1,'Pair Build'!Y11,'Pair Build'!Z11)/$Q$16</x:f>
        <x:v>2</x:v>
      </x:c>
      <x:c r="P289" s="82" t="n">
        <x:f>IF('Pair Build'!AK11="T3 FIRM",1,IF(Geometries!AC11&lt;=$R$16,1,0))</x:f>
        <x:v>1</x:v>
      </x:c>
      <x:c r="Q289" s="82" t="n">
        <x:f>IF($U$16=1,Geometries!AB11,1)</x:f>
        <x:v>1</x:v>
      </x:c>
      <x:c r="R289" s="82" t="n">
        <x:f>IF($V$16=1,Lineages!AJ8,1)</x:f>
        <x:v>1</x:v>
      </x:c>
      <x:c r="S289" s="82" t="n">
        <x:f>MIN(1,G289,H289,K289,L289,Q289,R289)</x:f>
        <x:v>0.6</x:v>
      </x:c>
      <x:c r="T289" s="74" t="str">
        <x:f>IF(AND('Pair Build'!AJ11="FIT",I289=1,J289=1,M289=1,N289=1,O289&lt;=$E$16,P289=1),"PASS","FAIL")</x:f>
        <x:v>PASS</x:v>
      </x:c>
      <x:c r="U289" s="98" t="str">
        <x:f>IF(AND(S289&gt;=F289,T289="PASS"),"PASS","FAIL")</x:f>
        <x:v>PASS</x:v>
      </x:c>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row>
    <x:row r="290">
      <x:c r="B290" s="28" t="str">
        <x:v>P08</x:v>
      </x:c>
      <x:c r="C290" s="28" t="str">
        <x:v>L1-G5</x:v>
      </x:c>
      <x:c r="D290" s="28" t="str">
        <x:v>L1</x:v>
      </x:c>
      <x:c r="E290" s="28" t="str">
        <x:v>G5</x:v>
      </x:c>
      <x:c r="F290" s="96" t="n">
        <x:f>$D$16</x:f>
        <x:v>0.4</x:v>
      </x:c>
      <x:c r="G290" s="82" t="n">
        <x:f>W$16</x:f>
        <x:v>1</x:v>
      </x:c>
      <x:c r="H290" s="82" t="n">
        <x:f>MIN(1,Geometries!E12*$I$16+(1-Geometries!E12)*(Geometries!J12*$F$16+Geometries!K12*$G$16*IF(Geometries!M12="YES",1,$J$16)+Geometries!L12*$H$16*IF(Geometries!M12="YES",1,$J$16)))</x:f>
        <x:v>0.6</x:v>
      </x:c>
      <x:c r="I290" s="82" t="n">
        <x:f>IF($K$16=0,1,IF('Pair Build'!AG12&lt;=$K$16,1,0))</x:f>
        <x:v>1</x:v>
      </x:c>
      <x:c r="J290" s="82" t="n">
        <x:f>IF($L$16=0,1,IF(Geometries!W12&gt;=$L$16,1,0))</x:f>
        <x:v>1</x:v>
      </x:c>
      <x:c r="K290" s="82" t="n">
        <x:f>MIN(IF($M$16=1,Geometries!Z12,1),IF($N$16=1,Geometries!AA12,1))</x:f>
        <x:v>1</x:v>
      </x:c>
      <x:c r="L290" s="82" t="n">
        <x:f>MIN(IF($S$16=1,'Pair Build'!AE12,1),IF($T$16=1,'Pair Build'!AF12,1))</x:f>
        <x:v>1</x:v>
      </x:c>
      <x:c r="M290" s="82" t="n">
        <x:f>IF($O$16=0,1,IF('Pair Build'!AH12&lt;=$O$16,1,0))</x:f>
        <x:v>1</x:v>
      </x:c>
      <x:c r="N290" s="82" t="n">
        <x:f>IF($P$16=0,1,IF('Pair Build'!AI12="PASS",1,0))</x:f>
        <x:v>1</x:v>
      </x:c>
      <x:c r="O290" s="82" t="n">
        <x:f>IF(F290&lt;1,'Pair Build'!Y12,'Pair Build'!Z12)/$Q$16</x:f>
        <x:v>10</x:v>
      </x:c>
      <x:c r="P290" s="82" t="n">
        <x:f>IF('Pair Build'!AK12="T3 FIRM",1,IF(Geometries!AC12&lt;=$R$16,1,0))</x:f>
        <x:v>1</x:v>
      </x:c>
      <x:c r="Q290" s="82" t="n">
        <x:f>IF($U$16=1,Geometries!AB12,1)</x:f>
        <x:v>1</x:v>
      </x:c>
      <x:c r="R290" s="82" t="n">
        <x:f>IF($V$16=1,Lineages!AJ8,1)</x:f>
        <x:v>1</x:v>
      </x:c>
      <x:c r="S290" s="82" t="n">
        <x:f>MIN(1,G290,H290,K290,L290,Q290,R290)</x:f>
        <x:v>0.6</x:v>
      </x:c>
      <x:c r="T290" s="74" t="str">
        <x:f>IF(AND('Pair Build'!AJ12="FIT",I290=1,J290=1,M290=1,N290=1,O290&lt;=$E$16,P290=1),"PASS","FAIL")</x:f>
        <x:v>PASS</x:v>
      </x:c>
      <x:c r="U290" s="98" t="str">
        <x:f>IF(AND(S290&gt;=F290,T290="PASS"),"PASS","FAIL")</x:f>
        <x:v>PASS</x:v>
      </x:c>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row>
    <x:row r="291">
      <x:c r="B291" s="28" t="str">
        <x:v>P08</x:v>
      </x:c>
      <x:c r="C291" s="28" t="str">
        <x:v>L2-G1</x:v>
      </x:c>
      <x:c r="D291" s="28" t="str">
        <x:v>L2</x:v>
      </x:c>
      <x:c r="E291" s="28" t="str">
        <x:v>G1</x:v>
      </x:c>
      <x:c r="F291" s="96" t="n">
        <x:f>$D$16</x:f>
        <x:v>0.4</x:v>
      </x:c>
      <x:c r="G291" s="82" t="n">
        <x:f>X$16</x:f>
        <x:v>1</x:v>
      </x:c>
      <x:c r="H291" s="82" t="n">
        <x:f>MIN(1,Geometries!E8*$I$16+(1-Geometries!E8)*(Geometries!J8*$F$16+Geometries!K8*$G$16*IF(Geometries!M8="YES",1,$J$16)+Geometries!L8*$H$16*IF(Geometries!M8="YES",1,$J$16)))</x:f>
        <x:v>0</x:v>
      </x:c>
      <x:c r="I291" s="82" t="n">
        <x:f>IF($K$16=0,1,IF('Pair Build'!AG13&lt;=$K$16,1,0))</x:f>
        <x:v>1</x:v>
      </x:c>
      <x:c r="J291" s="82" t="n">
        <x:f>IF($L$16=0,1,IF(Geometries!W8&gt;=$L$16,1,0))</x:f>
        <x:v>1</x:v>
      </x:c>
      <x:c r="K291" s="82" t="n">
        <x:f>MIN(IF($M$16=1,Geometries!Z8,1),IF($N$16=1,Geometries!AA8,1))</x:f>
        <x:v>1</x:v>
      </x:c>
      <x:c r="L291" s="82" t="n">
        <x:f>MIN(IF($S$16=1,'Pair Build'!AE13,1),IF($T$16=1,'Pair Build'!AF13,1))</x:f>
        <x:v>1</x:v>
      </x:c>
      <x:c r="M291" s="82" t="n">
        <x:f>IF($O$16=0,1,IF('Pair Build'!AH13&lt;=$O$16,1,0))</x:f>
        <x:v>1</x:v>
      </x:c>
      <x:c r="N291" s="82" t="n">
        <x:f>IF($P$16=0,1,IF('Pair Build'!AI13="PASS",1,0))</x:f>
        <x:v>1</x:v>
      </x:c>
      <x:c r="O291" s="82" t="n">
        <x:f>IF(F291&lt;1,'Pair Build'!Y13,'Pair Build'!Z13)/$Q$16</x:f>
        <x:v>13.570588235294117</x:v>
      </x:c>
      <x:c r="P291" s="82" t="n">
        <x:f>IF('Pair Build'!AK13="T3 FIRM",1,IF(Geometries!AC8&lt;=$R$16,1,0))</x:f>
        <x:v>1</x:v>
      </x:c>
      <x:c r="Q291" s="82" t="n">
        <x:f>IF($U$16=1,Geometries!AB8,1)</x:f>
        <x:v>1</x:v>
      </x:c>
      <x:c r="R291" s="82" t="n">
        <x:f>IF($V$16=1,Lineages!AJ9,1)</x:f>
        <x:v>1</x:v>
      </x:c>
      <x:c r="S291" s="82" t="n">
        <x:f>MIN(1,G291,H291,K291,L291,Q291,R291)</x:f>
        <x:v>0</x:v>
      </x:c>
      <x:c r="T291" s="74" t="str">
        <x:f>IF(AND('Pair Build'!AJ13="FIT",I291=1,J291=1,M291=1,N291=1,O291&lt;=$E$16,P291=1),"PASS","FAIL")</x:f>
        <x:v>PASS</x:v>
      </x:c>
      <x:c r="U291" s="98" t="str">
        <x:f>IF(AND(S291&gt;=F291,T291="PASS"),"PASS","FAIL")</x:f>
        <x:v>FAIL</x:v>
      </x:c>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row>
    <x:row r="292">
      <x:c r="B292" s="28" t="str">
        <x:v>P08</x:v>
      </x:c>
      <x:c r="C292" s="28" t="str">
        <x:v>L2-G2</x:v>
      </x:c>
      <x:c r="D292" s="28" t="str">
        <x:v>L2</x:v>
      </x:c>
      <x:c r="E292" s="28" t="str">
        <x:v>G2</x:v>
      </x:c>
      <x:c r="F292" s="96" t="n">
        <x:f>$D$16</x:f>
        <x:v>0.4</x:v>
      </x:c>
      <x:c r="G292" s="82" t="n">
        <x:f>X$16</x:f>
        <x:v>1</x:v>
      </x:c>
      <x:c r="H292" s="82" t="n">
        <x:f>MIN(1,Geometries!E9*$I$16+(1-Geometries!E9)*(Geometries!J9*$F$16+Geometries!K9*$G$16*IF(Geometries!M9="YES",1,$J$16)+Geometries!L9*$H$16*IF(Geometries!M9="YES",1,$J$16)))</x:f>
        <x:v>0.9</x:v>
      </x:c>
      <x:c r="I292" s="82" t="n">
        <x:f>IF($K$16=0,1,IF('Pair Build'!AG14&lt;=$K$16,1,0))</x:f>
        <x:v>1</x:v>
      </x:c>
      <x:c r="J292" s="82" t="n">
        <x:f>IF($L$16=0,1,IF(Geometries!W9&gt;=$L$16,1,0))</x:f>
        <x:v>1</x:v>
      </x:c>
      <x:c r="K292" s="82" t="n">
        <x:f>MIN(IF($M$16=1,Geometries!Z9,1),IF($N$16=1,Geometries!AA9,1))</x:f>
        <x:v>1</x:v>
      </x:c>
      <x:c r="L292" s="82" t="n">
        <x:f>MIN(IF($S$16=1,'Pair Build'!AE14,1),IF($T$16=1,'Pair Build'!AF14,1))</x:f>
        <x:v>1</x:v>
      </x:c>
      <x:c r="M292" s="82" t="n">
        <x:f>IF($O$16=0,1,IF('Pair Build'!AH14&lt;=$O$16,1,0))</x:f>
        <x:v>1</x:v>
      </x:c>
      <x:c r="N292" s="82" t="n">
        <x:f>IF($P$16=0,1,IF('Pair Build'!AI14="PASS",1,0))</x:f>
        <x:v>1</x:v>
      </x:c>
      <x:c r="O292" s="82" t="n">
        <x:f>IF(F292&lt;1,'Pair Build'!Y14,'Pair Build'!Z14)/$Q$16</x:f>
        <x:v>19.759090909090908</x:v>
      </x:c>
      <x:c r="P292" s="82" t="n">
        <x:f>IF('Pair Build'!AK14="T3 FIRM",1,IF(Geometries!AC9&lt;=$R$16,1,0))</x:f>
        <x:v>1</x:v>
      </x:c>
      <x:c r="Q292" s="82" t="n">
        <x:f>IF($U$16=1,Geometries!AB9,1)</x:f>
        <x:v>1</x:v>
      </x:c>
      <x:c r="R292" s="82" t="n">
        <x:f>IF($V$16=1,Lineages!AJ9,1)</x:f>
        <x:v>1</x:v>
      </x:c>
      <x:c r="S292" s="82" t="n">
        <x:f>MIN(1,G292,H292,K292,L292,Q292,R292)</x:f>
        <x:v>0.9</x:v>
      </x:c>
      <x:c r="T292" s="74" t="str">
        <x:f>IF(AND('Pair Build'!AJ14="FIT",I292=1,J292=1,M292=1,N292=1,O292&lt;=$E$16,P292=1),"PASS","FAIL")</x:f>
        <x:v>PASS</x:v>
      </x:c>
      <x:c r="U292" s="98" t="str">
        <x:f>IF(AND(S292&gt;=F292,T292="PASS"),"PASS","FAIL")</x:f>
        <x:v>PASS</x:v>
      </x:c>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row>
    <x:row r="293">
      <x:c r="B293" s="28" t="str">
        <x:v>P08</x:v>
      </x:c>
      <x:c r="C293" s="28" t="str">
        <x:v>L2-G3</x:v>
      </x:c>
      <x:c r="D293" s="28" t="str">
        <x:v>L2</x:v>
      </x:c>
      <x:c r="E293" s="28" t="str">
        <x:v>G3</x:v>
      </x:c>
      <x:c r="F293" s="96" t="n">
        <x:f>$D$16</x:f>
        <x:v>0.4</x:v>
      </x:c>
      <x:c r="G293" s="82" t="n">
        <x:f>X$16</x:f>
        <x:v>1</x:v>
      </x:c>
      <x:c r="H293" s="82" t="n">
        <x:f>MIN(1,Geometries!E10*$I$16+(1-Geometries!E10)*(Geometries!J10*$F$16+Geometries!K10*$G$16*IF(Geometries!M10="YES",1,$J$16)+Geometries!L10*$H$16*IF(Geometries!M10="YES",1,$J$16)))</x:f>
        <x:v>1</x:v>
      </x:c>
      <x:c r="I293" s="82" t="n">
        <x:f>IF($K$16=0,1,IF('Pair Build'!AG15&lt;=$K$16,1,0))</x:f>
        <x:v>1</x:v>
      </x:c>
      <x:c r="J293" s="82" t="n">
        <x:f>IF($L$16=0,1,IF(Geometries!W10&gt;=$L$16,1,0))</x:f>
        <x:v>1</x:v>
      </x:c>
      <x:c r="K293" s="82" t="n">
        <x:f>MIN(IF($M$16=1,Geometries!Z10,1),IF($N$16=1,Geometries!AA10,1))</x:f>
        <x:v>1</x:v>
      </x:c>
      <x:c r="L293" s="82" t="n">
        <x:f>MIN(IF($S$16=1,'Pair Build'!AE15,1),IF($T$16=1,'Pair Build'!AF15,1))</x:f>
        <x:v>1</x:v>
      </x:c>
      <x:c r="M293" s="82" t="n">
        <x:f>IF($O$16=0,1,IF('Pair Build'!AH15&lt;=$O$16,1,0))</x:f>
        <x:v>1</x:v>
      </x:c>
      <x:c r="N293" s="82" t="n">
        <x:f>IF($P$16=0,1,IF('Pair Build'!AI15="PASS",1,0))</x:f>
        <x:v>1</x:v>
      </x:c>
      <x:c r="O293" s="82" t="n">
        <x:f>IF(F293&lt;1,'Pair Build'!Y15,'Pair Build'!Z15)/$Q$16</x:f>
        <x:v>15.43235294117647</x:v>
      </x:c>
      <x:c r="P293" s="82" t="n">
        <x:f>IF('Pair Build'!AK15="T3 FIRM",1,IF(Geometries!AC10&lt;=$R$16,1,0))</x:f>
        <x:v>1</x:v>
      </x:c>
      <x:c r="Q293" s="82" t="n">
        <x:f>IF($U$16=1,Geometries!AB10,1)</x:f>
        <x:v>1</x:v>
      </x:c>
      <x:c r="R293" s="82" t="n">
        <x:f>IF($V$16=1,Lineages!AJ9,1)</x:f>
        <x:v>1</x:v>
      </x:c>
      <x:c r="S293" s="82" t="n">
        <x:f>MIN(1,G293,H293,K293,L293,Q293,R293)</x:f>
        <x:v>1</x:v>
      </x:c>
      <x:c r="T293" s="74" t="str">
        <x:f>IF(AND('Pair Build'!AJ15="FIT",I293=1,J293=1,M293=1,N293=1,O293&lt;=$E$16,P293=1),"PASS","FAIL")</x:f>
        <x:v>PASS</x:v>
      </x:c>
      <x:c r="U293" s="98" t="str">
        <x:f>IF(AND(S293&gt;=F293,T293="PASS"),"PASS","FAIL")</x:f>
        <x:v>PASS</x:v>
      </x:c>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row>
    <x:row r="294">
      <x:c r="B294" s="28" t="str">
        <x:v>P08</x:v>
      </x:c>
      <x:c r="C294" s="28" t="str">
        <x:v>L2-G4</x:v>
      </x:c>
      <x:c r="D294" s="28" t="str">
        <x:v>L2</x:v>
      </x:c>
      <x:c r="E294" s="28" t="str">
        <x:v>G4</x:v>
      </x:c>
      <x:c r="F294" s="96" t="n">
        <x:f>$D$16</x:f>
        <x:v>0.4</x:v>
      </x:c>
      <x:c r="G294" s="82" t="n">
        <x:f>X$16</x:f>
        <x:v>1</x:v>
      </x:c>
      <x:c r="H294" s="82" t="n">
        <x:f>MIN(1,Geometries!E11*$I$16+(1-Geometries!E11)*(Geometries!J11*$F$16+Geometries!K11*$G$16*IF(Geometries!M11="YES",1,$J$16)+Geometries!L11*$H$16*IF(Geometries!M11="YES",1,$J$16)))</x:f>
        <x:v>0.6</x:v>
      </x:c>
      <x:c r="I294" s="82" t="n">
        <x:f>IF($K$16=0,1,IF('Pair Build'!AG16&lt;=$K$16,1,0))</x:f>
        <x:v>1</x:v>
      </x:c>
      <x:c r="J294" s="82" t="n">
        <x:f>IF($L$16=0,1,IF(Geometries!W11&gt;=$L$16,1,0))</x:f>
        <x:v>1</x:v>
      </x:c>
      <x:c r="K294" s="82" t="n">
        <x:f>MIN(IF($M$16=1,Geometries!Z11,1),IF($N$16=1,Geometries!AA11,1))</x:f>
        <x:v>1</x:v>
      </x:c>
      <x:c r="L294" s="82" t="n">
        <x:f>MIN(IF($S$16=1,'Pair Build'!AE16,1),IF($T$16=1,'Pair Build'!AF16,1))</x:f>
        <x:v>1</x:v>
      </x:c>
      <x:c r="M294" s="82" t="n">
        <x:f>IF($O$16=0,1,IF('Pair Build'!AH16&lt;=$O$16,1,0))</x:f>
        <x:v>1</x:v>
      </x:c>
      <x:c r="N294" s="82" t="n">
        <x:f>IF($P$16=0,1,IF('Pair Build'!AI16="PASS",1,0))</x:f>
        <x:v>1</x:v>
      </x:c>
      <x:c r="O294" s="82" t="n">
        <x:f>IF(F294&lt;1,'Pair Build'!Y16,'Pair Build'!Z16)/$Q$16</x:f>
        <x:v>2.3266666666666667</x:v>
      </x:c>
      <x:c r="P294" s="82" t="n">
        <x:f>IF('Pair Build'!AK16="T3 FIRM",1,IF(Geometries!AC11&lt;=$R$16,1,0))</x:f>
        <x:v>1</x:v>
      </x:c>
      <x:c r="Q294" s="82" t="n">
        <x:f>IF($U$16=1,Geometries!AB11,1)</x:f>
        <x:v>1</x:v>
      </x:c>
      <x:c r="R294" s="82" t="n">
        <x:f>IF($V$16=1,Lineages!AJ9,1)</x:f>
        <x:v>1</x:v>
      </x:c>
      <x:c r="S294" s="82" t="n">
        <x:f>MIN(1,G294,H294,K294,L294,Q294,R294)</x:f>
        <x:v>0.6</x:v>
      </x:c>
      <x:c r="T294" s="74" t="str">
        <x:f>IF(AND('Pair Build'!AJ16="FIT",I294=1,J294=1,M294=1,N294=1,O294&lt;=$E$16,P294=1),"PASS","FAIL")</x:f>
        <x:v>PASS</x:v>
      </x:c>
      <x:c r="U294" s="98" t="str">
        <x:f>IF(AND(S294&gt;=F294,T294="PASS"),"PASS","FAIL")</x:f>
        <x:v>PASS</x:v>
      </x:c>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row>
    <x:row r="295">
      <x:c r="B295" s="28" t="str">
        <x:v>P08</x:v>
      </x:c>
      <x:c r="C295" s="28" t="str">
        <x:v>L2-G5</x:v>
      </x:c>
      <x:c r="D295" s="28" t="str">
        <x:v>L2</x:v>
      </x:c>
      <x:c r="E295" s="28" t="str">
        <x:v>G5</x:v>
      </x:c>
      <x:c r="F295" s="96" t="n">
        <x:f>$D$16</x:f>
        <x:v>0.4</x:v>
      </x:c>
      <x:c r="G295" s="82" t="n">
        <x:f>X$16</x:f>
        <x:v>1</x:v>
      </x:c>
      <x:c r="H295" s="82" t="n">
        <x:f>MIN(1,Geometries!E12*$I$16+(1-Geometries!E12)*(Geometries!J12*$F$16+Geometries!K12*$G$16*IF(Geometries!M12="YES",1,$J$16)+Geometries!L12*$H$16*IF(Geometries!M12="YES",1,$J$16)))</x:f>
        <x:v>0.6</x:v>
      </x:c>
      <x:c r="I295" s="82" t="n">
        <x:f>IF($K$16=0,1,IF('Pair Build'!AG17&lt;=$K$16,1,0))</x:f>
        <x:v>1</x:v>
      </x:c>
      <x:c r="J295" s="82" t="n">
        <x:f>IF($L$16=0,1,IF(Geometries!W12&gt;=$L$16,1,0))</x:f>
        <x:v>1</x:v>
      </x:c>
      <x:c r="K295" s="82" t="n">
        <x:f>MIN(IF($M$16=1,Geometries!Z12,1),IF($N$16=1,Geometries!AA12,1))</x:f>
        <x:v>1</x:v>
      </x:c>
      <x:c r="L295" s="82" t="n">
        <x:f>MIN(IF($S$16=1,'Pair Build'!AE17,1),IF($T$16=1,'Pair Build'!AF17,1))</x:f>
        <x:v>1</x:v>
      </x:c>
      <x:c r="M295" s="82" t="n">
        <x:f>IF($O$16=0,1,IF('Pair Build'!AH17&lt;=$O$16,1,0))</x:f>
        <x:v>1</x:v>
      </x:c>
      <x:c r="N295" s="82" t="n">
        <x:f>IF($P$16=0,1,IF('Pair Build'!AI17="PASS",1,0))</x:f>
        <x:v>1</x:v>
      </x:c>
      <x:c r="O295" s="82" t="n">
        <x:f>IF(F295&lt;1,'Pair Build'!Y17,'Pair Build'!Z17)/$Q$16</x:f>
        <x:v>11.777631578947368</x:v>
      </x:c>
      <x:c r="P295" s="82" t="n">
        <x:f>IF('Pair Build'!AK17="T3 FIRM",1,IF(Geometries!AC12&lt;=$R$16,1,0))</x:f>
        <x:v>1</x:v>
      </x:c>
      <x:c r="Q295" s="82" t="n">
        <x:f>IF($U$16=1,Geometries!AB12,1)</x:f>
        <x:v>1</x:v>
      </x:c>
      <x:c r="R295" s="82" t="n">
        <x:f>IF($V$16=1,Lineages!AJ9,1)</x:f>
        <x:v>1</x:v>
      </x:c>
      <x:c r="S295" s="82" t="n">
        <x:f>MIN(1,G295,H295,K295,L295,Q295,R295)</x:f>
        <x:v>0.6</x:v>
      </x:c>
      <x:c r="T295" s="74" t="str">
        <x:f>IF(AND('Pair Build'!AJ17="FIT",I295=1,J295=1,M295=1,N295=1,O295&lt;=$E$16,P295=1),"PASS","FAIL")</x:f>
        <x:v>PASS</x:v>
      </x:c>
      <x:c r="U295" s="98" t="str">
        <x:f>IF(AND(S295&gt;=F295,T295="PASS"),"PASS","FAIL")</x:f>
        <x:v>PASS</x:v>
      </x:c>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row>
    <x:row r="296">
      <x:c r="B296" s="28" t="str">
        <x:v>P08</x:v>
      </x:c>
      <x:c r="C296" s="28" t="str">
        <x:v>L3-G1</x:v>
      </x:c>
      <x:c r="D296" s="28" t="str">
        <x:v>L3</x:v>
      </x:c>
      <x:c r="E296" s="28" t="str">
        <x:v>G1</x:v>
      </x:c>
      <x:c r="F296" s="96" t="n">
        <x:f>$D$16</x:f>
        <x:v>0.4</x:v>
      </x:c>
      <x:c r="G296" s="82" t="n">
        <x:f>Y$16</x:f>
        <x:v>1</x:v>
      </x:c>
      <x:c r="H296" s="82" t="n">
        <x:f>MIN(1,Geometries!E8*$I$16+(1-Geometries!E8)*(Geometries!J8*$F$16+Geometries!K8*$G$16*IF(Geometries!M8="YES",1,$J$16)+Geometries!L8*$H$16*IF(Geometries!M8="YES",1,$J$16)))</x:f>
        <x:v>0</x:v>
      </x:c>
      <x:c r="I296" s="82" t="n">
        <x:f>IF($K$16=0,1,IF('Pair Build'!AG18&lt;=$K$16,1,0))</x:f>
        <x:v>1</x:v>
      </x:c>
      <x:c r="J296" s="82" t="n">
        <x:f>IF($L$16=0,1,IF(Geometries!W8&gt;=$L$16,1,0))</x:f>
        <x:v>1</x:v>
      </x:c>
      <x:c r="K296" s="82" t="n">
        <x:f>MIN(IF($M$16=1,Geometries!Z8,1),IF($N$16=1,Geometries!AA8,1))</x:f>
        <x:v>1</x:v>
      </x:c>
      <x:c r="L296" s="82" t="n">
        <x:f>MIN(IF($S$16=1,'Pair Build'!AE18,1),IF($T$16=1,'Pair Build'!AF18,1))</x:f>
        <x:v>1</x:v>
      </x:c>
      <x:c r="M296" s="82" t="n">
        <x:f>IF($O$16=0,1,IF('Pair Build'!AH18&lt;=$O$16,1,0))</x:f>
        <x:v>1</x:v>
      </x:c>
      <x:c r="N296" s="82" t="n">
        <x:f>IF($P$16=0,1,IF('Pair Build'!AI18="PASS",1,0))</x:f>
        <x:v>1</x:v>
      </x:c>
      <x:c r="O296" s="82" t="n">
        <x:f>IF(F296&lt;1,'Pair Build'!Y18,'Pair Build'!Z18)/$Q$16</x:f>
        <x:v>17.929411764705883</x:v>
      </x:c>
      <x:c r="P296" s="82" t="n">
        <x:f>IF('Pair Build'!AK18="T3 FIRM",1,IF(Geometries!AC8&lt;=$R$16,1,0))</x:f>
        <x:v>1</x:v>
      </x:c>
      <x:c r="Q296" s="82" t="n">
        <x:f>IF($U$16=1,Geometries!AB8,1)</x:f>
        <x:v>1</x:v>
      </x:c>
      <x:c r="R296" s="82" t="n">
        <x:f>IF($V$16=1,Lineages!AJ10,1)</x:f>
        <x:v>1</x:v>
      </x:c>
      <x:c r="S296" s="82" t="n">
        <x:f>MIN(1,G296,H296,K296,L296,Q296,R296)</x:f>
        <x:v>0</x:v>
      </x:c>
      <x:c r="T296" s="74" t="str">
        <x:f>IF(AND('Pair Build'!AJ18="FIT",I296=1,J296=1,M296=1,N296=1,O296&lt;=$E$16,P296=1),"PASS","FAIL")</x:f>
        <x:v>FAIL</x:v>
      </x:c>
      <x:c r="U296" s="98" t="str">
        <x:f>IF(AND(S296&gt;=F296,T296="PASS"),"PASS","FAIL")</x:f>
        <x:v>FAIL</x:v>
      </x:c>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row>
    <x:row r="297">
      <x:c r="B297" s="28" t="str">
        <x:v>P08</x:v>
      </x:c>
      <x:c r="C297" s="28" t="str">
        <x:v>L3-G2</x:v>
      </x:c>
      <x:c r="D297" s="28" t="str">
        <x:v>L3</x:v>
      </x:c>
      <x:c r="E297" s="28" t="str">
        <x:v>G2</x:v>
      </x:c>
      <x:c r="F297" s="96" t="n">
        <x:f>$D$16</x:f>
        <x:v>0.4</x:v>
      </x:c>
      <x:c r="G297" s="82" t="n">
        <x:f>Y$16</x:f>
        <x:v>1</x:v>
      </x:c>
      <x:c r="H297" s="82" t="n">
        <x:f>MIN(1,Geometries!E9*$I$16+(1-Geometries!E9)*(Geometries!J9*$F$16+Geometries!K9*$G$16*IF(Geometries!M9="YES",1,$J$16)+Geometries!L9*$H$16*IF(Geometries!M9="YES",1,$J$16)))</x:f>
        <x:v>0.9</x:v>
      </x:c>
      <x:c r="I297" s="82" t="n">
        <x:f>IF($K$16=0,1,IF('Pair Build'!AG19&lt;=$K$16,1,0))</x:f>
        <x:v>1</x:v>
      </x:c>
      <x:c r="J297" s="82" t="n">
        <x:f>IF($L$16=0,1,IF(Geometries!W9&gt;=$L$16,1,0))</x:f>
        <x:v>1</x:v>
      </x:c>
      <x:c r="K297" s="82" t="n">
        <x:f>MIN(IF($M$16=1,Geometries!Z9,1),IF($N$16=1,Geometries!AA9,1))</x:f>
        <x:v>1</x:v>
      </x:c>
      <x:c r="L297" s="82" t="n">
        <x:f>MIN(IF($S$16=1,'Pair Build'!AE19,1),IF($T$16=1,'Pair Build'!AF19,1))</x:f>
        <x:v>1</x:v>
      </x:c>
      <x:c r="M297" s="82" t="n">
        <x:f>IF($O$16=0,1,IF('Pair Build'!AH19&lt;=$O$16,1,0))</x:f>
        <x:v>1</x:v>
      </x:c>
      <x:c r="N297" s="82" t="n">
        <x:f>IF($P$16=0,1,IF('Pair Build'!AI19="PASS",1,0))</x:f>
        <x:v>1</x:v>
      </x:c>
      <x:c r="O297" s="82" t="n">
        <x:f>IF(F297&lt;1,'Pair Build'!Y19,'Pair Build'!Z19)/$Q$16</x:f>
        <x:v>27.163636363636364</x:v>
      </x:c>
      <x:c r="P297" s="82" t="n">
        <x:f>IF('Pair Build'!AK19="T3 FIRM",1,IF(Geometries!AC9&lt;=$R$16,1,0))</x:f>
        <x:v>1</x:v>
      </x:c>
      <x:c r="Q297" s="82" t="n">
        <x:f>IF($U$16=1,Geometries!AB9,1)</x:f>
        <x:v>1</x:v>
      </x:c>
      <x:c r="R297" s="82" t="n">
        <x:f>IF($V$16=1,Lineages!AJ10,1)</x:f>
        <x:v>1</x:v>
      </x:c>
      <x:c r="S297" s="82" t="n">
        <x:f>MIN(1,G297,H297,K297,L297,Q297,R297)</x:f>
        <x:v>0.9</x:v>
      </x:c>
      <x:c r="T297" s="74" t="str">
        <x:f>IF(AND('Pair Build'!AJ19="FIT",I297=1,J297=1,M297=1,N297=1,O297&lt;=$E$16,P297=1),"PASS","FAIL")</x:f>
        <x:v>FAIL</x:v>
      </x:c>
      <x:c r="U297" s="98" t="str">
        <x:f>IF(AND(S297&gt;=F297,T297="PASS"),"PASS","FAIL")</x:f>
        <x:v>FAIL</x:v>
      </x:c>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row>
    <x:row r="298">
      <x:c r="B298" s="28" t="str">
        <x:v>P08</x:v>
      </x:c>
      <x:c r="C298" s="28" t="str">
        <x:v>L3-G3</x:v>
      </x:c>
      <x:c r="D298" s="28" t="str">
        <x:v>L3</x:v>
      </x:c>
      <x:c r="E298" s="28" t="str">
        <x:v>G3</x:v>
      </x:c>
      <x:c r="F298" s="96" t="n">
        <x:f>$D$16</x:f>
        <x:v>0.4</x:v>
      </x:c>
      <x:c r="G298" s="82" t="n">
        <x:f>Y$16</x:f>
        <x:v>1</x:v>
      </x:c>
      <x:c r="H298" s="82" t="n">
        <x:f>MIN(1,Geometries!E10*$I$16+(1-Geometries!E10)*(Geometries!J10*$F$16+Geometries!K10*$G$16*IF(Geometries!M10="YES",1,$J$16)+Geometries!L10*$H$16*IF(Geometries!M10="YES",1,$J$16)))</x:f>
        <x:v>1</x:v>
      </x:c>
      <x:c r="I298" s="82" t="n">
        <x:f>IF($K$16=0,1,IF('Pair Build'!AG20&lt;=$K$16,1,0))</x:f>
        <x:v>1</x:v>
      </x:c>
      <x:c r="J298" s="82" t="n">
        <x:f>IF($L$16=0,1,IF(Geometries!W10&gt;=$L$16,1,0))</x:f>
        <x:v>1</x:v>
      </x:c>
      <x:c r="K298" s="82" t="n">
        <x:f>MIN(IF($M$16=1,Geometries!Z10,1),IF($N$16=1,Geometries!AA10,1))</x:f>
        <x:v>1</x:v>
      </x:c>
      <x:c r="L298" s="82" t="n">
        <x:f>MIN(IF($S$16=1,'Pair Build'!AE20,1),IF($T$16=1,'Pair Build'!AF20,1))</x:f>
        <x:v>1</x:v>
      </x:c>
      <x:c r="M298" s="82" t="n">
        <x:f>IF($O$16=0,1,IF('Pair Build'!AH20&lt;=$O$16,1,0))</x:f>
        <x:v>1</x:v>
      </x:c>
      <x:c r="N298" s="82" t="n">
        <x:f>IF($P$16=0,1,IF('Pair Build'!AI20="PASS",1,0))</x:f>
        <x:v>1</x:v>
      </x:c>
      <x:c r="O298" s="82" t="n">
        <x:f>IF(F298&lt;1,'Pair Build'!Y20,'Pair Build'!Z20)/$Q$16</x:f>
        <x:v>20.91764705882353</x:v>
      </x:c>
      <x:c r="P298" s="82" t="n">
        <x:f>IF('Pair Build'!AK20="T3 FIRM",1,IF(Geometries!AC10&lt;=$R$16,1,0))</x:f>
        <x:v>1</x:v>
      </x:c>
      <x:c r="Q298" s="82" t="n">
        <x:f>IF($U$16=1,Geometries!AB10,1)</x:f>
        <x:v>1</x:v>
      </x:c>
      <x:c r="R298" s="82" t="n">
        <x:f>IF($V$16=1,Lineages!AJ10,1)</x:f>
        <x:v>1</x:v>
      </x:c>
      <x:c r="S298" s="82" t="n">
        <x:f>MIN(1,G298,H298,K298,L298,Q298,R298)</x:f>
        <x:v>1</x:v>
      </x:c>
      <x:c r="T298" s="74" t="str">
        <x:f>IF(AND('Pair Build'!AJ20="FIT",I298=1,J298=1,M298=1,N298=1,O298&lt;=$E$16,P298=1),"PASS","FAIL")</x:f>
        <x:v>FAIL</x:v>
      </x:c>
      <x:c r="U298" s="98" t="str">
        <x:f>IF(AND(S298&gt;=F298,T298="PASS"),"PASS","FAIL")</x:f>
        <x:v>FAIL</x:v>
      </x:c>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row>
    <x:row r="299">
      <x:c r="B299" s="28" t="str">
        <x:v>P08</x:v>
      </x:c>
      <x:c r="C299" s="28" t="str">
        <x:v>L3-G4</x:v>
      </x:c>
      <x:c r="D299" s="28" t="str">
        <x:v>L3</x:v>
      </x:c>
      <x:c r="E299" s="28" t="str">
        <x:v>G4</x:v>
      </x:c>
      <x:c r="F299" s="96" t="n">
        <x:f>$D$16</x:f>
        <x:v>0.4</x:v>
      </x:c>
      <x:c r="G299" s="82" t="n">
        <x:f>Y$16</x:f>
        <x:v>1</x:v>
      </x:c>
      <x:c r="H299" s="82" t="n">
        <x:f>MIN(1,Geometries!E11*$I$16+(1-Geometries!E11)*(Geometries!J11*$F$16+Geometries!K11*$G$16*IF(Geometries!M11="YES",1,$J$16)+Geometries!L11*$H$16*IF(Geometries!M11="YES",1,$J$16)))</x:f>
        <x:v>0.6</x:v>
      </x:c>
      <x:c r="I299" s="82" t="n">
        <x:f>IF($K$16=0,1,IF('Pair Build'!AG21&lt;=$K$16,1,0))</x:f>
        <x:v>1</x:v>
      </x:c>
      <x:c r="J299" s="82" t="n">
        <x:f>IF($L$16=0,1,IF(Geometries!W11&gt;=$L$16,1,0))</x:f>
        <x:v>1</x:v>
      </x:c>
      <x:c r="K299" s="82" t="n">
        <x:f>MIN(IF($M$16=1,Geometries!Z11,1),IF($N$16=1,Geometries!AA11,1))</x:f>
        <x:v>1</x:v>
      </x:c>
      <x:c r="L299" s="82" t="n">
        <x:f>MIN(IF($S$16=1,'Pair Build'!AE21,1),IF($T$16=1,'Pair Build'!AF21,1))</x:f>
        <x:v>1</x:v>
      </x:c>
      <x:c r="M299" s="82" t="n">
        <x:f>IF($O$16=0,1,IF('Pair Build'!AH21&lt;=$O$16,1,0))</x:f>
        <x:v>1</x:v>
      </x:c>
      <x:c r="N299" s="82" t="n">
        <x:f>IF($P$16=0,1,IF('Pair Build'!AI21="PASS",1,0))</x:f>
        <x:v>1</x:v>
      </x:c>
      <x:c r="O299" s="82" t="n">
        <x:f>IF(F299&lt;1,'Pair Build'!Y21,'Pair Build'!Z21)/$Q$16</x:f>
        <x:v>2.88</x:v>
      </x:c>
      <x:c r="P299" s="82" t="n">
        <x:f>IF('Pair Build'!AK21="T3 FIRM",1,IF(Geometries!AC11&lt;=$R$16,1,0))</x:f>
        <x:v>1</x:v>
      </x:c>
      <x:c r="Q299" s="82" t="n">
        <x:f>IF($U$16=1,Geometries!AB11,1)</x:f>
        <x:v>1</x:v>
      </x:c>
      <x:c r="R299" s="82" t="n">
        <x:f>IF($V$16=1,Lineages!AJ10,1)</x:f>
        <x:v>1</x:v>
      </x:c>
      <x:c r="S299" s="82" t="n">
        <x:f>MIN(1,G299,H299,K299,L299,Q299,R299)</x:f>
        <x:v>0.6</x:v>
      </x:c>
      <x:c r="T299" s="74" t="str">
        <x:f>IF(AND('Pair Build'!AJ21="FIT",I299=1,J299=1,M299=1,N299=1,O299&lt;=$E$16,P299=1),"PASS","FAIL")</x:f>
        <x:v>FAIL</x:v>
      </x:c>
      <x:c r="U299" s="98" t="str">
        <x:f>IF(AND(S299&gt;=F299,T299="PASS"),"PASS","FAIL")</x:f>
        <x:v>FAIL</x:v>
      </x:c>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row>
    <x:row r="300">
      <x:c r="B300" s="28" t="str">
        <x:v>P08</x:v>
      </x:c>
      <x:c r="C300" s="28" t="str">
        <x:v>L3-G5</x:v>
      </x:c>
      <x:c r="D300" s="28" t="str">
        <x:v>L3</x:v>
      </x:c>
      <x:c r="E300" s="28" t="str">
        <x:v>G5</x:v>
      </x:c>
      <x:c r="F300" s="96" t="n">
        <x:f>$D$16</x:f>
        <x:v>0.4</x:v>
      </x:c>
      <x:c r="G300" s="82" t="n">
        <x:f>Y$16</x:f>
        <x:v>1</x:v>
      </x:c>
      <x:c r="H300" s="82" t="n">
        <x:f>MIN(1,Geometries!E12*$I$16+(1-Geometries!E12)*(Geometries!J12*$F$16+Geometries!K12*$G$16*IF(Geometries!M12="YES",1,$J$16)+Geometries!L12*$H$16*IF(Geometries!M12="YES",1,$J$16)))</x:f>
        <x:v>0.6</x:v>
      </x:c>
      <x:c r="I300" s="82" t="n">
        <x:f>IF($K$16=0,1,IF('Pair Build'!AG22&lt;=$K$16,1,0))</x:f>
        <x:v>1</x:v>
      </x:c>
      <x:c r="J300" s="82" t="n">
        <x:f>IF($L$16=0,1,IF(Geometries!W12&gt;=$L$16,1,0))</x:f>
        <x:v>1</x:v>
      </x:c>
      <x:c r="K300" s="82" t="n">
        <x:f>MIN(IF($M$16=1,Geometries!Z12,1),IF($N$16=1,Geometries!AA12,1))</x:f>
        <x:v>1</x:v>
      </x:c>
      <x:c r="L300" s="82" t="n">
        <x:f>MIN(IF($S$16=1,'Pair Build'!AE22,1),IF($T$16=1,'Pair Build'!AF22,1))</x:f>
        <x:v>1</x:v>
      </x:c>
      <x:c r="M300" s="82" t="n">
        <x:f>IF($O$16=0,1,IF('Pair Build'!AH22&lt;=$O$16,1,0))</x:f>
        <x:v>1</x:v>
      </x:c>
      <x:c r="N300" s="82" t="n">
        <x:f>IF($P$16=0,1,IF('Pair Build'!AI22="PASS",1,0))</x:f>
        <x:v>1</x:v>
      </x:c>
      <x:c r="O300" s="82" t="n">
        <x:f>IF(F300&lt;1,'Pair Build'!Y22,'Pair Build'!Z22)/$Q$16</x:f>
        <x:v>14.421052631578949</x:v>
      </x:c>
      <x:c r="P300" s="82" t="n">
        <x:f>IF('Pair Build'!AK22="T3 FIRM",1,IF(Geometries!AC12&lt;=$R$16,1,0))</x:f>
        <x:v>1</x:v>
      </x:c>
      <x:c r="Q300" s="82" t="n">
        <x:f>IF($U$16=1,Geometries!AB12,1)</x:f>
        <x:v>1</x:v>
      </x:c>
      <x:c r="R300" s="82" t="n">
        <x:f>IF($V$16=1,Lineages!AJ10,1)</x:f>
        <x:v>1</x:v>
      </x:c>
      <x:c r="S300" s="82" t="n">
        <x:f>MIN(1,G300,H300,K300,L300,Q300,R300)</x:f>
        <x:v>0.6</x:v>
      </x:c>
      <x:c r="T300" s="74" t="str">
        <x:f>IF(AND('Pair Build'!AJ22="FIT",I300=1,J300=1,M300=1,N300=1,O300&lt;=$E$16,P300=1),"PASS","FAIL")</x:f>
        <x:v>FAIL</x:v>
      </x:c>
      <x:c r="U300" s="98" t="str">
        <x:f>IF(AND(S300&gt;=F300,T300="PASS"),"PASS","FAIL")</x:f>
        <x:v>FAIL</x:v>
      </x:c>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row>
    <x:row r="301">
      <x:c r="B301" s="28" t="str">
        <x:v>P08</x:v>
      </x:c>
      <x:c r="C301" s="28" t="str">
        <x:v>L4-G1</x:v>
      </x:c>
      <x:c r="D301" s="28" t="str">
        <x:v>L4</x:v>
      </x:c>
      <x:c r="E301" s="28" t="str">
        <x:v>G1</x:v>
      </x:c>
      <x:c r="F301" s="96" t="n">
        <x:f>$D$16</x:f>
        <x:v>0.4</x:v>
      </x:c>
      <x:c r="G301" s="82" t="n">
        <x:f>Z$16</x:f>
        <x:v>1</x:v>
      </x:c>
      <x:c r="H301" s="82" t="n">
        <x:f>MIN(1,Geometries!E8*$I$16+(1-Geometries!E8)*(Geometries!J8*$F$16+Geometries!K8*$G$16*IF(Geometries!M8="YES",1,$J$16)+Geometries!L8*$H$16*IF(Geometries!M8="YES",1,$J$16)))</x:f>
        <x:v>0</x:v>
      </x:c>
      <x:c r="I301" s="82" t="n">
        <x:f>IF($K$16=0,1,IF('Pair Build'!AG23&lt;=$K$16,1,0))</x:f>
        <x:v>1</x:v>
      </x:c>
      <x:c r="J301" s="82" t="n">
        <x:f>IF($L$16=0,1,IF(Geometries!W8&gt;=$L$16,1,0))</x:f>
        <x:v>1</x:v>
      </x:c>
      <x:c r="K301" s="82" t="n">
        <x:f>MIN(IF($M$16=1,Geometries!Z8,1),IF($N$16=1,Geometries!AA8,1))</x:f>
        <x:v>1</x:v>
      </x:c>
      <x:c r="L301" s="82" t="n">
        <x:f>MIN(IF($S$16=1,'Pair Build'!AE23,1),IF($T$16=1,'Pair Build'!AF23,1))</x:f>
        <x:v>1</x:v>
      </x:c>
      <x:c r="M301" s="82" t="n">
        <x:f>IF($O$16=0,1,IF('Pair Build'!AH23&lt;=$O$16,1,0))</x:f>
        <x:v>1</x:v>
      </x:c>
      <x:c r="N301" s="82" t="n">
        <x:f>IF($P$16=0,1,IF('Pair Build'!AI23="PASS",1,0))</x:f>
        <x:v>1</x:v>
      </x:c>
      <x:c r="O301" s="82" t="n">
        <x:f>IF(F301&lt;1,'Pair Build'!Y23,'Pair Build'!Z23)/$Q$16</x:f>
        <x:v>20.276470588235295</x:v>
      </x:c>
      <x:c r="P301" s="82" t="n">
        <x:f>IF('Pair Build'!AK23="T3 FIRM",1,IF(Geometries!AC8&lt;=$R$16,1,0))</x:f>
        <x:v>1</x:v>
      </x:c>
      <x:c r="Q301" s="82" t="n">
        <x:f>IF($U$16=1,Geometries!AB8,1)</x:f>
        <x:v>1</x:v>
      </x:c>
      <x:c r="R301" s="82" t="n">
        <x:f>IF($V$16=1,Lineages!AJ11,1)</x:f>
        <x:v>1</x:v>
      </x:c>
      <x:c r="S301" s="82" t="n">
        <x:f>MIN(1,G301,H301,K301,L301,Q301,R301)</x:f>
        <x:v>0</x:v>
      </x:c>
      <x:c r="T301" s="74" t="str">
        <x:f>IF(AND('Pair Build'!AJ23="FIT",I301=1,J301=1,M301=1,N301=1,O301&lt;=$E$16,P301=1),"PASS","FAIL")</x:f>
        <x:v>PASS</x:v>
      </x:c>
      <x:c r="U301" s="98" t="str">
        <x:f>IF(AND(S301&gt;=F301,T301="PASS"),"PASS","FAIL")</x:f>
        <x:v>FAIL</x:v>
      </x:c>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row>
    <x:row r="302">
      <x:c r="B302" s="28" t="str">
        <x:v>P08</x:v>
      </x:c>
      <x:c r="C302" s="28" t="str">
        <x:v>L4-G2</x:v>
      </x:c>
      <x:c r="D302" s="28" t="str">
        <x:v>L4</x:v>
      </x:c>
      <x:c r="E302" s="28" t="str">
        <x:v>G2</x:v>
      </x:c>
      <x:c r="F302" s="96" t="n">
        <x:f>$D$16</x:f>
        <x:v>0.4</x:v>
      </x:c>
      <x:c r="G302" s="82" t="n">
        <x:f>Z$16</x:f>
        <x:v>1</x:v>
      </x:c>
      <x:c r="H302" s="82" t="n">
        <x:f>MIN(1,Geometries!E9*$I$16+(1-Geometries!E9)*(Geometries!J9*$F$16+Geometries!K9*$G$16*IF(Geometries!M9="YES",1,$J$16)+Geometries!L9*$H$16*IF(Geometries!M9="YES",1,$J$16)))</x:f>
        <x:v>0.9</x:v>
      </x:c>
      <x:c r="I302" s="82" t="n">
        <x:f>IF($K$16=0,1,IF('Pair Build'!AG24&lt;=$K$16,1,0))</x:f>
        <x:v>1</x:v>
      </x:c>
      <x:c r="J302" s="82" t="n">
        <x:f>IF($L$16=0,1,IF(Geometries!W9&gt;=$L$16,1,0))</x:f>
        <x:v>1</x:v>
      </x:c>
      <x:c r="K302" s="82" t="n">
        <x:f>MIN(IF($M$16=1,Geometries!Z9,1),IF($N$16=1,Geometries!AA9,1))</x:f>
        <x:v>1</x:v>
      </x:c>
      <x:c r="L302" s="82" t="n">
        <x:f>MIN(IF($S$16=1,'Pair Build'!AE24,1),IF($T$16=1,'Pair Build'!AF24,1))</x:f>
        <x:v>1</x:v>
      </x:c>
      <x:c r="M302" s="82" t="n">
        <x:f>IF($O$16=0,1,IF('Pair Build'!AH24&lt;=$O$16,1,0))</x:f>
        <x:v>1</x:v>
      </x:c>
      <x:c r="N302" s="82" t="n">
        <x:f>IF($P$16=0,1,IF('Pair Build'!AI24="PASS",1,0))</x:f>
        <x:v>1</x:v>
      </x:c>
      <x:c r="O302" s="82" t="n">
        <x:f>IF(F302&lt;1,'Pair Build'!Y24,'Pair Build'!Z24)/$Q$16</x:f>
        <x:v>27.45</x:v>
      </x:c>
      <x:c r="P302" s="82" t="n">
        <x:f>IF('Pair Build'!AK24="T3 FIRM",1,IF(Geometries!AC9&lt;=$R$16,1,0))</x:f>
        <x:v>1</x:v>
      </x:c>
      <x:c r="Q302" s="82" t="n">
        <x:f>IF($U$16=1,Geometries!AB9,1)</x:f>
        <x:v>1</x:v>
      </x:c>
      <x:c r="R302" s="82" t="n">
        <x:f>IF($V$16=1,Lineages!AJ11,1)</x:f>
        <x:v>1</x:v>
      </x:c>
      <x:c r="S302" s="82" t="n">
        <x:f>MIN(1,G302,H302,K302,L302,Q302,R302)</x:f>
        <x:v>0.9</x:v>
      </x:c>
      <x:c r="T302" s="74" t="str">
        <x:f>IF(AND('Pair Build'!AJ24="FIT",I302=1,J302=1,M302=1,N302=1,O302&lt;=$E$16,P302=1),"PASS","FAIL")</x:f>
        <x:v>PASS</x:v>
      </x:c>
      <x:c r="U302" s="98" t="str">
        <x:f>IF(AND(S302&gt;=F302,T302="PASS"),"PASS","FAIL")</x:f>
        <x:v>PASS</x:v>
      </x:c>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row>
    <x:row r="303">
      <x:c r="B303" s="28" t="str">
        <x:v>P08</x:v>
      </x:c>
      <x:c r="C303" s="28" t="str">
        <x:v>L4-G3</x:v>
      </x:c>
      <x:c r="D303" s="28" t="str">
        <x:v>L4</x:v>
      </x:c>
      <x:c r="E303" s="28" t="str">
        <x:v>G3</x:v>
      </x:c>
      <x:c r="F303" s="96" t="n">
        <x:f>$D$16</x:f>
        <x:v>0.4</x:v>
      </x:c>
      <x:c r="G303" s="82" t="n">
        <x:f>Z$16</x:f>
        <x:v>1</x:v>
      </x:c>
      <x:c r="H303" s="82" t="n">
        <x:f>MIN(1,Geometries!E10*$I$16+(1-Geometries!E10)*(Geometries!J10*$F$16+Geometries!K10*$G$16*IF(Geometries!M10="YES",1,$J$16)+Geometries!L10*$H$16*IF(Geometries!M10="YES",1,$J$16)))</x:f>
        <x:v>1</x:v>
      </x:c>
      <x:c r="I303" s="82" t="n">
        <x:f>IF($K$16=0,1,IF('Pair Build'!AG25&lt;=$K$16,1,0))</x:f>
        <x:v>1</x:v>
      </x:c>
      <x:c r="J303" s="82" t="n">
        <x:f>IF($L$16=0,1,IF(Geometries!W10&gt;=$L$16,1,0))</x:f>
        <x:v>1</x:v>
      </x:c>
      <x:c r="K303" s="82" t="n">
        <x:f>MIN(IF($M$16=1,Geometries!Z10,1),IF($N$16=1,Geometries!AA10,1))</x:f>
        <x:v>1</x:v>
      </x:c>
      <x:c r="L303" s="82" t="n">
        <x:f>MIN(IF($S$16=1,'Pair Build'!AE25,1),IF($T$16=1,'Pair Build'!AF25,1))</x:f>
        <x:v>1</x:v>
      </x:c>
      <x:c r="M303" s="82" t="n">
        <x:f>IF($O$16=0,1,IF('Pair Build'!AH25&lt;=$O$16,1,0))</x:f>
        <x:v>1</x:v>
      </x:c>
      <x:c r="N303" s="82" t="n">
        <x:f>IF($P$16=0,1,IF('Pair Build'!AI25="PASS",1,0))</x:f>
        <x:v>1</x:v>
      </x:c>
      <x:c r="O303" s="82" t="n">
        <x:f>IF(F303&lt;1,'Pair Build'!Y25,'Pair Build'!Z25)/$Q$16</x:f>
        <x:v>21.655882352941177</x:v>
      </x:c>
      <x:c r="P303" s="82" t="n">
        <x:f>IF('Pair Build'!AK25="T3 FIRM",1,IF(Geometries!AC10&lt;=$R$16,1,0))</x:f>
        <x:v>1</x:v>
      </x:c>
      <x:c r="Q303" s="82" t="n">
        <x:f>IF($U$16=1,Geometries!AB10,1)</x:f>
        <x:v>1</x:v>
      </x:c>
      <x:c r="R303" s="82" t="n">
        <x:f>IF($V$16=1,Lineages!AJ11,1)</x:f>
        <x:v>1</x:v>
      </x:c>
      <x:c r="S303" s="82" t="n">
        <x:f>MIN(1,G303,H303,K303,L303,Q303,R303)</x:f>
        <x:v>1</x:v>
      </x:c>
      <x:c r="T303" s="74" t="str">
        <x:f>IF(AND('Pair Build'!AJ25="FIT",I303=1,J303=1,M303=1,N303=1,O303&lt;=$E$16,P303=1),"PASS","FAIL")</x:f>
        <x:v>PASS</x:v>
      </x:c>
      <x:c r="U303" s="98" t="str">
        <x:f>IF(AND(S303&gt;=F303,T303="PASS"),"PASS","FAIL")</x:f>
        <x:v>PASS</x:v>
      </x:c>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row>
    <x:row r="304">
      <x:c r="B304" s="28" t="str">
        <x:v>P08</x:v>
      </x:c>
      <x:c r="C304" s="28" t="str">
        <x:v>L4-G4</x:v>
      </x:c>
      <x:c r="D304" s="28" t="str">
        <x:v>L4</x:v>
      </x:c>
      <x:c r="E304" s="28" t="str">
        <x:v>G4</x:v>
      </x:c>
      <x:c r="F304" s="96" t="n">
        <x:f>$D$16</x:f>
        <x:v>0.4</x:v>
      </x:c>
      <x:c r="G304" s="82" t="n">
        <x:f>Z$16</x:f>
        <x:v>1</x:v>
      </x:c>
      <x:c r="H304" s="82" t="n">
        <x:f>MIN(1,Geometries!E11*$I$16+(1-Geometries!E11)*(Geometries!J11*$F$16+Geometries!K11*$G$16*IF(Geometries!M11="YES",1,$J$16)+Geometries!L11*$H$16*IF(Geometries!M11="YES",1,$J$16)))</x:f>
        <x:v>0.6</x:v>
      </x:c>
      <x:c r="I304" s="82" t="n">
        <x:f>IF($K$16=0,1,IF('Pair Build'!AG26&lt;=$K$16,1,0))</x:f>
        <x:v>1</x:v>
      </x:c>
      <x:c r="J304" s="82" t="n">
        <x:f>IF($L$16=0,1,IF(Geometries!W11&gt;=$L$16,1,0))</x:f>
        <x:v>1</x:v>
      </x:c>
      <x:c r="K304" s="82" t="n">
        <x:f>MIN(IF($M$16=1,Geometries!Z11,1),IF($N$16=1,Geometries!AA11,1))</x:f>
        <x:v>1</x:v>
      </x:c>
      <x:c r="L304" s="82" t="n">
        <x:f>MIN(IF($S$16=1,'Pair Build'!AE26,1),IF($T$16=1,'Pair Build'!AF26,1))</x:f>
        <x:v>1</x:v>
      </x:c>
      <x:c r="M304" s="82" t="n">
        <x:f>IF($O$16=0,1,IF('Pair Build'!AH26&lt;=$O$16,1,0))</x:f>
        <x:v>1</x:v>
      </x:c>
      <x:c r="N304" s="82" t="n">
        <x:f>IF($P$16=0,1,IF('Pair Build'!AI26="PASS",1,0))</x:f>
        <x:v>1</x:v>
      </x:c>
      <x:c r="O304" s="82" t="n">
        <x:f>IF(F304&lt;1,'Pair Build'!Y26,'Pair Build'!Z26)/$Q$16</x:f>
        <x:v>3.6333333333333333</x:v>
      </x:c>
      <x:c r="P304" s="82" t="n">
        <x:f>IF('Pair Build'!AK26="T3 FIRM",1,IF(Geometries!AC11&lt;=$R$16,1,0))</x:f>
        <x:v>1</x:v>
      </x:c>
      <x:c r="Q304" s="82" t="n">
        <x:f>IF($U$16=1,Geometries!AB11,1)</x:f>
        <x:v>1</x:v>
      </x:c>
      <x:c r="R304" s="82" t="n">
        <x:f>IF($V$16=1,Lineages!AJ11,1)</x:f>
        <x:v>1</x:v>
      </x:c>
      <x:c r="S304" s="82" t="n">
        <x:f>MIN(1,G304,H304,K304,L304,Q304,R304)</x:f>
        <x:v>0.6</x:v>
      </x:c>
      <x:c r="T304" s="74" t="str">
        <x:f>IF(AND('Pair Build'!AJ26="FIT",I304=1,J304=1,M304=1,N304=1,O304&lt;=$E$16,P304=1),"PASS","FAIL")</x:f>
        <x:v>PASS</x:v>
      </x:c>
      <x:c r="U304" s="98" t="str">
        <x:f>IF(AND(S304&gt;=F304,T304="PASS"),"PASS","FAIL")</x:f>
        <x:v>PASS</x:v>
      </x:c>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row>
    <x:row r="305">
      <x:c r="B305" s="28" t="str">
        <x:v>P08</x:v>
      </x:c>
      <x:c r="C305" s="28" t="str">
        <x:v>L4-G5</x:v>
      </x:c>
      <x:c r="D305" s="28" t="str">
        <x:v>L4</x:v>
      </x:c>
      <x:c r="E305" s="28" t="str">
        <x:v>G5</x:v>
      </x:c>
      <x:c r="F305" s="96" t="n">
        <x:f>$D$16</x:f>
        <x:v>0.4</x:v>
      </x:c>
      <x:c r="G305" s="82" t="n">
        <x:f>Z$16</x:f>
        <x:v>1</x:v>
      </x:c>
      <x:c r="H305" s="82" t="n">
        <x:f>MIN(1,Geometries!E12*$I$16+(1-Geometries!E12)*(Geometries!J12*$F$16+Geometries!K12*$G$16*IF(Geometries!M12="YES",1,$J$16)+Geometries!L12*$H$16*IF(Geometries!M12="YES",1,$J$16)))</x:f>
        <x:v>0.6</x:v>
      </x:c>
      <x:c r="I305" s="82" t="n">
        <x:f>IF($K$16=0,1,IF('Pair Build'!AG27&lt;=$K$16,1,0))</x:f>
        <x:v>1</x:v>
      </x:c>
      <x:c r="J305" s="82" t="n">
        <x:f>IF($L$16=0,1,IF(Geometries!W12&gt;=$L$16,1,0))</x:f>
        <x:v>1</x:v>
      </x:c>
      <x:c r="K305" s="82" t="n">
        <x:f>MIN(IF($M$16=1,Geometries!Z12,1),IF($N$16=1,Geometries!AA12,1))</x:f>
        <x:v>1</x:v>
      </x:c>
      <x:c r="L305" s="82" t="n">
        <x:f>MIN(IF($S$16=1,'Pair Build'!AE27,1),IF($T$16=1,'Pair Build'!AF27,1))</x:f>
        <x:v>1</x:v>
      </x:c>
      <x:c r="M305" s="82" t="n">
        <x:f>IF($O$16=0,1,IF('Pair Build'!AH27&lt;=$O$16,1,0))</x:f>
        <x:v>1</x:v>
      </x:c>
      <x:c r="N305" s="82" t="n">
        <x:f>IF($P$16=0,1,IF('Pair Build'!AI27="PASS",1,0))</x:f>
        <x:v>1</x:v>
      </x:c>
      <x:c r="O305" s="82" t="n">
        <x:f>IF(F305&lt;1,'Pair Build'!Y27,'Pair Build'!Z27)/$Q$16</x:f>
        <x:v>19.20394736842105</x:v>
      </x:c>
      <x:c r="P305" s="82" t="n">
        <x:f>IF('Pair Build'!AK27="T3 FIRM",1,IF(Geometries!AC12&lt;=$R$16,1,0))</x:f>
        <x:v>1</x:v>
      </x:c>
      <x:c r="Q305" s="82" t="n">
        <x:f>IF($U$16=1,Geometries!AB12,1)</x:f>
        <x:v>1</x:v>
      </x:c>
      <x:c r="R305" s="82" t="n">
        <x:f>IF($V$16=1,Lineages!AJ11,1)</x:f>
        <x:v>1</x:v>
      </x:c>
      <x:c r="S305" s="82" t="n">
        <x:f>MIN(1,G305,H305,K305,L305,Q305,R305)</x:f>
        <x:v>0.6</x:v>
      </x:c>
      <x:c r="T305" s="74" t="str">
        <x:f>IF(AND('Pair Build'!AJ27="FIT",I305=1,J305=1,M305=1,N305=1,O305&lt;=$E$16,P305=1),"PASS","FAIL")</x:f>
        <x:v>PASS</x:v>
      </x:c>
      <x:c r="U305" s="98" t="str">
        <x:f>IF(AND(S305&gt;=F305,T305="PASS"),"PASS","FAIL")</x:f>
        <x:v>PASS</x:v>
      </x:c>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row>
    <x:row r="306">
      <x:c r="B306" s="28" t="str">
        <x:v>P08</x:v>
      </x:c>
      <x:c r="C306" s="28" t="str">
        <x:v>L5-G1</x:v>
      </x:c>
      <x:c r="D306" s="28" t="str">
        <x:v>L5</x:v>
      </x:c>
      <x:c r="E306" s="28" t="str">
        <x:v>G1</x:v>
      </x:c>
      <x:c r="F306" s="96" t="n">
        <x:f>$D$16</x:f>
        <x:v>0.4</x:v>
      </x:c>
      <x:c r="G306" s="82" t="n">
        <x:f>AA$16</x:f>
        <x:v>1</x:v>
      </x:c>
      <x:c r="H306" s="82" t="n">
        <x:f>MIN(1,Geometries!E8*$I$16+(1-Geometries!E8)*(Geometries!J8*$F$16+Geometries!K8*$G$16*IF(Geometries!M8="YES",1,$J$16)+Geometries!L8*$H$16*IF(Geometries!M8="YES",1,$J$16)))</x:f>
        <x:v>0</x:v>
      </x:c>
      <x:c r="I306" s="82" t="n">
        <x:f>IF($K$16=0,1,IF('Pair Build'!AG28&lt;=$K$16,1,0))</x:f>
        <x:v>1</x:v>
      </x:c>
      <x:c r="J306" s="82" t="n">
        <x:f>IF($L$16=0,1,IF(Geometries!W8&gt;=$L$16,1,0))</x:f>
        <x:v>1</x:v>
      </x:c>
      <x:c r="K306" s="82" t="n">
        <x:f>MIN(IF($M$16=1,Geometries!Z8,1),IF($N$16=1,Geometries!AA8,1))</x:f>
        <x:v>1</x:v>
      </x:c>
      <x:c r="L306" s="82" t="n">
        <x:f>MIN(IF($S$16=1,'Pair Build'!AE28,1),IF($T$16=1,'Pair Build'!AF28,1))</x:f>
        <x:v>1</x:v>
      </x:c>
      <x:c r="M306" s="82" t="n">
        <x:f>IF($O$16=0,1,IF('Pair Build'!AH28&lt;=$O$16,1,0))</x:f>
        <x:v>1</x:v>
      </x:c>
      <x:c r="N306" s="82" t="n">
        <x:f>IF($P$16=0,1,IF('Pair Build'!AI28="PASS",1,0))</x:f>
        <x:v>1</x:v>
      </x:c>
      <x:c r="O306" s="82" t="n">
        <x:f>IF(F306&lt;1,'Pair Build'!Y28,'Pair Build'!Z28)/$Q$16</x:f>
        <x:v>12</x:v>
      </x:c>
      <x:c r="P306" s="82" t="n">
        <x:f>IF('Pair Build'!AK28="T3 FIRM",1,IF(Geometries!AC8&lt;=$R$16,1,0))</x:f>
        <x:v>1</x:v>
      </x:c>
      <x:c r="Q306" s="82" t="n">
        <x:f>IF($U$16=1,Geometries!AB8,1)</x:f>
        <x:v>1</x:v>
      </x:c>
      <x:c r="R306" s="82" t="n">
        <x:f>IF($V$16=1,Lineages!AJ12,1)</x:f>
        <x:v>1</x:v>
      </x:c>
      <x:c r="S306" s="82" t="n">
        <x:f>MIN(1,G306,H306,K306,L306,Q306,R306)</x:f>
        <x:v>0</x:v>
      </x:c>
      <x:c r="T306" s="74" t="str">
        <x:f>IF(AND('Pair Build'!AJ28="FIT",I306=1,J306=1,M306=1,N306=1,O306&lt;=$E$16,P306=1),"PASS","FAIL")</x:f>
        <x:v>PASS</x:v>
      </x:c>
      <x:c r="U306" s="98" t="str">
        <x:f>IF(AND(S306&gt;=F306,T306="PASS"),"PASS","FAIL")</x:f>
        <x:v>FAIL</x:v>
      </x:c>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row>
    <x:row r="307">
      <x:c r="B307" s="28" t="str">
        <x:v>P08</x:v>
      </x:c>
      <x:c r="C307" s="28" t="str">
        <x:v>L5-G2</x:v>
      </x:c>
      <x:c r="D307" s="28" t="str">
        <x:v>L5</x:v>
      </x:c>
      <x:c r="E307" s="28" t="str">
        <x:v>G2</x:v>
      </x:c>
      <x:c r="F307" s="96" t="n">
        <x:f>$D$16</x:f>
        <x:v>0.4</x:v>
      </x:c>
      <x:c r="G307" s="82" t="n">
        <x:f>AA$16</x:f>
        <x:v>1</x:v>
      </x:c>
      <x:c r="H307" s="82" t="n">
        <x:f>MIN(1,Geometries!E9*$I$16+(1-Geometries!E9)*(Geometries!J9*$F$16+Geometries!K9*$G$16*IF(Geometries!M9="YES",1,$J$16)+Geometries!L9*$H$16*IF(Geometries!M9="YES",1,$J$16)))</x:f>
        <x:v>0.9</x:v>
      </x:c>
      <x:c r="I307" s="82" t="n">
        <x:f>IF($K$16=0,1,IF('Pair Build'!AG29&lt;=$K$16,1,0))</x:f>
        <x:v>1</x:v>
      </x:c>
      <x:c r="J307" s="82" t="n">
        <x:f>IF($L$16=0,1,IF(Geometries!W9&gt;=$L$16,1,0))</x:f>
        <x:v>1</x:v>
      </x:c>
      <x:c r="K307" s="82" t="n">
        <x:f>MIN(IF($M$16=1,Geometries!Z9,1),IF($N$16=1,Geometries!AA9,1))</x:f>
        <x:v>1</x:v>
      </x:c>
      <x:c r="L307" s="82" t="n">
        <x:f>MIN(IF($S$16=1,'Pair Build'!AE29,1),IF($T$16=1,'Pair Build'!AF29,1))</x:f>
        <x:v>1</x:v>
      </x:c>
      <x:c r="M307" s="82" t="n">
        <x:f>IF($O$16=0,1,IF('Pair Build'!AH29&lt;=$O$16,1,0))</x:f>
        <x:v>1</x:v>
      </x:c>
      <x:c r="N307" s="82" t="n">
        <x:f>IF($P$16=0,1,IF('Pair Build'!AI29="PASS",1,0))</x:f>
        <x:v>1</x:v>
      </x:c>
      <x:c r="O307" s="82" t="n">
        <x:f>IF(F307&lt;1,'Pair Build'!Y29,'Pair Build'!Z29)/$Q$16</x:f>
        <x:v>18</x:v>
      </x:c>
      <x:c r="P307" s="82" t="n">
        <x:f>IF('Pair Build'!AK29="T3 FIRM",1,IF(Geometries!AC9&lt;=$R$16,1,0))</x:f>
        <x:v>1</x:v>
      </x:c>
      <x:c r="Q307" s="82" t="n">
        <x:f>IF($U$16=1,Geometries!AB9,1)</x:f>
        <x:v>1</x:v>
      </x:c>
      <x:c r="R307" s="82" t="n">
        <x:f>IF($V$16=1,Lineages!AJ12,1)</x:f>
        <x:v>1</x:v>
      </x:c>
      <x:c r="S307" s="82" t="n">
        <x:f>MIN(1,G307,H307,K307,L307,Q307,R307)</x:f>
        <x:v>0.9</x:v>
      </x:c>
      <x:c r="T307" s="74" t="str">
        <x:f>IF(AND('Pair Build'!AJ29="FIT",I307=1,J307=1,M307=1,N307=1,O307&lt;=$E$16,P307=1),"PASS","FAIL")</x:f>
        <x:v>PASS</x:v>
      </x:c>
      <x:c r="U307" s="98" t="str">
        <x:f>IF(AND(S307&gt;=F307,T307="PASS"),"PASS","FAIL")</x:f>
        <x:v>PASS</x:v>
      </x:c>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row>
    <x:row r="308">
      <x:c r="B308" s="28" t="str">
        <x:v>P08</x:v>
      </x:c>
      <x:c r="C308" s="28" t="str">
        <x:v>L5-G3</x:v>
      </x:c>
      <x:c r="D308" s="28" t="str">
        <x:v>L5</x:v>
      </x:c>
      <x:c r="E308" s="28" t="str">
        <x:v>G3</x:v>
      </x:c>
      <x:c r="F308" s="96" t="n">
        <x:f>$D$16</x:f>
        <x:v>0.4</x:v>
      </x:c>
      <x:c r="G308" s="82" t="n">
        <x:f>AA$16</x:f>
        <x:v>1</x:v>
      </x:c>
      <x:c r="H308" s="82" t="n">
        <x:f>MIN(1,Geometries!E10*$I$16+(1-Geometries!E10)*(Geometries!J10*$F$16+Geometries!K10*$G$16*IF(Geometries!M10="YES",1,$J$16)+Geometries!L10*$H$16*IF(Geometries!M10="YES",1,$J$16)))</x:f>
        <x:v>1</x:v>
      </x:c>
      <x:c r="I308" s="82" t="n">
        <x:f>IF($K$16=0,1,IF('Pair Build'!AG30&lt;=$K$16,1,0))</x:f>
        <x:v>1</x:v>
      </x:c>
      <x:c r="J308" s="82" t="n">
        <x:f>IF($L$16=0,1,IF(Geometries!W10&gt;=$L$16,1,0))</x:f>
        <x:v>1</x:v>
      </x:c>
      <x:c r="K308" s="82" t="n">
        <x:f>MIN(IF($M$16=1,Geometries!Z10,1),IF($N$16=1,Geometries!AA10,1))</x:f>
        <x:v>1</x:v>
      </x:c>
      <x:c r="L308" s="82" t="n">
        <x:f>MIN(IF($S$16=1,'Pair Build'!AE30,1),IF($T$16=1,'Pair Build'!AF30,1))</x:f>
        <x:v>1</x:v>
      </x:c>
      <x:c r="M308" s="82" t="n">
        <x:f>IF($O$16=0,1,IF('Pair Build'!AH30&lt;=$O$16,1,0))</x:f>
        <x:v>1</x:v>
      </x:c>
      <x:c r="N308" s="82" t="n">
        <x:f>IF($P$16=0,1,IF('Pair Build'!AI30="PASS",1,0))</x:f>
        <x:v>1</x:v>
      </x:c>
      <x:c r="O308" s="82" t="n">
        <x:f>IF(F308&lt;1,'Pair Build'!Y30,'Pair Build'!Z30)/$Q$16</x:f>
        <x:v>14</x:v>
      </x:c>
      <x:c r="P308" s="82" t="n">
        <x:f>IF('Pair Build'!AK30="T3 FIRM",1,IF(Geometries!AC10&lt;=$R$16,1,0))</x:f>
        <x:v>1</x:v>
      </x:c>
      <x:c r="Q308" s="82" t="n">
        <x:f>IF($U$16=1,Geometries!AB10,1)</x:f>
        <x:v>1</x:v>
      </x:c>
      <x:c r="R308" s="82" t="n">
        <x:f>IF($V$16=1,Lineages!AJ12,1)</x:f>
        <x:v>1</x:v>
      </x:c>
      <x:c r="S308" s="82" t="n">
        <x:f>MIN(1,G308,H308,K308,L308,Q308,R308)</x:f>
        <x:v>1</x:v>
      </x:c>
      <x:c r="T308" s="74" t="str">
        <x:f>IF(AND('Pair Build'!AJ30="FIT",I308=1,J308=1,M308=1,N308=1,O308&lt;=$E$16,P308=1),"PASS","FAIL")</x:f>
        <x:v>PASS</x:v>
      </x:c>
      <x:c r="U308" s="98" t="str">
        <x:f>IF(AND(S308&gt;=F308,T308="PASS"),"PASS","FAIL")</x:f>
        <x:v>PASS</x:v>
      </x:c>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row>
    <x:row r="309">
      <x:c r="B309" s="28" t="str">
        <x:v>P08</x:v>
      </x:c>
      <x:c r="C309" s="28" t="str">
        <x:v>L5-G4</x:v>
      </x:c>
      <x:c r="D309" s="28" t="str">
        <x:v>L5</x:v>
      </x:c>
      <x:c r="E309" s="28" t="str">
        <x:v>G4</x:v>
      </x:c>
      <x:c r="F309" s="96" t="n">
        <x:f>$D$16</x:f>
        <x:v>0.4</x:v>
      </x:c>
      <x:c r="G309" s="82" t="n">
        <x:f>AA$16</x:f>
        <x:v>1</x:v>
      </x:c>
      <x:c r="H309" s="82" t="n">
        <x:f>MIN(1,Geometries!E11*$I$16+(1-Geometries!E11)*(Geometries!J11*$F$16+Geometries!K11*$G$16*IF(Geometries!M11="YES",1,$J$16)+Geometries!L11*$H$16*IF(Geometries!M11="YES",1,$J$16)))</x:f>
        <x:v>0.6</x:v>
      </x:c>
      <x:c r="I309" s="82" t="n">
        <x:f>IF($K$16=0,1,IF('Pair Build'!AG31&lt;=$K$16,1,0))</x:f>
        <x:v>1</x:v>
      </x:c>
      <x:c r="J309" s="82" t="n">
        <x:f>IF($L$16=0,1,IF(Geometries!W11&gt;=$L$16,1,0))</x:f>
        <x:v>1</x:v>
      </x:c>
      <x:c r="K309" s="82" t="n">
        <x:f>MIN(IF($M$16=1,Geometries!Z11,1),IF($N$16=1,Geometries!AA11,1))</x:f>
        <x:v>1</x:v>
      </x:c>
      <x:c r="L309" s="82" t="n">
        <x:f>MIN(IF($S$16=1,'Pair Build'!AE31,1),IF($T$16=1,'Pair Build'!AF31,1))</x:f>
        <x:v>1</x:v>
      </x:c>
      <x:c r="M309" s="82" t="n">
        <x:f>IF($O$16=0,1,IF('Pair Build'!AH31&lt;=$O$16,1,0))</x:f>
        <x:v>1</x:v>
      </x:c>
      <x:c r="N309" s="82" t="n">
        <x:f>IF($P$16=0,1,IF('Pair Build'!AI31="PASS",1,0))</x:f>
        <x:v>1</x:v>
      </x:c>
      <x:c r="O309" s="82" t="n">
        <x:f>IF(F309&lt;1,'Pair Build'!Y31,'Pair Build'!Z31)/$Q$16</x:f>
        <x:v>2</x:v>
      </x:c>
      <x:c r="P309" s="82" t="n">
        <x:f>IF('Pair Build'!AK31="T3 FIRM",1,IF(Geometries!AC11&lt;=$R$16,1,0))</x:f>
        <x:v>1</x:v>
      </x:c>
      <x:c r="Q309" s="82" t="n">
        <x:f>IF($U$16=1,Geometries!AB11,1)</x:f>
        <x:v>1</x:v>
      </x:c>
      <x:c r="R309" s="82" t="n">
        <x:f>IF($V$16=1,Lineages!AJ12,1)</x:f>
        <x:v>1</x:v>
      </x:c>
      <x:c r="S309" s="82" t="n">
        <x:f>MIN(1,G309,H309,K309,L309,Q309,R309)</x:f>
        <x:v>0.6</x:v>
      </x:c>
      <x:c r="T309" s="74" t="str">
        <x:f>IF(AND('Pair Build'!AJ31="FIT",I309=1,J309=1,M309=1,N309=1,O309&lt;=$E$16,P309=1),"PASS","FAIL")</x:f>
        <x:v>PASS</x:v>
      </x:c>
      <x:c r="U309" s="98" t="str">
        <x:f>IF(AND(S309&gt;=F309,T309="PASS"),"PASS","FAIL")</x:f>
        <x:v>PASS</x:v>
      </x:c>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row>
    <x:row r="310">
      <x:c r="B310" s="28" t="str">
        <x:v>P08</x:v>
      </x:c>
      <x:c r="C310" s="28" t="str">
        <x:v>L5-G5</x:v>
      </x:c>
      <x:c r="D310" s="28" t="str">
        <x:v>L5</x:v>
      </x:c>
      <x:c r="E310" s="28" t="str">
        <x:v>G5</x:v>
      </x:c>
      <x:c r="F310" s="96" t="n">
        <x:f>$D$16</x:f>
        <x:v>0.4</x:v>
      </x:c>
      <x:c r="G310" s="82" t="n">
        <x:f>AA$16</x:f>
        <x:v>1</x:v>
      </x:c>
      <x:c r="H310" s="82" t="n">
        <x:f>MIN(1,Geometries!E12*$I$16+(1-Geometries!E12)*(Geometries!J12*$F$16+Geometries!K12*$G$16*IF(Geometries!M12="YES",1,$J$16)+Geometries!L12*$H$16*IF(Geometries!M12="YES",1,$J$16)))</x:f>
        <x:v>0.6</x:v>
      </x:c>
      <x:c r="I310" s="82" t="n">
        <x:f>IF($K$16=0,1,IF('Pair Build'!AG32&lt;=$K$16,1,0))</x:f>
        <x:v>1</x:v>
      </x:c>
      <x:c r="J310" s="82" t="n">
        <x:f>IF($L$16=0,1,IF(Geometries!W12&gt;=$L$16,1,0))</x:f>
        <x:v>1</x:v>
      </x:c>
      <x:c r="K310" s="82" t="n">
        <x:f>MIN(IF($M$16=1,Geometries!Z12,1),IF($N$16=1,Geometries!AA12,1))</x:f>
        <x:v>1</x:v>
      </x:c>
      <x:c r="L310" s="82" t="n">
        <x:f>MIN(IF($S$16=1,'Pair Build'!AE32,1),IF($T$16=1,'Pair Build'!AF32,1))</x:f>
        <x:v>1</x:v>
      </x:c>
      <x:c r="M310" s="82" t="n">
        <x:f>IF($O$16=0,1,IF('Pair Build'!AH32&lt;=$O$16,1,0))</x:f>
        <x:v>1</x:v>
      </x:c>
      <x:c r="N310" s="82" t="n">
        <x:f>IF($P$16=0,1,IF('Pair Build'!AI32="PASS",1,0))</x:f>
        <x:v>1</x:v>
      </x:c>
      <x:c r="O310" s="82" t="n">
        <x:f>IF(F310&lt;1,'Pair Build'!Y32,'Pair Build'!Z32)/$Q$16</x:f>
        <x:v>10</x:v>
      </x:c>
      <x:c r="P310" s="82" t="n">
        <x:f>IF('Pair Build'!AK32="T3 FIRM",1,IF(Geometries!AC12&lt;=$R$16,1,0))</x:f>
        <x:v>1</x:v>
      </x:c>
      <x:c r="Q310" s="82" t="n">
        <x:f>IF($U$16=1,Geometries!AB12,1)</x:f>
        <x:v>1</x:v>
      </x:c>
      <x:c r="R310" s="82" t="n">
        <x:f>IF($V$16=1,Lineages!AJ12,1)</x:f>
        <x:v>1</x:v>
      </x:c>
      <x:c r="S310" s="82" t="n">
        <x:f>MIN(1,G310,H310,K310,L310,Q310,R310)</x:f>
        <x:v>0.6</x:v>
      </x:c>
      <x:c r="T310" s="74" t="str">
        <x:f>IF(AND('Pair Build'!AJ32="FIT",I310=1,J310=1,M310=1,N310=1,O310&lt;=$E$16,P310=1),"PASS","FAIL")</x:f>
        <x:v>PASS</x:v>
      </x:c>
      <x:c r="U310" s="98" t="str">
        <x:f>IF(AND(S310&gt;=F310,T310="PASS"),"PASS","FAIL")</x:f>
        <x:v>PASS</x:v>
      </x:c>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row>
    <x:row r="311">
      <x:c r="B311" s="28" t="str">
        <x:v>P08</x:v>
      </x:c>
      <x:c r="C311" s="28" t="str">
        <x:v>L6-G1</x:v>
      </x:c>
      <x:c r="D311" s="28" t="str">
        <x:v>L6</x:v>
      </x:c>
      <x:c r="E311" s="28" t="str">
        <x:v>G1</x:v>
      </x:c>
      <x:c r="F311" s="96" t="n">
        <x:f>$D$16</x:f>
        <x:v>0.4</x:v>
      </x:c>
      <x:c r="G311" s="82" t="n">
        <x:f>AB$16</x:f>
        <x:v>1</x:v>
      </x:c>
      <x:c r="H311" s="82" t="n">
        <x:f>MIN(1,Geometries!E8*$I$16+(1-Geometries!E8)*(Geometries!J8*$F$16+Geometries!K8*$G$16*IF(Geometries!M8="YES",1,$J$16)+Geometries!L8*$H$16*IF(Geometries!M8="YES",1,$J$16)))</x:f>
        <x:v>0</x:v>
      </x:c>
      <x:c r="I311" s="82" t="n">
        <x:f>IF($K$16=0,1,IF('Pair Build'!AG33&lt;=$K$16,1,0))</x:f>
        <x:v>1</x:v>
      </x:c>
      <x:c r="J311" s="82" t="n">
        <x:f>IF($L$16=0,1,IF(Geometries!W8&gt;=$L$16,1,0))</x:f>
        <x:v>1</x:v>
      </x:c>
      <x:c r="K311" s="82" t="n">
        <x:f>MIN(IF($M$16=1,Geometries!Z8,1),IF($N$16=1,Geometries!AA8,1))</x:f>
        <x:v>1</x:v>
      </x:c>
      <x:c r="L311" s="82" t="n">
        <x:f>MIN(IF($S$16=1,'Pair Build'!AE33,1),IF($T$16=1,'Pair Build'!AF33,1))</x:f>
        <x:v>1</x:v>
      </x:c>
      <x:c r="M311" s="82" t="n">
        <x:f>IF($O$16=0,1,IF('Pair Build'!AH33&lt;=$O$16,1,0))</x:f>
        <x:v>1</x:v>
      </x:c>
      <x:c r="N311" s="82" t="n">
        <x:f>IF($P$16=0,1,IF('Pair Build'!AI33="PASS",1,0))</x:f>
        <x:v>1</x:v>
      </x:c>
      <x:c r="O311" s="82" t="n">
        <x:f>IF(F311&lt;1,'Pair Build'!Y33,'Pair Build'!Z33)/$Q$16</x:f>
        <x:v>36.33529411764706</x:v>
      </x:c>
      <x:c r="P311" s="82" t="n">
        <x:f>IF('Pair Build'!AK33="T3 FIRM",1,IF(Geometries!AC8&lt;=$R$16,1,0))</x:f>
        <x:v>1</x:v>
      </x:c>
      <x:c r="Q311" s="82" t="n">
        <x:f>IF($U$16=1,Geometries!AB8,1)</x:f>
        <x:v>1</x:v>
      </x:c>
      <x:c r="R311" s="82" t="n">
        <x:f>IF($V$16=1,Lineages!AJ13,1)</x:f>
        <x:v>1</x:v>
      </x:c>
      <x:c r="S311" s="82" t="n">
        <x:f>MIN(1,G311,H311,K311,L311,Q311,R311)</x:f>
        <x:v>0</x:v>
      </x:c>
      <x:c r="T311" s="74" t="str">
        <x:f>IF(AND('Pair Build'!AJ33="FIT",I311=1,J311=1,M311=1,N311=1,O311&lt;=$E$16,P311=1),"PASS","FAIL")</x:f>
        <x:v>PASS</x:v>
      </x:c>
      <x:c r="U311" s="98" t="str">
        <x:f>IF(AND(S311&gt;=F311,T311="PASS"),"PASS","FAIL")</x:f>
        <x:v>FAIL</x:v>
      </x:c>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row>
    <x:row r="312">
      <x:c r="B312" s="28" t="str">
        <x:v>P08</x:v>
      </x:c>
      <x:c r="C312" s="28" t="str">
        <x:v>L6-G2</x:v>
      </x:c>
      <x:c r="D312" s="28" t="str">
        <x:v>L6</x:v>
      </x:c>
      <x:c r="E312" s="28" t="str">
        <x:v>G2</x:v>
      </x:c>
      <x:c r="F312" s="96" t="n">
        <x:f>$D$16</x:f>
        <x:v>0.4</x:v>
      </x:c>
      <x:c r="G312" s="82" t="n">
        <x:f>AB$16</x:f>
        <x:v>1</x:v>
      </x:c>
      <x:c r="H312" s="82" t="n">
        <x:f>MIN(1,Geometries!E9*$I$16+(1-Geometries!E9)*(Geometries!J9*$F$16+Geometries!K9*$G$16*IF(Geometries!M9="YES",1,$J$16)+Geometries!L9*$H$16*IF(Geometries!M9="YES",1,$J$16)))</x:f>
        <x:v>0.9</x:v>
      </x:c>
      <x:c r="I312" s="82" t="n">
        <x:f>IF($K$16=0,1,IF('Pair Build'!AG34&lt;=$K$16,1,0))</x:f>
        <x:v>1</x:v>
      </x:c>
      <x:c r="J312" s="82" t="n">
        <x:f>IF($L$16=0,1,IF(Geometries!W9&gt;=$L$16,1,0))</x:f>
        <x:v>1</x:v>
      </x:c>
      <x:c r="K312" s="82" t="n">
        <x:f>MIN(IF($M$16=1,Geometries!Z9,1),IF($N$16=1,Geometries!AA9,1))</x:f>
        <x:v>1</x:v>
      </x:c>
      <x:c r="L312" s="82" t="n">
        <x:f>MIN(IF($S$16=1,'Pair Build'!AE34,1),IF($T$16=1,'Pair Build'!AF34,1))</x:f>
        <x:v>1</x:v>
      </x:c>
      <x:c r="M312" s="82" t="n">
        <x:f>IF($O$16=0,1,IF('Pair Build'!AH34&lt;=$O$16,1,0))</x:f>
        <x:v>1</x:v>
      </x:c>
      <x:c r="N312" s="82" t="n">
        <x:f>IF($P$16=0,1,IF('Pair Build'!AI34="PASS",1,0))</x:f>
        <x:v>1</x:v>
      </x:c>
      <x:c r="O312" s="82" t="n">
        <x:f>IF(F312&lt;1,'Pair Build'!Y34,'Pair Build'!Z34)/$Q$16</x:f>
        <x:v>45.586363636363636</x:v>
      </x:c>
      <x:c r="P312" s="82" t="n">
        <x:f>IF('Pair Build'!AK34="T3 FIRM",1,IF(Geometries!AC9&lt;=$R$16,1,0))</x:f>
        <x:v>1</x:v>
      </x:c>
      <x:c r="Q312" s="82" t="n">
        <x:f>IF($U$16=1,Geometries!AB9,1)</x:f>
        <x:v>1</x:v>
      </x:c>
      <x:c r="R312" s="82" t="n">
        <x:f>IF($V$16=1,Lineages!AJ13,1)</x:f>
        <x:v>1</x:v>
      </x:c>
      <x:c r="S312" s="82" t="n">
        <x:f>MIN(1,G312,H312,K312,L312,Q312,R312)</x:f>
        <x:v>0.9</x:v>
      </x:c>
      <x:c r="T312" s="74" t="str">
        <x:f>IF(AND('Pair Build'!AJ34="FIT",I312=1,J312=1,M312=1,N312=1,O312&lt;=$E$16,P312=1),"PASS","FAIL")</x:f>
        <x:v>PASS</x:v>
      </x:c>
      <x:c r="U312" s="98" t="str">
        <x:f>IF(AND(S312&gt;=F312,T312="PASS"),"PASS","FAIL")</x:f>
        <x:v>PASS</x:v>
      </x:c>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row>
    <x:row r="313">
      <x:c r="B313" s="28" t="str">
        <x:v>P08</x:v>
      </x:c>
      <x:c r="C313" s="28" t="str">
        <x:v>L6-G3</x:v>
      </x:c>
      <x:c r="D313" s="28" t="str">
        <x:v>L6</x:v>
      </x:c>
      <x:c r="E313" s="28" t="str">
        <x:v>G3</x:v>
      </x:c>
      <x:c r="F313" s="96" t="n">
        <x:f>$D$16</x:f>
        <x:v>0.4</x:v>
      </x:c>
      <x:c r="G313" s="82" t="n">
        <x:f>AB$16</x:f>
        <x:v>1</x:v>
      </x:c>
      <x:c r="H313" s="82" t="n">
        <x:f>MIN(1,Geometries!E10*$I$16+(1-Geometries!E10)*(Geometries!J10*$F$16+Geometries!K10*$G$16*IF(Geometries!M10="YES",1,$J$16)+Geometries!L10*$H$16*IF(Geometries!M10="YES",1,$J$16)))</x:f>
        <x:v>1</x:v>
      </x:c>
      <x:c r="I313" s="82" t="n">
        <x:f>IF($K$16=0,1,IF('Pair Build'!AG35&lt;=$K$16,1,0))</x:f>
        <x:v>1</x:v>
      </x:c>
      <x:c r="J313" s="82" t="n">
        <x:f>IF($L$16=0,1,IF(Geometries!W10&gt;=$L$16,1,0))</x:f>
        <x:v>1</x:v>
      </x:c>
      <x:c r="K313" s="82" t="n">
        <x:f>MIN(IF($M$16=1,Geometries!Z10,1),IF($N$16=1,Geometries!AA10,1))</x:f>
        <x:v>1</x:v>
      </x:c>
      <x:c r="L313" s="82" t="n">
        <x:f>MIN(IF($S$16=1,'Pair Build'!AE35,1),IF($T$16=1,'Pair Build'!AF35,1))</x:f>
        <x:v>1</x:v>
      </x:c>
      <x:c r="M313" s="82" t="n">
        <x:f>IF($O$16=0,1,IF('Pair Build'!AH35&lt;=$O$16,1,0))</x:f>
        <x:v>1</x:v>
      </x:c>
      <x:c r="N313" s="82" t="n">
        <x:f>IF($P$16=0,1,IF('Pair Build'!AI35="PASS",1,0))</x:f>
        <x:v>1</x:v>
      </x:c>
      <x:c r="O313" s="82" t="n">
        <x:f>IF(F313&lt;1,'Pair Build'!Y35,'Pair Build'!Z35)/$Q$16</x:f>
        <x:v>36.391176470588235</x:v>
      </x:c>
      <x:c r="P313" s="82" t="n">
        <x:f>IF('Pair Build'!AK35="T3 FIRM",1,IF(Geometries!AC10&lt;=$R$16,1,0))</x:f>
        <x:v>1</x:v>
      </x:c>
      <x:c r="Q313" s="82" t="n">
        <x:f>IF($U$16=1,Geometries!AB10,1)</x:f>
        <x:v>1</x:v>
      </x:c>
      <x:c r="R313" s="82" t="n">
        <x:f>IF($V$16=1,Lineages!AJ13,1)</x:f>
        <x:v>1</x:v>
      </x:c>
      <x:c r="S313" s="82" t="n">
        <x:f>MIN(1,G313,H313,K313,L313,Q313,R313)</x:f>
        <x:v>1</x:v>
      </x:c>
      <x:c r="T313" s="74" t="str">
        <x:f>IF(AND('Pair Build'!AJ35="FIT",I313=1,J313=1,M313=1,N313=1,O313&lt;=$E$16,P313=1),"PASS","FAIL")</x:f>
        <x:v>PASS</x:v>
      </x:c>
      <x:c r="U313" s="98" t="str">
        <x:f>IF(AND(S313&gt;=F313,T313="PASS"),"PASS","FAIL")</x:f>
        <x:v>PASS</x:v>
      </x:c>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row>
    <x:row r="314">
      <x:c r="B314" s="28" t="str">
        <x:v>P08</x:v>
      </x:c>
      <x:c r="C314" s="28" t="str">
        <x:v>L6-G4</x:v>
      </x:c>
      <x:c r="D314" s="28" t="str">
        <x:v>L6</x:v>
      </x:c>
      <x:c r="E314" s="28" t="str">
        <x:v>G4</x:v>
      </x:c>
      <x:c r="F314" s="96" t="n">
        <x:f>$D$16</x:f>
        <x:v>0.4</x:v>
      </x:c>
      <x:c r="G314" s="82" t="n">
        <x:f>AB$16</x:f>
        <x:v>1</x:v>
      </x:c>
      <x:c r="H314" s="82" t="n">
        <x:f>MIN(1,Geometries!E11*$I$16+(1-Geometries!E11)*(Geometries!J11*$F$16+Geometries!K11*$G$16*IF(Geometries!M11="YES",1,$J$16)+Geometries!L11*$H$16*IF(Geometries!M11="YES",1,$J$16)))</x:f>
        <x:v>0.6</x:v>
      </x:c>
      <x:c r="I314" s="82" t="n">
        <x:f>IF($K$16=0,1,IF('Pair Build'!AG36&lt;=$K$16,1,0))</x:f>
        <x:v>1</x:v>
      </x:c>
      <x:c r="J314" s="82" t="n">
        <x:f>IF($L$16=0,1,IF(Geometries!W11&gt;=$L$16,1,0))</x:f>
        <x:v>1</x:v>
      </x:c>
      <x:c r="K314" s="82" t="n">
        <x:f>MIN(IF($M$16=1,Geometries!Z11,1),IF($N$16=1,Geometries!AA11,1))</x:f>
        <x:v>1</x:v>
      </x:c>
      <x:c r="L314" s="82" t="n">
        <x:f>MIN(IF($S$16=1,'Pair Build'!AE36,1),IF($T$16=1,'Pair Build'!AF36,1))</x:f>
        <x:v>1</x:v>
      </x:c>
      <x:c r="M314" s="82" t="n">
        <x:f>IF($O$16=0,1,IF('Pair Build'!AH36&lt;=$O$16,1,0))</x:f>
        <x:v>1</x:v>
      </x:c>
      <x:c r="N314" s="82" t="n">
        <x:f>IF($P$16=0,1,IF('Pair Build'!AI36="PASS",1,0))</x:f>
        <x:v>1</x:v>
      </x:c>
      <x:c r="O314" s="82" t="n">
        <x:f>IF(F314&lt;1,'Pair Build'!Y36,'Pair Build'!Z36)/$Q$16</x:f>
        <x:v>6.793333333333333</x:v>
      </x:c>
      <x:c r="P314" s="82" t="n">
        <x:f>IF('Pair Build'!AK36="T3 FIRM",1,IF(Geometries!AC11&lt;=$R$16,1,0))</x:f>
        <x:v>1</x:v>
      </x:c>
      <x:c r="Q314" s="82" t="n">
        <x:f>IF($U$16=1,Geometries!AB11,1)</x:f>
        <x:v>1</x:v>
      </x:c>
      <x:c r="R314" s="82" t="n">
        <x:f>IF($V$16=1,Lineages!AJ13,1)</x:f>
        <x:v>1</x:v>
      </x:c>
      <x:c r="S314" s="82" t="n">
        <x:f>MIN(1,G314,H314,K314,L314,Q314,R314)</x:f>
        <x:v>0.6</x:v>
      </x:c>
      <x:c r="T314" s="74" t="str">
        <x:f>IF(AND('Pair Build'!AJ36="FIT",I314=1,J314=1,M314=1,N314=1,O314&lt;=$E$16,P314=1),"PASS","FAIL")</x:f>
        <x:v>PASS</x:v>
      </x:c>
      <x:c r="U314" s="98" t="str">
        <x:f>IF(AND(S314&gt;=F314,T314="PASS"),"PASS","FAIL")</x:f>
        <x:v>PASS</x:v>
      </x:c>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row>
    <x:row r="315">
      <x:c r="B315" s="28" t="str">
        <x:v>P08</x:v>
      </x:c>
      <x:c r="C315" s="28" t="str">
        <x:v>L6-G5</x:v>
      </x:c>
      <x:c r="D315" s="28" t="str">
        <x:v>L6</x:v>
      </x:c>
      <x:c r="E315" s="28" t="str">
        <x:v>G5</x:v>
      </x:c>
      <x:c r="F315" s="96" t="n">
        <x:f>$D$16</x:f>
        <x:v>0.4</x:v>
      </x:c>
      <x:c r="G315" s="82" t="n">
        <x:f>AB$16</x:f>
        <x:v>1</x:v>
      </x:c>
      <x:c r="H315" s="82" t="n">
        <x:f>MIN(1,Geometries!E12*$I$16+(1-Geometries!E12)*(Geometries!J12*$F$16+Geometries!K12*$G$16*IF(Geometries!M12="YES",1,$J$16)+Geometries!L12*$H$16*IF(Geometries!M12="YES",1,$J$16)))</x:f>
        <x:v>0.6</x:v>
      </x:c>
      <x:c r="I315" s="82" t="n">
        <x:f>IF($K$16=0,1,IF('Pair Build'!AG37&lt;=$K$16,1,0))</x:f>
        <x:v>1</x:v>
      </x:c>
      <x:c r="J315" s="82" t="n">
        <x:f>IF($L$16=0,1,IF(Geometries!W12&gt;=$L$16,1,0))</x:f>
        <x:v>1</x:v>
      </x:c>
      <x:c r="K315" s="82" t="n">
        <x:f>MIN(IF($M$16=1,Geometries!Z12,1),IF($N$16=1,Geometries!AA12,1))</x:f>
        <x:v>1</x:v>
      </x:c>
      <x:c r="L315" s="82" t="n">
        <x:f>MIN(IF($S$16=1,'Pair Build'!AE37,1),IF($T$16=1,'Pair Build'!AF37,1))</x:f>
        <x:v>1</x:v>
      </x:c>
      <x:c r="M315" s="82" t="n">
        <x:f>IF($O$16=0,1,IF('Pair Build'!AH37&lt;=$O$16,1,0))</x:f>
        <x:v>1</x:v>
      </x:c>
      <x:c r="N315" s="82" t="n">
        <x:f>IF($P$16=0,1,IF('Pair Build'!AI37="PASS",1,0))</x:f>
        <x:v>1</x:v>
      </x:c>
      <x:c r="O315" s="82" t="n">
        <x:f>IF(F315&lt;1,'Pair Build'!Y37,'Pair Build'!Z37)/$Q$16</x:f>
        <x:v>37.243421052631575</x:v>
      </x:c>
      <x:c r="P315" s="82" t="n">
        <x:f>IF('Pair Build'!AK37="T3 FIRM",1,IF(Geometries!AC12&lt;=$R$16,1,0))</x:f>
        <x:v>1</x:v>
      </x:c>
      <x:c r="Q315" s="82" t="n">
        <x:f>IF($U$16=1,Geometries!AB12,1)</x:f>
        <x:v>1</x:v>
      </x:c>
      <x:c r="R315" s="82" t="n">
        <x:f>IF($V$16=1,Lineages!AJ13,1)</x:f>
        <x:v>1</x:v>
      </x:c>
      <x:c r="S315" s="82" t="n">
        <x:f>MIN(1,G315,H315,K315,L315,Q315,R315)</x:f>
        <x:v>0.6</x:v>
      </x:c>
      <x:c r="T315" s="74" t="str">
        <x:f>IF(AND('Pair Build'!AJ37="FIT",I315=1,J315=1,M315=1,N315=1,O315&lt;=$E$16,P315=1),"PASS","FAIL")</x:f>
        <x:v>PASS</x:v>
      </x:c>
      <x:c r="U315" s="98" t="str">
        <x:f>IF(AND(S315&gt;=F315,T315="PASS"),"PASS","FAIL")</x:f>
        <x:v>PASS</x:v>
      </x:c>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row>
    <x:row r="316">
      <x:c r="B316" s="28" t="str">
        <x:v>P09</x:v>
      </x:c>
      <x:c r="C316" s="28" t="str">
        <x:v>L1-G1</x:v>
      </x:c>
      <x:c r="D316" s="28" t="str">
        <x:v>L1</x:v>
      </x:c>
      <x:c r="E316" s="28" t="str">
        <x:v>G1</x:v>
      </x:c>
      <x:c r="F316" s="96" t="n">
        <x:f>$D$17</x:f>
        <x:v>0.4</x:v>
      </x:c>
      <x:c r="G316" s="82" t="n">
        <x:f>W$17</x:f>
        <x:v>1</x:v>
      </x:c>
      <x:c r="H316" s="82" t="n">
        <x:f>MIN(1,Geometries!E8*$I$17+(1-Geometries!E8)*(Geometries!J8*$F$17+Geometries!K8*$G$17*IF(Geometries!M8="YES",1,$J$17)+Geometries!L8*$H$17*IF(Geometries!M8="YES",1,$J$17)))</x:f>
        <x:v>1</x:v>
      </x:c>
      <x:c r="I316" s="82" t="n">
        <x:f>IF($K$17=0,1,IF('Pair Build'!AG8&lt;=$K$17,1,0))</x:f>
        <x:v>1</x:v>
      </x:c>
      <x:c r="J316" s="82" t="n">
        <x:f>IF($L$17=0,1,IF(Geometries!W8&gt;=$L$17,1,0))</x:f>
        <x:v>1</x:v>
      </x:c>
      <x:c r="K316" s="82" t="n">
        <x:f>MIN(IF($M$17=1,Geometries!Z8,1),IF($N$17=1,Geometries!AA8,1))</x:f>
        <x:v>1</x:v>
      </x:c>
      <x:c r="L316" s="82" t="n">
        <x:f>MIN(IF($S$17=1,'Pair Build'!AE8,1),IF($T$17=1,'Pair Build'!AF8,1))</x:f>
        <x:v>1</x:v>
      </x:c>
      <x:c r="M316" s="82" t="n">
        <x:f>IF($O$17=0,1,IF('Pair Build'!AH8&lt;=$O$17,1,0))</x:f>
        <x:v>1</x:v>
      </x:c>
      <x:c r="N316" s="82" t="n">
        <x:f>IF($P$17=0,1,IF('Pair Build'!AI8="PASS",1,0))</x:f>
        <x:v>1</x:v>
      </x:c>
      <x:c r="O316" s="82" t="n">
        <x:f>IF(F316&lt;1,'Pair Build'!Y8,'Pair Build'!Z8)/$Q$17</x:f>
        <x:v>12</x:v>
      </x:c>
      <x:c r="P316" s="82" t="n">
        <x:f>IF('Pair Build'!AK8="T3 FIRM",1,IF(Geometries!AC8&lt;=$R$17,1,0))</x:f>
        <x:v>1</x:v>
      </x:c>
      <x:c r="Q316" s="82" t="n">
        <x:f>IF($U$17=1,Geometries!AB8,1)</x:f>
        <x:v>1</x:v>
      </x:c>
      <x:c r="R316" s="82" t="n">
        <x:f>IF($V$17=1,Lineages!AJ8,1)</x:f>
        <x:v>1</x:v>
      </x:c>
      <x:c r="S316" s="82" t="n">
        <x:f>MIN(1,G316,H316,K316,L316,Q316,R316)</x:f>
        <x:v>1</x:v>
      </x:c>
      <x:c r="T316" s="74" t="str">
        <x:f>IF(AND('Pair Build'!AJ8="FIT",I316=1,J316=1,M316=1,N316=1,O316&lt;=$E$17,P316=1),"PASS","FAIL")</x:f>
        <x:v>PASS</x:v>
      </x:c>
      <x:c r="U316" s="98" t="str">
        <x:f>IF(AND(S316&gt;=F316,T316="PASS"),"PASS","FAIL")</x:f>
        <x:v>PASS</x:v>
      </x:c>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row>
    <x:row r="317">
      <x:c r="B317" s="28" t="str">
        <x:v>P09</x:v>
      </x:c>
      <x:c r="C317" s="28" t="str">
        <x:v>L1-G2</x:v>
      </x:c>
      <x:c r="D317" s="28" t="str">
        <x:v>L1</x:v>
      </x:c>
      <x:c r="E317" s="28" t="str">
        <x:v>G2</x:v>
      </x:c>
      <x:c r="F317" s="96" t="n">
        <x:f>$D$17</x:f>
        <x:v>0.4</x:v>
      </x:c>
      <x:c r="G317" s="82" t="n">
        <x:f>W$17</x:f>
        <x:v>1</x:v>
      </x:c>
      <x:c r="H317" s="82" t="n">
        <x:f>MIN(1,Geometries!E9*$I$17+(1-Geometries!E9)*(Geometries!J9*$F$17+Geometries!K9*$G$17*IF(Geometries!M9="YES",1,$J$17)+Geometries!L9*$H$17*IF(Geometries!M9="YES",1,$J$17)))</x:f>
        <x:v>0.1</x:v>
      </x:c>
      <x:c r="I317" s="82" t="n">
        <x:f>IF($K$17=0,1,IF('Pair Build'!AG9&lt;=$K$17,1,0))</x:f>
        <x:v>1</x:v>
      </x:c>
      <x:c r="J317" s="82" t="n">
        <x:f>IF($L$17=0,1,IF(Geometries!W9&gt;=$L$17,1,0))</x:f>
        <x:v>1</x:v>
      </x:c>
      <x:c r="K317" s="82" t="n">
        <x:f>MIN(IF($M$17=1,Geometries!Z9,1),IF($N$17=1,Geometries!AA9,1))</x:f>
        <x:v>1</x:v>
      </x:c>
      <x:c r="L317" s="82" t="n">
        <x:f>MIN(IF($S$17=1,'Pair Build'!AE9,1),IF($T$17=1,'Pair Build'!AF9,1))</x:f>
        <x:v>1</x:v>
      </x:c>
      <x:c r="M317" s="82" t="n">
        <x:f>IF($O$17=0,1,IF('Pair Build'!AH9&lt;=$O$17,1,0))</x:f>
        <x:v>1</x:v>
      </x:c>
      <x:c r="N317" s="82" t="n">
        <x:f>IF($P$17=0,1,IF('Pair Build'!AI9="PASS",1,0))</x:f>
        <x:v>1</x:v>
      </x:c>
      <x:c r="O317" s="82" t="n">
        <x:f>IF(F317&lt;1,'Pair Build'!Y9,'Pair Build'!Z9)/$Q$17</x:f>
        <x:v>18</x:v>
      </x:c>
      <x:c r="P317" s="82" t="n">
        <x:f>IF('Pair Build'!AK9="T3 FIRM",1,IF(Geometries!AC9&lt;=$R$17,1,0))</x:f>
        <x:v>1</x:v>
      </x:c>
      <x:c r="Q317" s="82" t="n">
        <x:f>IF($U$17=1,Geometries!AB9,1)</x:f>
        <x:v>1</x:v>
      </x:c>
      <x:c r="R317" s="82" t="n">
        <x:f>IF($V$17=1,Lineages!AJ8,1)</x:f>
        <x:v>1</x:v>
      </x:c>
      <x:c r="S317" s="82" t="n">
        <x:f>MIN(1,G317,H317,K317,L317,Q317,R317)</x:f>
        <x:v>0.1</x:v>
      </x:c>
      <x:c r="T317" s="74" t="str">
        <x:f>IF(AND('Pair Build'!AJ9="FIT",I317=1,J317=1,M317=1,N317=1,O317&lt;=$E$17,P317=1),"PASS","FAIL")</x:f>
        <x:v>PASS</x:v>
      </x:c>
      <x:c r="U317" s="98" t="str">
        <x:f>IF(AND(S317&gt;=F317,T317="PASS"),"PASS","FAIL")</x:f>
        <x:v>FAIL</x:v>
      </x:c>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row>
    <x:row r="318">
      <x:c r="B318" s="28" t="str">
        <x:v>P09</x:v>
      </x:c>
      <x:c r="C318" s="28" t="str">
        <x:v>L1-G3</x:v>
      </x:c>
      <x:c r="D318" s="28" t="str">
        <x:v>L1</x:v>
      </x:c>
      <x:c r="E318" s="28" t="str">
        <x:v>G3</x:v>
      </x:c>
      <x:c r="F318" s="96" t="n">
        <x:f>$D$17</x:f>
        <x:v>0.4</x:v>
      </x:c>
      <x:c r="G318" s="82" t="n">
        <x:f>W$17</x:f>
        <x:v>1</x:v>
      </x:c>
      <x:c r="H318" s="82" t="n">
        <x:f>MIN(1,Geometries!E10*$I$17+(1-Geometries!E10)*(Geometries!J10*$F$17+Geometries!K10*$G$17*IF(Geometries!M10="YES",1,$J$17)+Geometries!L10*$H$17*IF(Geometries!M10="YES",1,$J$17)))</x:f>
        <x:v>1</x:v>
      </x:c>
      <x:c r="I318" s="82" t="n">
        <x:f>IF($K$17=0,1,IF('Pair Build'!AG10&lt;=$K$17,1,0))</x:f>
        <x:v>1</x:v>
      </x:c>
      <x:c r="J318" s="82" t="n">
        <x:f>IF($L$17=0,1,IF(Geometries!W10&gt;=$L$17,1,0))</x:f>
        <x:v>1</x:v>
      </x:c>
      <x:c r="K318" s="82" t="n">
        <x:f>MIN(IF($M$17=1,Geometries!Z10,1),IF($N$17=1,Geometries!AA10,1))</x:f>
        <x:v>1</x:v>
      </x:c>
      <x:c r="L318" s="82" t="n">
        <x:f>MIN(IF($S$17=1,'Pair Build'!AE10,1),IF($T$17=1,'Pair Build'!AF10,1))</x:f>
        <x:v>1</x:v>
      </x:c>
      <x:c r="M318" s="82" t="n">
        <x:f>IF($O$17=0,1,IF('Pair Build'!AH10&lt;=$O$17,1,0))</x:f>
        <x:v>1</x:v>
      </x:c>
      <x:c r="N318" s="82" t="n">
        <x:f>IF($P$17=0,1,IF('Pair Build'!AI10="PASS",1,0))</x:f>
        <x:v>1</x:v>
      </x:c>
      <x:c r="O318" s="82" t="n">
        <x:f>IF(F318&lt;1,'Pair Build'!Y10,'Pair Build'!Z10)/$Q$17</x:f>
        <x:v>14</x:v>
      </x:c>
      <x:c r="P318" s="82" t="n">
        <x:f>IF('Pair Build'!AK10="T3 FIRM",1,IF(Geometries!AC10&lt;=$R$17,1,0))</x:f>
        <x:v>1</x:v>
      </x:c>
      <x:c r="Q318" s="82" t="n">
        <x:f>IF($U$17=1,Geometries!AB10,1)</x:f>
        <x:v>1</x:v>
      </x:c>
      <x:c r="R318" s="82" t="n">
        <x:f>IF($V$17=1,Lineages!AJ8,1)</x:f>
        <x:v>1</x:v>
      </x:c>
      <x:c r="S318" s="82" t="n">
        <x:f>MIN(1,G318,H318,K318,L318,Q318,R318)</x:f>
        <x:v>1</x:v>
      </x:c>
      <x:c r="T318" s="74" t="str">
        <x:f>IF(AND('Pair Build'!AJ10="FIT",I318=1,J318=1,M318=1,N318=1,O318&lt;=$E$17,P318=1),"PASS","FAIL")</x:f>
        <x:v>PASS</x:v>
      </x:c>
      <x:c r="U318" s="98" t="str">
        <x:f>IF(AND(S318&gt;=F318,T318="PASS"),"PASS","FAIL")</x:f>
        <x:v>PASS</x:v>
      </x:c>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row>
    <x:row r="319">
      <x:c r="B319" s="28" t="str">
        <x:v>P09</x:v>
      </x:c>
      <x:c r="C319" s="28" t="str">
        <x:v>L1-G4</x:v>
      </x:c>
      <x:c r="D319" s="28" t="str">
        <x:v>L1</x:v>
      </x:c>
      <x:c r="E319" s="28" t="str">
        <x:v>G4</x:v>
      </x:c>
      <x:c r="F319" s="96" t="n">
        <x:f>$D$17</x:f>
        <x:v>0.4</x:v>
      </x:c>
      <x:c r="G319" s="82" t="n">
        <x:f>W$17</x:f>
        <x:v>1</x:v>
      </x:c>
      <x:c r="H319" s="82" t="n">
        <x:f>MIN(1,Geometries!E11*$I$17+(1-Geometries!E11)*(Geometries!J11*$F$17+Geometries!K11*$G$17*IF(Geometries!M11="YES",1,$J$17)+Geometries!L11*$H$17*IF(Geometries!M11="YES",1,$J$17)))</x:f>
        <x:v>1</x:v>
      </x:c>
      <x:c r="I319" s="82" t="n">
        <x:f>IF($K$17=0,1,IF('Pair Build'!AG11&lt;=$K$17,1,0))</x:f>
        <x:v>1</x:v>
      </x:c>
      <x:c r="J319" s="82" t="n">
        <x:f>IF($L$17=0,1,IF(Geometries!W11&gt;=$L$17,1,0))</x:f>
        <x:v>1</x:v>
      </x:c>
      <x:c r="K319" s="82" t="n">
        <x:f>MIN(IF($M$17=1,Geometries!Z11,1),IF($N$17=1,Geometries!AA11,1))</x:f>
        <x:v>1</x:v>
      </x:c>
      <x:c r="L319" s="82" t="n">
        <x:f>MIN(IF($S$17=1,'Pair Build'!AE11,1),IF($T$17=1,'Pair Build'!AF11,1))</x:f>
        <x:v>1</x:v>
      </x:c>
      <x:c r="M319" s="82" t="n">
        <x:f>IF($O$17=0,1,IF('Pair Build'!AH11&lt;=$O$17,1,0))</x:f>
        <x:v>1</x:v>
      </x:c>
      <x:c r="N319" s="82" t="n">
        <x:f>IF($P$17=0,1,IF('Pair Build'!AI11="PASS",1,0))</x:f>
        <x:v>1</x:v>
      </x:c>
      <x:c r="O319" s="82" t="n">
        <x:f>IF(F319&lt;1,'Pair Build'!Y11,'Pair Build'!Z11)/$Q$17</x:f>
        <x:v>2</x:v>
      </x:c>
      <x:c r="P319" s="82" t="n">
        <x:f>IF('Pair Build'!AK11="T3 FIRM",1,IF(Geometries!AC11&lt;=$R$17,1,0))</x:f>
        <x:v>1</x:v>
      </x:c>
      <x:c r="Q319" s="82" t="n">
        <x:f>IF($U$17=1,Geometries!AB11,1)</x:f>
        <x:v>1</x:v>
      </x:c>
      <x:c r="R319" s="82" t="n">
        <x:f>IF($V$17=1,Lineages!AJ8,1)</x:f>
        <x:v>1</x:v>
      </x:c>
      <x:c r="S319" s="82" t="n">
        <x:f>MIN(1,G319,H319,K319,L319,Q319,R319)</x:f>
        <x:v>1</x:v>
      </x:c>
      <x:c r="T319" s="74" t="str">
        <x:f>IF(AND('Pair Build'!AJ11="FIT",I319=1,J319=1,M319=1,N319=1,O319&lt;=$E$17,P319=1),"PASS","FAIL")</x:f>
        <x:v>PASS</x:v>
      </x:c>
      <x:c r="U319" s="98" t="str">
        <x:f>IF(AND(S319&gt;=F319,T319="PASS"),"PASS","FAIL")</x:f>
        <x:v>PASS</x:v>
      </x:c>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row>
    <x:row r="320">
      <x:c r="B320" s="28" t="str">
        <x:v>P09</x:v>
      </x:c>
      <x:c r="C320" s="28" t="str">
        <x:v>L1-G5</x:v>
      </x:c>
      <x:c r="D320" s="28" t="str">
        <x:v>L1</x:v>
      </x:c>
      <x:c r="E320" s="28" t="str">
        <x:v>G5</x:v>
      </x:c>
      <x:c r="F320" s="96" t="n">
        <x:f>$D$17</x:f>
        <x:v>0.4</x:v>
      </x:c>
      <x:c r="G320" s="82" t="n">
        <x:f>W$17</x:f>
        <x:v>1</x:v>
      </x:c>
      <x:c r="H320" s="82" t="n">
        <x:f>MIN(1,Geometries!E12*$I$17+(1-Geometries!E12)*(Geometries!J12*$F$17+Geometries!K12*$G$17*IF(Geometries!M12="YES",1,$J$17)+Geometries!L12*$H$17*IF(Geometries!M12="YES",1,$J$17)))</x:f>
        <x:v>0.7</x:v>
      </x:c>
      <x:c r="I320" s="82" t="n">
        <x:f>IF($K$17=0,1,IF('Pair Build'!AG12&lt;=$K$17,1,0))</x:f>
        <x:v>1</x:v>
      </x:c>
      <x:c r="J320" s="82" t="n">
        <x:f>IF($L$17=0,1,IF(Geometries!W12&gt;=$L$17,1,0))</x:f>
        <x:v>1</x:v>
      </x:c>
      <x:c r="K320" s="82" t="n">
        <x:f>MIN(IF($M$17=1,Geometries!Z12,1),IF($N$17=1,Geometries!AA12,1))</x:f>
        <x:v>1</x:v>
      </x:c>
      <x:c r="L320" s="82" t="n">
        <x:f>MIN(IF($S$17=1,'Pair Build'!AE12,1),IF($T$17=1,'Pair Build'!AF12,1))</x:f>
        <x:v>1</x:v>
      </x:c>
      <x:c r="M320" s="82" t="n">
        <x:f>IF($O$17=0,1,IF('Pair Build'!AH12&lt;=$O$17,1,0))</x:f>
        <x:v>1</x:v>
      </x:c>
      <x:c r="N320" s="82" t="n">
        <x:f>IF($P$17=0,1,IF('Pair Build'!AI12="PASS",1,0))</x:f>
        <x:v>1</x:v>
      </x:c>
      <x:c r="O320" s="82" t="n">
        <x:f>IF(F320&lt;1,'Pair Build'!Y12,'Pair Build'!Z12)/$Q$17</x:f>
        <x:v>10</x:v>
      </x:c>
      <x:c r="P320" s="82" t="n">
        <x:f>IF('Pair Build'!AK12="T3 FIRM",1,IF(Geometries!AC12&lt;=$R$17,1,0))</x:f>
        <x:v>1</x:v>
      </x:c>
      <x:c r="Q320" s="82" t="n">
        <x:f>IF($U$17=1,Geometries!AB12,1)</x:f>
        <x:v>1</x:v>
      </x:c>
      <x:c r="R320" s="82" t="n">
        <x:f>IF($V$17=1,Lineages!AJ8,1)</x:f>
        <x:v>1</x:v>
      </x:c>
      <x:c r="S320" s="82" t="n">
        <x:f>MIN(1,G320,H320,K320,L320,Q320,R320)</x:f>
        <x:v>0.7</x:v>
      </x:c>
      <x:c r="T320" s="74" t="str">
        <x:f>IF(AND('Pair Build'!AJ12="FIT",I320=1,J320=1,M320=1,N320=1,O320&lt;=$E$17,P320=1),"PASS","FAIL")</x:f>
        <x:v>PASS</x:v>
      </x:c>
      <x:c r="U320" s="98" t="str">
        <x:f>IF(AND(S320&gt;=F320,T320="PASS"),"PASS","FAIL")</x:f>
        <x:v>PASS</x:v>
      </x:c>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row>
    <x:row r="321">
      <x:c r="B321" s="28" t="str">
        <x:v>P09</x:v>
      </x:c>
      <x:c r="C321" s="28" t="str">
        <x:v>L2-G1</x:v>
      </x:c>
      <x:c r="D321" s="28" t="str">
        <x:v>L2</x:v>
      </x:c>
      <x:c r="E321" s="28" t="str">
        <x:v>G1</x:v>
      </x:c>
      <x:c r="F321" s="96" t="n">
        <x:f>$D$17</x:f>
        <x:v>0.4</x:v>
      </x:c>
      <x:c r="G321" s="82" t="n">
        <x:f>X$17</x:f>
        <x:v>1</x:v>
      </x:c>
      <x:c r="H321" s="82" t="n">
        <x:f>MIN(1,Geometries!E8*$I$17+(1-Geometries!E8)*(Geometries!J8*$F$17+Geometries!K8*$G$17*IF(Geometries!M8="YES",1,$J$17)+Geometries!L8*$H$17*IF(Geometries!M8="YES",1,$J$17)))</x:f>
        <x:v>1</x:v>
      </x:c>
      <x:c r="I321" s="82" t="n">
        <x:f>IF($K$17=0,1,IF('Pair Build'!AG13&lt;=$K$17,1,0))</x:f>
        <x:v>1</x:v>
      </x:c>
      <x:c r="J321" s="82" t="n">
        <x:f>IF($L$17=0,1,IF(Geometries!W8&gt;=$L$17,1,0))</x:f>
        <x:v>1</x:v>
      </x:c>
      <x:c r="K321" s="82" t="n">
        <x:f>MIN(IF($M$17=1,Geometries!Z8,1),IF($N$17=1,Geometries!AA8,1))</x:f>
        <x:v>1</x:v>
      </x:c>
      <x:c r="L321" s="82" t="n">
        <x:f>MIN(IF($S$17=1,'Pair Build'!AE13,1),IF($T$17=1,'Pair Build'!AF13,1))</x:f>
        <x:v>1</x:v>
      </x:c>
      <x:c r="M321" s="82" t="n">
        <x:f>IF($O$17=0,1,IF('Pair Build'!AH13&lt;=$O$17,1,0))</x:f>
        <x:v>1</x:v>
      </x:c>
      <x:c r="N321" s="82" t="n">
        <x:f>IF($P$17=0,1,IF('Pair Build'!AI13="PASS",1,0))</x:f>
        <x:v>1</x:v>
      </x:c>
      <x:c r="O321" s="82" t="n">
        <x:f>IF(F321&lt;1,'Pair Build'!Y13,'Pair Build'!Z13)/$Q$17</x:f>
        <x:v>13.570588235294117</x:v>
      </x:c>
      <x:c r="P321" s="82" t="n">
        <x:f>IF('Pair Build'!AK13="T3 FIRM",1,IF(Geometries!AC8&lt;=$R$17,1,0))</x:f>
        <x:v>1</x:v>
      </x:c>
      <x:c r="Q321" s="82" t="n">
        <x:f>IF($U$17=1,Geometries!AB8,1)</x:f>
        <x:v>1</x:v>
      </x:c>
      <x:c r="R321" s="82" t="n">
        <x:f>IF($V$17=1,Lineages!AJ9,1)</x:f>
        <x:v>1</x:v>
      </x:c>
      <x:c r="S321" s="82" t="n">
        <x:f>MIN(1,G321,H321,K321,L321,Q321,R321)</x:f>
        <x:v>1</x:v>
      </x:c>
      <x:c r="T321" s="74" t="str">
        <x:f>IF(AND('Pair Build'!AJ13="FIT",I321=1,J321=1,M321=1,N321=1,O321&lt;=$E$17,P321=1),"PASS","FAIL")</x:f>
        <x:v>PASS</x:v>
      </x:c>
      <x:c r="U321" s="98" t="str">
        <x:f>IF(AND(S321&gt;=F321,T321="PASS"),"PASS","FAIL")</x:f>
        <x:v>PASS</x:v>
      </x:c>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row>
    <x:row r="322">
      <x:c r="B322" s="28" t="str">
        <x:v>P09</x:v>
      </x:c>
      <x:c r="C322" s="28" t="str">
        <x:v>L2-G2</x:v>
      </x:c>
      <x:c r="D322" s="28" t="str">
        <x:v>L2</x:v>
      </x:c>
      <x:c r="E322" s="28" t="str">
        <x:v>G2</x:v>
      </x:c>
      <x:c r="F322" s="96" t="n">
        <x:f>$D$17</x:f>
        <x:v>0.4</x:v>
      </x:c>
      <x:c r="G322" s="82" t="n">
        <x:f>X$17</x:f>
        <x:v>1</x:v>
      </x:c>
      <x:c r="H322" s="82" t="n">
        <x:f>MIN(1,Geometries!E9*$I$17+(1-Geometries!E9)*(Geometries!J9*$F$17+Geometries!K9*$G$17*IF(Geometries!M9="YES",1,$J$17)+Geometries!L9*$H$17*IF(Geometries!M9="YES",1,$J$17)))</x:f>
        <x:v>0.1</x:v>
      </x:c>
      <x:c r="I322" s="82" t="n">
        <x:f>IF($K$17=0,1,IF('Pair Build'!AG14&lt;=$K$17,1,0))</x:f>
        <x:v>1</x:v>
      </x:c>
      <x:c r="J322" s="82" t="n">
        <x:f>IF($L$17=0,1,IF(Geometries!W9&gt;=$L$17,1,0))</x:f>
        <x:v>1</x:v>
      </x:c>
      <x:c r="K322" s="82" t="n">
        <x:f>MIN(IF($M$17=1,Geometries!Z9,1),IF($N$17=1,Geometries!AA9,1))</x:f>
        <x:v>1</x:v>
      </x:c>
      <x:c r="L322" s="82" t="n">
        <x:f>MIN(IF($S$17=1,'Pair Build'!AE14,1),IF($T$17=1,'Pair Build'!AF14,1))</x:f>
        <x:v>1</x:v>
      </x:c>
      <x:c r="M322" s="82" t="n">
        <x:f>IF($O$17=0,1,IF('Pair Build'!AH14&lt;=$O$17,1,0))</x:f>
        <x:v>1</x:v>
      </x:c>
      <x:c r="N322" s="82" t="n">
        <x:f>IF($P$17=0,1,IF('Pair Build'!AI14="PASS",1,0))</x:f>
        <x:v>1</x:v>
      </x:c>
      <x:c r="O322" s="82" t="n">
        <x:f>IF(F322&lt;1,'Pair Build'!Y14,'Pair Build'!Z14)/$Q$17</x:f>
        <x:v>19.759090909090908</x:v>
      </x:c>
      <x:c r="P322" s="82" t="n">
        <x:f>IF('Pair Build'!AK14="T3 FIRM",1,IF(Geometries!AC9&lt;=$R$17,1,0))</x:f>
        <x:v>1</x:v>
      </x:c>
      <x:c r="Q322" s="82" t="n">
        <x:f>IF($U$17=1,Geometries!AB9,1)</x:f>
        <x:v>1</x:v>
      </x:c>
      <x:c r="R322" s="82" t="n">
        <x:f>IF($V$17=1,Lineages!AJ9,1)</x:f>
        <x:v>1</x:v>
      </x:c>
      <x:c r="S322" s="82" t="n">
        <x:f>MIN(1,G322,H322,K322,L322,Q322,R322)</x:f>
        <x:v>0.1</x:v>
      </x:c>
      <x:c r="T322" s="74" t="str">
        <x:f>IF(AND('Pair Build'!AJ14="FIT",I322=1,J322=1,M322=1,N322=1,O322&lt;=$E$17,P322=1),"PASS","FAIL")</x:f>
        <x:v>PASS</x:v>
      </x:c>
      <x:c r="U322" s="98" t="str">
        <x:f>IF(AND(S322&gt;=F322,T322="PASS"),"PASS","FAIL")</x:f>
        <x:v>FAIL</x:v>
      </x:c>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row>
    <x:row r="323">
      <x:c r="B323" s="28" t="str">
        <x:v>P09</x:v>
      </x:c>
      <x:c r="C323" s="28" t="str">
        <x:v>L2-G3</x:v>
      </x:c>
      <x:c r="D323" s="28" t="str">
        <x:v>L2</x:v>
      </x:c>
      <x:c r="E323" s="28" t="str">
        <x:v>G3</x:v>
      </x:c>
      <x:c r="F323" s="96" t="n">
        <x:f>$D$17</x:f>
        <x:v>0.4</x:v>
      </x:c>
      <x:c r="G323" s="82" t="n">
        <x:f>X$17</x:f>
        <x:v>1</x:v>
      </x:c>
      <x:c r="H323" s="82" t="n">
        <x:f>MIN(1,Geometries!E10*$I$17+(1-Geometries!E10)*(Geometries!J10*$F$17+Geometries!K10*$G$17*IF(Geometries!M10="YES",1,$J$17)+Geometries!L10*$H$17*IF(Geometries!M10="YES",1,$J$17)))</x:f>
        <x:v>1</x:v>
      </x:c>
      <x:c r="I323" s="82" t="n">
        <x:f>IF($K$17=0,1,IF('Pair Build'!AG15&lt;=$K$17,1,0))</x:f>
        <x:v>1</x:v>
      </x:c>
      <x:c r="J323" s="82" t="n">
        <x:f>IF($L$17=0,1,IF(Geometries!W10&gt;=$L$17,1,0))</x:f>
        <x:v>1</x:v>
      </x:c>
      <x:c r="K323" s="82" t="n">
        <x:f>MIN(IF($M$17=1,Geometries!Z10,1),IF($N$17=1,Geometries!AA10,1))</x:f>
        <x:v>1</x:v>
      </x:c>
      <x:c r="L323" s="82" t="n">
        <x:f>MIN(IF($S$17=1,'Pair Build'!AE15,1),IF($T$17=1,'Pair Build'!AF15,1))</x:f>
        <x:v>1</x:v>
      </x:c>
      <x:c r="M323" s="82" t="n">
        <x:f>IF($O$17=0,1,IF('Pair Build'!AH15&lt;=$O$17,1,0))</x:f>
        <x:v>1</x:v>
      </x:c>
      <x:c r="N323" s="82" t="n">
        <x:f>IF($P$17=0,1,IF('Pair Build'!AI15="PASS",1,0))</x:f>
        <x:v>1</x:v>
      </x:c>
      <x:c r="O323" s="82" t="n">
        <x:f>IF(F323&lt;1,'Pair Build'!Y15,'Pair Build'!Z15)/$Q$17</x:f>
        <x:v>15.43235294117647</x:v>
      </x:c>
      <x:c r="P323" s="82" t="n">
        <x:f>IF('Pair Build'!AK15="T3 FIRM",1,IF(Geometries!AC10&lt;=$R$17,1,0))</x:f>
        <x:v>1</x:v>
      </x:c>
      <x:c r="Q323" s="82" t="n">
        <x:f>IF($U$17=1,Geometries!AB10,1)</x:f>
        <x:v>1</x:v>
      </x:c>
      <x:c r="R323" s="82" t="n">
        <x:f>IF($V$17=1,Lineages!AJ9,1)</x:f>
        <x:v>1</x:v>
      </x:c>
      <x:c r="S323" s="82" t="n">
        <x:f>MIN(1,G323,H323,K323,L323,Q323,R323)</x:f>
        <x:v>1</x:v>
      </x:c>
      <x:c r="T323" s="74" t="str">
        <x:f>IF(AND('Pair Build'!AJ15="FIT",I323=1,J323=1,M323=1,N323=1,O323&lt;=$E$17,P323=1),"PASS","FAIL")</x:f>
        <x:v>PASS</x:v>
      </x:c>
      <x:c r="U323" s="98" t="str">
        <x:f>IF(AND(S323&gt;=F323,T323="PASS"),"PASS","FAIL")</x:f>
        <x:v>PASS</x:v>
      </x:c>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row>
    <x:row r="324">
      <x:c r="B324" s="28" t="str">
        <x:v>P09</x:v>
      </x:c>
      <x:c r="C324" s="28" t="str">
        <x:v>L2-G4</x:v>
      </x:c>
      <x:c r="D324" s="28" t="str">
        <x:v>L2</x:v>
      </x:c>
      <x:c r="E324" s="28" t="str">
        <x:v>G4</x:v>
      </x:c>
      <x:c r="F324" s="96" t="n">
        <x:f>$D$17</x:f>
        <x:v>0.4</x:v>
      </x:c>
      <x:c r="G324" s="82" t="n">
        <x:f>X$17</x:f>
        <x:v>1</x:v>
      </x:c>
      <x:c r="H324" s="82" t="n">
        <x:f>MIN(1,Geometries!E11*$I$17+(1-Geometries!E11)*(Geometries!J11*$F$17+Geometries!K11*$G$17*IF(Geometries!M11="YES",1,$J$17)+Geometries!L11*$H$17*IF(Geometries!M11="YES",1,$J$17)))</x:f>
        <x:v>1</x:v>
      </x:c>
      <x:c r="I324" s="82" t="n">
        <x:f>IF($K$17=0,1,IF('Pair Build'!AG16&lt;=$K$17,1,0))</x:f>
        <x:v>1</x:v>
      </x:c>
      <x:c r="J324" s="82" t="n">
        <x:f>IF($L$17=0,1,IF(Geometries!W11&gt;=$L$17,1,0))</x:f>
        <x:v>1</x:v>
      </x:c>
      <x:c r="K324" s="82" t="n">
        <x:f>MIN(IF($M$17=1,Geometries!Z11,1),IF($N$17=1,Geometries!AA11,1))</x:f>
        <x:v>1</x:v>
      </x:c>
      <x:c r="L324" s="82" t="n">
        <x:f>MIN(IF($S$17=1,'Pair Build'!AE16,1),IF($T$17=1,'Pair Build'!AF16,1))</x:f>
        <x:v>1</x:v>
      </x:c>
      <x:c r="M324" s="82" t="n">
        <x:f>IF($O$17=0,1,IF('Pair Build'!AH16&lt;=$O$17,1,0))</x:f>
        <x:v>1</x:v>
      </x:c>
      <x:c r="N324" s="82" t="n">
        <x:f>IF($P$17=0,1,IF('Pair Build'!AI16="PASS",1,0))</x:f>
        <x:v>1</x:v>
      </x:c>
      <x:c r="O324" s="82" t="n">
        <x:f>IF(F324&lt;1,'Pair Build'!Y16,'Pair Build'!Z16)/$Q$17</x:f>
        <x:v>2.3266666666666667</x:v>
      </x:c>
      <x:c r="P324" s="82" t="n">
        <x:f>IF('Pair Build'!AK16="T3 FIRM",1,IF(Geometries!AC11&lt;=$R$17,1,0))</x:f>
        <x:v>1</x:v>
      </x:c>
      <x:c r="Q324" s="82" t="n">
        <x:f>IF($U$17=1,Geometries!AB11,1)</x:f>
        <x:v>1</x:v>
      </x:c>
      <x:c r="R324" s="82" t="n">
        <x:f>IF($V$17=1,Lineages!AJ9,1)</x:f>
        <x:v>1</x:v>
      </x:c>
      <x:c r="S324" s="82" t="n">
        <x:f>MIN(1,G324,H324,K324,L324,Q324,R324)</x:f>
        <x:v>1</x:v>
      </x:c>
      <x:c r="T324" s="74" t="str">
        <x:f>IF(AND('Pair Build'!AJ16="FIT",I324=1,J324=1,M324=1,N324=1,O324&lt;=$E$17,P324=1),"PASS","FAIL")</x:f>
        <x:v>PASS</x:v>
      </x:c>
      <x:c r="U324" s="98" t="str">
        <x:f>IF(AND(S324&gt;=F324,T324="PASS"),"PASS","FAIL")</x:f>
        <x:v>PASS</x:v>
      </x:c>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row>
    <x:row r="325">
      <x:c r="B325" s="28" t="str">
        <x:v>P09</x:v>
      </x:c>
      <x:c r="C325" s="28" t="str">
        <x:v>L2-G5</x:v>
      </x:c>
      <x:c r="D325" s="28" t="str">
        <x:v>L2</x:v>
      </x:c>
      <x:c r="E325" s="28" t="str">
        <x:v>G5</x:v>
      </x:c>
      <x:c r="F325" s="96" t="n">
        <x:f>$D$17</x:f>
        <x:v>0.4</x:v>
      </x:c>
      <x:c r="G325" s="82" t="n">
        <x:f>X$17</x:f>
        <x:v>1</x:v>
      </x:c>
      <x:c r="H325" s="82" t="n">
        <x:f>MIN(1,Geometries!E12*$I$17+(1-Geometries!E12)*(Geometries!J12*$F$17+Geometries!K12*$G$17*IF(Geometries!M12="YES",1,$J$17)+Geometries!L12*$H$17*IF(Geometries!M12="YES",1,$J$17)))</x:f>
        <x:v>0.7</x:v>
      </x:c>
      <x:c r="I325" s="82" t="n">
        <x:f>IF($K$17=0,1,IF('Pair Build'!AG17&lt;=$K$17,1,0))</x:f>
        <x:v>1</x:v>
      </x:c>
      <x:c r="J325" s="82" t="n">
        <x:f>IF($L$17=0,1,IF(Geometries!W12&gt;=$L$17,1,0))</x:f>
        <x:v>1</x:v>
      </x:c>
      <x:c r="K325" s="82" t="n">
        <x:f>MIN(IF($M$17=1,Geometries!Z12,1),IF($N$17=1,Geometries!AA12,1))</x:f>
        <x:v>1</x:v>
      </x:c>
      <x:c r="L325" s="82" t="n">
        <x:f>MIN(IF($S$17=1,'Pair Build'!AE17,1),IF($T$17=1,'Pair Build'!AF17,1))</x:f>
        <x:v>1</x:v>
      </x:c>
      <x:c r="M325" s="82" t="n">
        <x:f>IF($O$17=0,1,IF('Pair Build'!AH17&lt;=$O$17,1,0))</x:f>
        <x:v>1</x:v>
      </x:c>
      <x:c r="N325" s="82" t="n">
        <x:f>IF($P$17=0,1,IF('Pair Build'!AI17="PASS",1,0))</x:f>
        <x:v>1</x:v>
      </x:c>
      <x:c r="O325" s="82" t="n">
        <x:f>IF(F325&lt;1,'Pair Build'!Y17,'Pair Build'!Z17)/$Q$17</x:f>
        <x:v>11.777631578947368</x:v>
      </x:c>
      <x:c r="P325" s="82" t="n">
        <x:f>IF('Pair Build'!AK17="T3 FIRM",1,IF(Geometries!AC12&lt;=$R$17,1,0))</x:f>
        <x:v>1</x:v>
      </x:c>
      <x:c r="Q325" s="82" t="n">
        <x:f>IF($U$17=1,Geometries!AB12,1)</x:f>
        <x:v>1</x:v>
      </x:c>
      <x:c r="R325" s="82" t="n">
        <x:f>IF($V$17=1,Lineages!AJ9,1)</x:f>
        <x:v>1</x:v>
      </x:c>
      <x:c r="S325" s="82" t="n">
        <x:f>MIN(1,G325,H325,K325,L325,Q325,R325)</x:f>
        <x:v>0.7</x:v>
      </x:c>
      <x:c r="T325" s="74" t="str">
        <x:f>IF(AND('Pair Build'!AJ17="FIT",I325=1,J325=1,M325=1,N325=1,O325&lt;=$E$17,P325=1),"PASS","FAIL")</x:f>
        <x:v>PASS</x:v>
      </x:c>
      <x:c r="U325" s="98" t="str">
        <x:f>IF(AND(S325&gt;=F325,T325="PASS"),"PASS","FAIL")</x:f>
        <x:v>PASS</x:v>
      </x:c>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row>
    <x:row r="326">
      <x:c r="B326" s="28" t="str">
        <x:v>P09</x:v>
      </x:c>
      <x:c r="C326" s="28" t="str">
        <x:v>L3-G1</x:v>
      </x:c>
      <x:c r="D326" s="28" t="str">
        <x:v>L3</x:v>
      </x:c>
      <x:c r="E326" s="28" t="str">
        <x:v>G1</x:v>
      </x:c>
      <x:c r="F326" s="96" t="n">
        <x:f>$D$17</x:f>
        <x:v>0.4</x:v>
      </x:c>
      <x:c r="G326" s="82" t="n">
        <x:f>Y$17</x:f>
        <x:v>1</x:v>
      </x:c>
      <x:c r="H326" s="82" t="n">
        <x:f>MIN(1,Geometries!E8*$I$17+(1-Geometries!E8)*(Geometries!J8*$F$17+Geometries!K8*$G$17*IF(Geometries!M8="YES",1,$J$17)+Geometries!L8*$H$17*IF(Geometries!M8="YES",1,$J$17)))</x:f>
        <x:v>1</x:v>
      </x:c>
      <x:c r="I326" s="82" t="n">
        <x:f>IF($K$17=0,1,IF('Pair Build'!AG18&lt;=$K$17,1,0))</x:f>
        <x:v>1</x:v>
      </x:c>
      <x:c r="J326" s="82" t="n">
        <x:f>IF($L$17=0,1,IF(Geometries!W8&gt;=$L$17,1,0))</x:f>
        <x:v>1</x:v>
      </x:c>
      <x:c r="K326" s="82" t="n">
        <x:f>MIN(IF($M$17=1,Geometries!Z8,1),IF($N$17=1,Geometries!AA8,1))</x:f>
        <x:v>1</x:v>
      </x:c>
      <x:c r="L326" s="82" t="n">
        <x:f>MIN(IF($S$17=1,'Pair Build'!AE18,1),IF($T$17=1,'Pair Build'!AF18,1))</x:f>
        <x:v>1</x:v>
      </x:c>
      <x:c r="M326" s="82" t="n">
        <x:f>IF($O$17=0,1,IF('Pair Build'!AH18&lt;=$O$17,1,0))</x:f>
        <x:v>1</x:v>
      </x:c>
      <x:c r="N326" s="82" t="n">
        <x:f>IF($P$17=0,1,IF('Pair Build'!AI18="PASS",1,0))</x:f>
        <x:v>1</x:v>
      </x:c>
      <x:c r="O326" s="82" t="n">
        <x:f>IF(F326&lt;1,'Pair Build'!Y18,'Pair Build'!Z18)/$Q$17</x:f>
        <x:v>17.929411764705883</x:v>
      </x:c>
      <x:c r="P326" s="82" t="n">
        <x:f>IF('Pair Build'!AK18="T3 FIRM",1,IF(Geometries!AC8&lt;=$R$17,1,0))</x:f>
        <x:v>1</x:v>
      </x:c>
      <x:c r="Q326" s="82" t="n">
        <x:f>IF($U$17=1,Geometries!AB8,1)</x:f>
        <x:v>1</x:v>
      </x:c>
      <x:c r="R326" s="82" t="n">
        <x:f>IF($V$17=1,Lineages!AJ10,1)</x:f>
        <x:v>1</x:v>
      </x:c>
      <x:c r="S326" s="82" t="n">
        <x:f>MIN(1,G326,H326,K326,L326,Q326,R326)</x:f>
        <x:v>1</x:v>
      </x:c>
      <x:c r="T326" s="74" t="str">
        <x:f>IF(AND('Pair Build'!AJ18="FIT",I326=1,J326=1,M326=1,N326=1,O326&lt;=$E$17,P326=1),"PASS","FAIL")</x:f>
        <x:v>FAIL</x:v>
      </x:c>
      <x:c r="U326" s="98" t="str">
        <x:f>IF(AND(S326&gt;=F326,T326="PASS"),"PASS","FAIL")</x:f>
        <x:v>FAIL</x:v>
      </x:c>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row>
    <x:row r="327">
      <x:c r="B327" s="28" t="str">
        <x:v>P09</x:v>
      </x:c>
      <x:c r="C327" s="28" t="str">
        <x:v>L3-G2</x:v>
      </x:c>
      <x:c r="D327" s="28" t="str">
        <x:v>L3</x:v>
      </x:c>
      <x:c r="E327" s="28" t="str">
        <x:v>G2</x:v>
      </x:c>
      <x:c r="F327" s="96" t="n">
        <x:f>$D$17</x:f>
        <x:v>0.4</x:v>
      </x:c>
      <x:c r="G327" s="82" t="n">
        <x:f>Y$17</x:f>
        <x:v>1</x:v>
      </x:c>
      <x:c r="H327" s="82" t="n">
        <x:f>MIN(1,Geometries!E9*$I$17+(1-Geometries!E9)*(Geometries!J9*$F$17+Geometries!K9*$G$17*IF(Geometries!M9="YES",1,$J$17)+Geometries!L9*$H$17*IF(Geometries!M9="YES",1,$J$17)))</x:f>
        <x:v>0.1</x:v>
      </x:c>
      <x:c r="I327" s="82" t="n">
        <x:f>IF($K$17=0,1,IF('Pair Build'!AG19&lt;=$K$17,1,0))</x:f>
        <x:v>1</x:v>
      </x:c>
      <x:c r="J327" s="82" t="n">
        <x:f>IF($L$17=0,1,IF(Geometries!W9&gt;=$L$17,1,0))</x:f>
        <x:v>1</x:v>
      </x:c>
      <x:c r="K327" s="82" t="n">
        <x:f>MIN(IF($M$17=1,Geometries!Z9,1),IF($N$17=1,Geometries!AA9,1))</x:f>
        <x:v>1</x:v>
      </x:c>
      <x:c r="L327" s="82" t="n">
        <x:f>MIN(IF($S$17=1,'Pair Build'!AE19,1),IF($T$17=1,'Pair Build'!AF19,1))</x:f>
        <x:v>1</x:v>
      </x:c>
      <x:c r="M327" s="82" t="n">
        <x:f>IF($O$17=0,1,IF('Pair Build'!AH19&lt;=$O$17,1,0))</x:f>
        <x:v>1</x:v>
      </x:c>
      <x:c r="N327" s="82" t="n">
        <x:f>IF($P$17=0,1,IF('Pair Build'!AI19="PASS",1,0))</x:f>
        <x:v>1</x:v>
      </x:c>
      <x:c r="O327" s="82" t="n">
        <x:f>IF(F327&lt;1,'Pair Build'!Y19,'Pair Build'!Z19)/$Q$17</x:f>
        <x:v>27.163636363636364</x:v>
      </x:c>
      <x:c r="P327" s="82" t="n">
        <x:f>IF('Pair Build'!AK19="T3 FIRM",1,IF(Geometries!AC9&lt;=$R$17,1,0))</x:f>
        <x:v>1</x:v>
      </x:c>
      <x:c r="Q327" s="82" t="n">
        <x:f>IF($U$17=1,Geometries!AB9,1)</x:f>
        <x:v>1</x:v>
      </x:c>
      <x:c r="R327" s="82" t="n">
        <x:f>IF($V$17=1,Lineages!AJ10,1)</x:f>
        <x:v>1</x:v>
      </x:c>
      <x:c r="S327" s="82" t="n">
        <x:f>MIN(1,G327,H327,K327,L327,Q327,R327)</x:f>
        <x:v>0.1</x:v>
      </x:c>
      <x:c r="T327" s="74" t="str">
        <x:f>IF(AND('Pair Build'!AJ19="FIT",I327=1,J327=1,M327=1,N327=1,O327&lt;=$E$17,P327=1),"PASS","FAIL")</x:f>
        <x:v>FAIL</x:v>
      </x:c>
      <x:c r="U327" s="98" t="str">
        <x:f>IF(AND(S327&gt;=F327,T327="PASS"),"PASS","FAIL")</x:f>
        <x:v>FAIL</x:v>
      </x:c>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row>
    <x:row r="328">
      <x:c r="B328" s="28" t="str">
        <x:v>P09</x:v>
      </x:c>
      <x:c r="C328" s="28" t="str">
        <x:v>L3-G3</x:v>
      </x:c>
      <x:c r="D328" s="28" t="str">
        <x:v>L3</x:v>
      </x:c>
      <x:c r="E328" s="28" t="str">
        <x:v>G3</x:v>
      </x:c>
      <x:c r="F328" s="96" t="n">
        <x:f>$D$17</x:f>
        <x:v>0.4</x:v>
      </x:c>
      <x:c r="G328" s="82" t="n">
        <x:f>Y$17</x:f>
        <x:v>1</x:v>
      </x:c>
      <x:c r="H328" s="82" t="n">
        <x:f>MIN(1,Geometries!E10*$I$17+(1-Geometries!E10)*(Geometries!J10*$F$17+Geometries!K10*$G$17*IF(Geometries!M10="YES",1,$J$17)+Geometries!L10*$H$17*IF(Geometries!M10="YES",1,$J$17)))</x:f>
        <x:v>1</x:v>
      </x:c>
      <x:c r="I328" s="82" t="n">
        <x:f>IF($K$17=0,1,IF('Pair Build'!AG20&lt;=$K$17,1,0))</x:f>
        <x:v>1</x:v>
      </x:c>
      <x:c r="J328" s="82" t="n">
        <x:f>IF($L$17=0,1,IF(Geometries!W10&gt;=$L$17,1,0))</x:f>
        <x:v>1</x:v>
      </x:c>
      <x:c r="K328" s="82" t="n">
        <x:f>MIN(IF($M$17=1,Geometries!Z10,1),IF($N$17=1,Geometries!AA10,1))</x:f>
        <x:v>1</x:v>
      </x:c>
      <x:c r="L328" s="82" t="n">
        <x:f>MIN(IF($S$17=1,'Pair Build'!AE20,1),IF($T$17=1,'Pair Build'!AF20,1))</x:f>
        <x:v>1</x:v>
      </x:c>
      <x:c r="M328" s="82" t="n">
        <x:f>IF($O$17=0,1,IF('Pair Build'!AH20&lt;=$O$17,1,0))</x:f>
        <x:v>1</x:v>
      </x:c>
      <x:c r="N328" s="82" t="n">
        <x:f>IF($P$17=0,1,IF('Pair Build'!AI20="PASS",1,0))</x:f>
        <x:v>1</x:v>
      </x:c>
      <x:c r="O328" s="82" t="n">
        <x:f>IF(F328&lt;1,'Pair Build'!Y20,'Pair Build'!Z20)/$Q$17</x:f>
        <x:v>20.91764705882353</x:v>
      </x:c>
      <x:c r="P328" s="82" t="n">
        <x:f>IF('Pair Build'!AK20="T3 FIRM",1,IF(Geometries!AC10&lt;=$R$17,1,0))</x:f>
        <x:v>1</x:v>
      </x:c>
      <x:c r="Q328" s="82" t="n">
        <x:f>IF($U$17=1,Geometries!AB10,1)</x:f>
        <x:v>1</x:v>
      </x:c>
      <x:c r="R328" s="82" t="n">
        <x:f>IF($V$17=1,Lineages!AJ10,1)</x:f>
        <x:v>1</x:v>
      </x:c>
      <x:c r="S328" s="82" t="n">
        <x:f>MIN(1,G328,H328,K328,L328,Q328,R328)</x:f>
        <x:v>1</x:v>
      </x:c>
      <x:c r="T328" s="74" t="str">
        <x:f>IF(AND('Pair Build'!AJ20="FIT",I328=1,J328=1,M328=1,N328=1,O328&lt;=$E$17,P328=1),"PASS","FAIL")</x:f>
        <x:v>FAIL</x:v>
      </x:c>
      <x:c r="U328" s="98" t="str">
        <x:f>IF(AND(S328&gt;=F328,T328="PASS"),"PASS","FAIL")</x:f>
        <x:v>FAIL</x:v>
      </x:c>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row>
    <x:row r="329">
      <x:c r="B329" s="28" t="str">
        <x:v>P09</x:v>
      </x:c>
      <x:c r="C329" s="28" t="str">
        <x:v>L3-G4</x:v>
      </x:c>
      <x:c r="D329" s="28" t="str">
        <x:v>L3</x:v>
      </x:c>
      <x:c r="E329" s="28" t="str">
        <x:v>G4</x:v>
      </x:c>
      <x:c r="F329" s="96" t="n">
        <x:f>$D$17</x:f>
        <x:v>0.4</x:v>
      </x:c>
      <x:c r="G329" s="82" t="n">
        <x:f>Y$17</x:f>
        <x:v>1</x:v>
      </x:c>
      <x:c r="H329" s="82" t="n">
        <x:f>MIN(1,Geometries!E11*$I$17+(1-Geometries!E11)*(Geometries!J11*$F$17+Geometries!K11*$G$17*IF(Geometries!M11="YES",1,$J$17)+Geometries!L11*$H$17*IF(Geometries!M11="YES",1,$J$17)))</x:f>
        <x:v>1</x:v>
      </x:c>
      <x:c r="I329" s="82" t="n">
        <x:f>IF($K$17=0,1,IF('Pair Build'!AG21&lt;=$K$17,1,0))</x:f>
        <x:v>1</x:v>
      </x:c>
      <x:c r="J329" s="82" t="n">
        <x:f>IF($L$17=0,1,IF(Geometries!W11&gt;=$L$17,1,0))</x:f>
        <x:v>1</x:v>
      </x:c>
      <x:c r="K329" s="82" t="n">
        <x:f>MIN(IF($M$17=1,Geometries!Z11,1),IF($N$17=1,Geometries!AA11,1))</x:f>
        <x:v>1</x:v>
      </x:c>
      <x:c r="L329" s="82" t="n">
        <x:f>MIN(IF($S$17=1,'Pair Build'!AE21,1),IF($T$17=1,'Pair Build'!AF21,1))</x:f>
        <x:v>1</x:v>
      </x:c>
      <x:c r="M329" s="82" t="n">
        <x:f>IF($O$17=0,1,IF('Pair Build'!AH21&lt;=$O$17,1,0))</x:f>
        <x:v>1</x:v>
      </x:c>
      <x:c r="N329" s="82" t="n">
        <x:f>IF($P$17=0,1,IF('Pair Build'!AI21="PASS",1,0))</x:f>
        <x:v>1</x:v>
      </x:c>
      <x:c r="O329" s="82" t="n">
        <x:f>IF(F329&lt;1,'Pair Build'!Y21,'Pair Build'!Z21)/$Q$17</x:f>
        <x:v>2.88</x:v>
      </x:c>
      <x:c r="P329" s="82" t="n">
        <x:f>IF('Pair Build'!AK21="T3 FIRM",1,IF(Geometries!AC11&lt;=$R$17,1,0))</x:f>
        <x:v>1</x:v>
      </x:c>
      <x:c r="Q329" s="82" t="n">
        <x:f>IF($U$17=1,Geometries!AB11,1)</x:f>
        <x:v>1</x:v>
      </x:c>
      <x:c r="R329" s="82" t="n">
        <x:f>IF($V$17=1,Lineages!AJ10,1)</x:f>
        <x:v>1</x:v>
      </x:c>
      <x:c r="S329" s="82" t="n">
        <x:f>MIN(1,G329,H329,K329,L329,Q329,R329)</x:f>
        <x:v>1</x:v>
      </x:c>
      <x:c r="T329" s="74" t="str">
        <x:f>IF(AND('Pair Build'!AJ21="FIT",I329=1,J329=1,M329=1,N329=1,O329&lt;=$E$17,P329=1),"PASS","FAIL")</x:f>
        <x:v>FAIL</x:v>
      </x:c>
      <x:c r="U329" s="98" t="str">
        <x:f>IF(AND(S329&gt;=F329,T329="PASS"),"PASS","FAIL")</x:f>
        <x:v>FAIL</x:v>
      </x:c>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row>
    <x:row r="330">
      <x:c r="B330" s="28" t="str">
        <x:v>P09</x:v>
      </x:c>
      <x:c r="C330" s="28" t="str">
        <x:v>L3-G5</x:v>
      </x:c>
      <x:c r="D330" s="28" t="str">
        <x:v>L3</x:v>
      </x:c>
      <x:c r="E330" s="28" t="str">
        <x:v>G5</x:v>
      </x:c>
      <x:c r="F330" s="96" t="n">
        <x:f>$D$17</x:f>
        <x:v>0.4</x:v>
      </x:c>
      <x:c r="G330" s="82" t="n">
        <x:f>Y$17</x:f>
        <x:v>1</x:v>
      </x:c>
      <x:c r="H330" s="82" t="n">
        <x:f>MIN(1,Geometries!E12*$I$17+(1-Geometries!E12)*(Geometries!J12*$F$17+Geometries!K12*$G$17*IF(Geometries!M12="YES",1,$J$17)+Geometries!L12*$H$17*IF(Geometries!M12="YES",1,$J$17)))</x:f>
        <x:v>0.7</x:v>
      </x:c>
      <x:c r="I330" s="82" t="n">
        <x:f>IF($K$17=0,1,IF('Pair Build'!AG22&lt;=$K$17,1,0))</x:f>
        <x:v>1</x:v>
      </x:c>
      <x:c r="J330" s="82" t="n">
        <x:f>IF($L$17=0,1,IF(Geometries!W12&gt;=$L$17,1,0))</x:f>
        <x:v>1</x:v>
      </x:c>
      <x:c r="K330" s="82" t="n">
        <x:f>MIN(IF($M$17=1,Geometries!Z12,1),IF($N$17=1,Geometries!AA12,1))</x:f>
        <x:v>1</x:v>
      </x:c>
      <x:c r="L330" s="82" t="n">
        <x:f>MIN(IF($S$17=1,'Pair Build'!AE22,1),IF($T$17=1,'Pair Build'!AF22,1))</x:f>
        <x:v>1</x:v>
      </x:c>
      <x:c r="M330" s="82" t="n">
        <x:f>IF($O$17=0,1,IF('Pair Build'!AH22&lt;=$O$17,1,0))</x:f>
        <x:v>1</x:v>
      </x:c>
      <x:c r="N330" s="82" t="n">
        <x:f>IF($P$17=0,1,IF('Pair Build'!AI22="PASS",1,0))</x:f>
        <x:v>1</x:v>
      </x:c>
      <x:c r="O330" s="82" t="n">
        <x:f>IF(F330&lt;1,'Pair Build'!Y22,'Pair Build'!Z22)/$Q$17</x:f>
        <x:v>14.421052631578949</x:v>
      </x:c>
      <x:c r="P330" s="82" t="n">
        <x:f>IF('Pair Build'!AK22="T3 FIRM",1,IF(Geometries!AC12&lt;=$R$17,1,0))</x:f>
        <x:v>1</x:v>
      </x:c>
      <x:c r="Q330" s="82" t="n">
        <x:f>IF($U$17=1,Geometries!AB12,1)</x:f>
        <x:v>1</x:v>
      </x:c>
      <x:c r="R330" s="82" t="n">
        <x:f>IF($V$17=1,Lineages!AJ10,1)</x:f>
        <x:v>1</x:v>
      </x:c>
      <x:c r="S330" s="82" t="n">
        <x:f>MIN(1,G330,H330,K330,L330,Q330,R330)</x:f>
        <x:v>0.7</x:v>
      </x:c>
      <x:c r="T330" s="74" t="str">
        <x:f>IF(AND('Pair Build'!AJ22="FIT",I330=1,J330=1,M330=1,N330=1,O330&lt;=$E$17,P330=1),"PASS","FAIL")</x:f>
        <x:v>FAIL</x:v>
      </x:c>
      <x:c r="U330" s="98" t="str">
        <x:f>IF(AND(S330&gt;=F330,T330="PASS"),"PASS","FAIL")</x:f>
        <x:v>FAIL</x:v>
      </x:c>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row>
    <x:row r="331">
      <x:c r="B331" s="28" t="str">
        <x:v>P09</x:v>
      </x:c>
      <x:c r="C331" s="28" t="str">
        <x:v>L4-G1</x:v>
      </x:c>
      <x:c r="D331" s="28" t="str">
        <x:v>L4</x:v>
      </x:c>
      <x:c r="E331" s="28" t="str">
        <x:v>G1</x:v>
      </x:c>
      <x:c r="F331" s="96" t="n">
        <x:f>$D$17</x:f>
        <x:v>0.4</x:v>
      </x:c>
      <x:c r="G331" s="82" t="n">
        <x:f>Z$17</x:f>
        <x:v>1</x:v>
      </x:c>
      <x:c r="H331" s="82" t="n">
        <x:f>MIN(1,Geometries!E8*$I$17+(1-Geometries!E8)*(Geometries!J8*$F$17+Geometries!K8*$G$17*IF(Geometries!M8="YES",1,$J$17)+Geometries!L8*$H$17*IF(Geometries!M8="YES",1,$J$17)))</x:f>
        <x:v>1</x:v>
      </x:c>
      <x:c r="I331" s="82" t="n">
        <x:f>IF($K$17=0,1,IF('Pair Build'!AG23&lt;=$K$17,1,0))</x:f>
        <x:v>1</x:v>
      </x:c>
      <x:c r="J331" s="82" t="n">
        <x:f>IF($L$17=0,1,IF(Geometries!W8&gt;=$L$17,1,0))</x:f>
        <x:v>1</x:v>
      </x:c>
      <x:c r="K331" s="82" t="n">
        <x:f>MIN(IF($M$17=1,Geometries!Z8,1),IF($N$17=1,Geometries!AA8,1))</x:f>
        <x:v>1</x:v>
      </x:c>
      <x:c r="L331" s="82" t="n">
        <x:f>MIN(IF($S$17=1,'Pair Build'!AE23,1),IF($T$17=1,'Pair Build'!AF23,1))</x:f>
        <x:v>1</x:v>
      </x:c>
      <x:c r="M331" s="82" t="n">
        <x:f>IF($O$17=0,1,IF('Pair Build'!AH23&lt;=$O$17,1,0))</x:f>
        <x:v>1</x:v>
      </x:c>
      <x:c r="N331" s="82" t="n">
        <x:f>IF($P$17=0,1,IF('Pair Build'!AI23="PASS",1,0))</x:f>
        <x:v>1</x:v>
      </x:c>
      <x:c r="O331" s="82" t="n">
        <x:f>IF(F331&lt;1,'Pair Build'!Y23,'Pair Build'!Z23)/$Q$17</x:f>
        <x:v>20.276470588235295</x:v>
      </x:c>
      <x:c r="P331" s="82" t="n">
        <x:f>IF('Pair Build'!AK23="T3 FIRM",1,IF(Geometries!AC8&lt;=$R$17,1,0))</x:f>
        <x:v>1</x:v>
      </x:c>
      <x:c r="Q331" s="82" t="n">
        <x:f>IF($U$17=1,Geometries!AB8,1)</x:f>
        <x:v>1</x:v>
      </x:c>
      <x:c r="R331" s="82" t="n">
        <x:f>IF($V$17=1,Lineages!AJ11,1)</x:f>
        <x:v>1</x:v>
      </x:c>
      <x:c r="S331" s="82" t="n">
        <x:f>MIN(1,G331,H331,K331,L331,Q331,R331)</x:f>
        <x:v>1</x:v>
      </x:c>
      <x:c r="T331" s="74" t="str">
        <x:f>IF(AND('Pair Build'!AJ23="FIT",I331=1,J331=1,M331=1,N331=1,O331&lt;=$E$17,P331=1),"PASS","FAIL")</x:f>
        <x:v>PASS</x:v>
      </x:c>
      <x:c r="U331" s="98" t="str">
        <x:f>IF(AND(S331&gt;=F331,T331="PASS"),"PASS","FAIL")</x:f>
        <x:v>PASS</x:v>
      </x:c>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row>
    <x:row r="332">
      <x:c r="B332" s="28" t="str">
        <x:v>P09</x:v>
      </x:c>
      <x:c r="C332" s="28" t="str">
        <x:v>L4-G2</x:v>
      </x:c>
      <x:c r="D332" s="28" t="str">
        <x:v>L4</x:v>
      </x:c>
      <x:c r="E332" s="28" t="str">
        <x:v>G2</x:v>
      </x:c>
      <x:c r="F332" s="96" t="n">
        <x:f>$D$17</x:f>
        <x:v>0.4</x:v>
      </x:c>
      <x:c r="G332" s="82" t="n">
        <x:f>Z$17</x:f>
        <x:v>1</x:v>
      </x:c>
      <x:c r="H332" s="82" t="n">
        <x:f>MIN(1,Geometries!E9*$I$17+(1-Geometries!E9)*(Geometries!J9*$F$17+Geometries!K9*$G$17*IF(Geometries!M9="YES",1,$J$17)+Geometries!L9*$H$17*IF(Geometries!M9="YES",1,$J$17)))</x:f>
        <x:v>0.1</x:v>
      </x:c>
      <x:c r="I332" s="82" t="n">
        <x:f>IF($K$17=0,1,IF('Pair Build'!AG24&lt;=$K$17,1,0))</x:f>
        <x:v>1</x:v>
      </x:c>
      <x:c r="J332" s="82" t="n">
        <x:f>IF($L$17=0,1,IF(Geometries!W9&gt;=$L$17,1,0))</x:f>
        <x:v>1</x:v>
      </x:c>
      <x:c r="K332" s="82" t="n">
        <x:f>MIN(IF($M$17=1,Geometries!Z9,1),IF($N$17=1,Geometries!AA9,1))</x:f>
        <x:v>1</x:v>
      </x:c>
      <x:c r="L332" s="82" t="n">
        <x:f>MIN(IF($S$17=1,'Pair Build'!AE24,1),IF($T$17=1,'Pair Build'!AF24,1))</x:f>
        <x:v>1</x:v>
      </x:c>
      <x:c r="M332" s="82" t="n">
        <x:f>IF($O$17=0,1,IF('Pair Build'!AH24&lt;=$O$17,1,0))</x:f>
        <x:v>1</x:v>
      </x:c>
      <x:c r="N332" s="82" t="n">
        <x:f>IF($P$17=0,1,IF('Pair Build'!AI24="PASS",1,0))</x:f>
        <x:v>1</x:v>
      </x:c>
      <x:c r="O332" s="82" t="n">
        <x:f>IF(F332&lt;1,'Pair Build'!Y24,'Pair Build'!Z24)/$Q$17</x:f>
        <x:v>27.45</x:v>
      </x:c>
      <x:c r="P332" s="82" t="n">
        <x:f>IF('Pair Build'!AK24="T3 FIRM",1,IF(Geometries!AC9&lt;=$R$17,1,0))</x:f>
        <x:v>1</x:v>
      </x:c>
      <x:c r="Q332" s="82" t="n">
        <x:f>IF($U$17=1,Geometries!AB9,1)</x:f>
        <x:v>1</x:v>
      </x:c>
      <x:c r="R332" s="82" t="n">
        <x:f>IF($V$17=1,Lineages!AJ11,1)</x:f>
        <x:v>1</x:v>
      </x:c>
      <x:c r="S332" s="82" t="n">
        <x:f>MIN(1,G332,H332,K332,L332,Q332,R332)</x:f>
        <x:v>0.1</x:v>
      </x:c>
      <x:c r="T332" s="74" t="str">
        <x:f>IF(AND('Pair Build'!AJ24="FIT",I332=1,J332=1,M332=1,N332=1,O332&lt;=$E$17,P332=1),"PASS","FAIL")</x:f>
        <x:v>PASS</x:v>
      </x:c>
      <x:c r="U332" s="98" t="str">
        <x:f>IF(AND(S332&gt;=F332,T332="PASS"),"PASS","FAIL")</x:f>
        <x:v>FAIL</x:v>
      </x:c>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row>
    <x:row r="333">
      <x:c r="B333" s="28" t="str">
        <x:v>P09</x:v>
      </x:c>
      <x:c r="C333" s="28" t="str">
        <x:v>L4-G3</x:v>
      </x:c>
      <x:c r="D333" s="28" t="str">
        <x:v>L4</x:v>
      </x:c>
      <x:c r="E333" s="28" t="str">
        <x:v>G3</x:v>
      </x:c>
      <x:c r="F333" s="96" t="n">
        <x:f>$D$17</x:f>
        <x:v>0.4</x:v>
      </x:c>
      <x:c r="G333" s="82" t="n">
        <x:f>Z$17</x:f>
        <x:v>1</x:v>
      </x:c>
      <x:c r="H333" s="82" t="n">
        <x:f>MIN(1,Geometries!E10*$I$17+(1-Geometries!E10)*(Geometries!J10*$F$17+Geometries!K10*$G$17*IF(Geometries!M10="YES",1,$J$17)+Geometries!L10*$H$17*IF(Geometries!M10="YES",1,$J$17)))</x:f>
        <x:v>1</x:v>
      </x:c>
      <x:c r="I333" s="82" t="n">
        <x:f>IF($K$17=0,1,IF('Pair Build'!AG25&lt;=$K$17,1,0))</x:f>
        <x:v>1</x:v>
      </x:c>
      <x:c r="J333" s="82" t="n">
        <x:f>IF($L$17=0,1,IF(Geometries!W10&gt;=$L$17,1,0))</x:f>
        <x:v>1</x:v>
      </x:c>
      <x:c r="K333" s="82" t="n">
        <x:f>MIN(IF($M$17=1,Geometries!Z10,1),IF($N$17=1,Geometries!AA10,1))</x:f>
        <x:v>1</x:v>
      </x:c>
      <x:c r="L333" s="82" t="n">
        <x:f>MIN(IF($S$17=1,'Pair Build'!AE25,1),IF($T$17=1,'Pair Build'!AF25,1))</x:f>
        <x:v>1</x:v>
      </x:c>
      <x:c r="M333" s="82" t="n">
        <x:f>IF($O$17=0,1,IF('Pair Build'!AH25&lt;=$O$17,1,0))</x:f>
        <x:v>1</x:v>
      </x:c>
      <x:c r="N333" s="82" t="n">
        <x:f>IF($P$17=0,1,IF('Pair Build'!AI25="PASS",1,0))</x:f>
        <x:v>1</x:v>
      </x:c>
      <x:c r="O333" s="82" t="n">
        <x:f>IF(F333&lt;1,'Pair Build'!Y25,'Pair Build'!Z25)/$Q$17</x:f>
        <x:v>21.655882352941177</x:v>
      </x:c>
      <x:c r="P333" s="82" t="n">
        <x:f>IF('Pair Build'!AK25="T3 FIRM",1,IF(Geometries!AC10&lt;=$R$17,1,0))</x:f>
        <x:v>1</x:v>
      </x:c>
      <x:c r="Q333" s="82" t="n">
        <x:f>IF($U$17=1,Geometries!AB10,1)</x:f>
        <x:v>1</x:v>
      </x:c>
      <x:c r="R333" s="82" t="n">
        <x:f>IF($V$17=1,Lineages!AJ11,1)</x:f>
        <x:v>1</x:v>
      </x:c>
      <x:c r="S333" s="82" t="n">
        <x:f>MIN(1,G333,H333,K333,L333,Q333,R333)</x:f>
        <x:v>1</x:v>
      </x:c>
      <x:c r="T333" s="74" t="str">
        <x:f>IF(AND('Pair Build'!AJ25="FIT",I333=1,J333=1,M333=1,N333=1,O333&lt;=$E$17,P333=1),"PASS","FAIL")</x:f>
        <x:v>PASS</x:v>
      </x:c>
      <x:c r="U333" s="98" t="str">
        <x:f>IF(AND(S333&gt;=F333,T333="PASS"),"PASS","FAIL")</x:f>
        <x:v>PASS</x:v>
      </x:c>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row>
    <x:row r="334">
      <x:c r="B334" s="28" t="str">
        <x:v>P09</x:v>
      </x:c>
      <x:c r="C334" s="28" t="str">
        <x:v>L4-G4</x:v>
      </x:c>
      <x:c r="D334" s="28" t="str">
        <x:v>L4</x:v>
      </x:c>
      <x:c r="E334" s="28" t="str">
        <x:v>G4</x:v>
      </x:c>
      <x:c r="F334" s="96" t="n">
        <x:f>$D$17</x:f>
        <x:v>0.4</x:v>
      </x:c>
      <x:c r="G334" s="82" t="n">
        <x:f>Z$17</x:f>
        <x:v>1</x:v>
      </x:c>
      <x:c r="H334" s="82" t="n">
        <x:f>MIN(1,Geometries!E11*$I$17+(1-Geometries!E11)*(Geometries!J11*$F$17+Geometries!K11*$G$17*IF(Geometries!M11="YES",1,$J$17)+Geometries!L11*$H$17*IF(Geometries!M11="YES",1,$J$17)))</x:f>
        <x:v>1</x:v>
      </x:c>
      <x:c r="I334" s="82" t="n">
        <x:f>IF($K$17=0,1,IF('Pair Build'!AG26&lt;=$K$17,1,0))</x:f>
        <x:v>1</x:v>
      </x:c>
      <x:c r="J334" s="82" t="n">
        <x:f>IF($L$17=0,1,IF(Geometries!W11&gt;=$L$17,1,0))</x:f>
        <x:v>1</x:v>
      </x:c>
      <x:c r="K334" s="82" t="n">
        <x:f>MIN(IF($M$17=1,Geometries!Z11,1),IF($N$17=1,Geometries!AA11,1))</x:f>
        <x:v>1</x:v>
      </x:c>
      <x:c r="L334" s="82" t="n">
        <x:f>MIN(IF($S$17=1,'Pair Build'!AE26,1),IF($T$17=1,'Pair Build'!AF26,1))</x:f>
        <x:v>1</x:v>
      </x:c>
      <x:c r="M334" s="82" t="n">
        <x:f>IF($O$17=0,1,IF('Pair Build'!AH26&lt;=$O$17,1,0))</x:f>
        <x:v>1</x:v>
      </x:c>
      <x:c r="N334" s="82" t="n">
        <x:f>IF($P$17=0,1,IF('Pair Build'!AI26="PASS",1,0))</x:f>
        <x:v>1</x:v>
      </x:c>
      <x:c r="O334" s="82" t="n">
        <x:f>IF(F334&lt;1,'Pair Build'!Y26,'Pair Build'!Z26)/$Q$17</x:f>
        <x:v>3.6333333333333333</x:v>
      </x:c>
      <x:c r="P334" s="82" t="n">
        <x:f>IF('Pair Build'!AK26="T3 FIRM",1,IF(Geometries!AC11&lt;=$R$17,1,0))</x:f>
        <x:v>1</x:v>
      </x:c>
      <x:c r="Q334" s="82" t="n">
        <x:f>IF($U$17=1,Geometries!AB11,1)</x:f>
        <x:v>1</x:v>
      </x:c>
      <x:c r="R334" s="82" t="n">
        <x:f>IF($V$17=1,Lineages!AJ11,1)</x:f>
        <x:v>1</x:v>
      </x:c>
      <x:c r="S334" s="82" t="n">
        <x:f>MIN(1,G334,H334,K334,L334,Q334,R334)</x:f>
        <x:v>1</x:v>
      </x:c>
      <x:c r="T334" s="74" t="str">
        <x:f>IF(AND('Pair Build'!AJ26="FIT",I334=1,J334=1,M334=1,N334=1,O334&lt;=$E$17,P334=1),"PASS","FAIL")</x:f>
        <x:v>PASS</x:v>
      </x:c>
      <x:c r="U334" s="98" t="str">
        <x:f>IF(AND(S334&gt;=F334,T334="PASS"),"PASS","FAIL")</x:f>
        <x:v>PASS</x:v>
      </x:c>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row>
    <x:row r="335">
      <x:c r="B335" s="28" t="str">
        <x:v>P09</x:v>
      </x:c>
      <x:c r="C335" s="28" t="str">
        <x:v>L4-G5</x:v>
      </x:c>
      <x:c r="D335" s="28" t="str">
        <x:v>L4</x:v>
      </x:c>
      <x:c r="E335" s="28" t="str">
        <x:v>G5</x:v>
      </x:c>
      <x:c r="F335" s="96" t="n">
        <x:f>$D$17</x:f>
        <x:v>0.4</x:v>
      </x:c>
      <x:c r="G335" s="82" t="n">
        <x:f>Z$17</x:f>
        <x:v>1</x:v>
      </x:c>
      <x:c r="H335" s="82" t="n">
        <x:f>MIN(1,Geometries!E12*$I$17+(1-Geometries!E12)*(Geometries!J12*$F$17+Geometries!K12*$G$17*IF(Geometries!M12="YES",1,$J$17)+Geometries!L12*$H$17*IF(Geometries!M12="YES",1,$J$17)))</x:f>
        <x:v>0.7</x:v>
      </x:c>
      <x:c r="I335" s="82" t="n">
        <x:f>IF($K$17=0,1,IF('Pair Build'!AG27&lt;=$K$17,1,0))</x:f>
        <x:v>1</x:v>
      </x:c>
      <x:c r="J335" s="82" t="n">
        <x:f>IF($L$17=0,1,IF(Geometries!W12&gt;=$L$17,1,0))</x:f>
        <x:v>1</x:v>
      </x:c>
      <x:c r="K335" s="82" t="n">
        <x:f>MIN(IF($M$17=1,Geometries!Z12,1),IF($N$17=1,Geometries!AA12,1))</x:f>
        <x:v>1</x:v>
      </x:c>
      <x:c r="L335" s="82" t="n">
        <x:f>MIN(IF($S$17=1,'Pair Build'!AE27,1),IF($T$17=1,'Pair Build'!AF27,1))</x:f>
        <x:v>1</x:v>
      </x:c>
      <x:c r="M335" s="82" t="n">
        <x:f>IF($O$17=0,1,IF('Pair Build'!AH27&lt;=$O$17,1,0))</x:f>
        <x:v>1</x:v>
      </x:c>
      <x:c r="N335" s="82" t="n">
        <x:f>IF($P$17=0,1,IF('Pair Build'!AI27="PASS",1,0))</x:f>
        <x:v>1</x:v>
      </x:c>
      <x:c r="O335" s="82" t="n">
        <x:f>IF(F335&lt;1,'Pair Build'!Y27,'Pair Build'!Z27)/$Q$17</x:f>
        <x:v>19.20394736842105</x:v>
      </x:c>
      <x:c r="P335" s="82" t="n">
        <x:f>IF('Pair Build'!AK27="T3 FIRM",1,IF(Geometries!AC12&lt;=$R$17,1,0))</x:f>
        <x:v>1</x:v>
      </x:c>
      <x:c r="Q335" s="82" t="n">
        <x:f>IF($U$17=1,Geometries!AB12,1)</x:f>
        <x:v>1</x:v>
      </x:c>
      <x:c r="R335" s="82" t="n">
        <x:f>IF($V$17=1,Lineages!AJ11,1)</x:f>
        <x:v>1</x:v>
      </x:c>
      <x:c r="S335" s="82" t="n">
        <x:f>MIN(1,G335,H335,K335,L335,Q335,R335)</x:f>
        <x:v>0.7</x:v>
      </x:c>
      <x:c r="T335" s="74" t="str">
        <x:f>IF(AND('Pair Build'!AJ27="FIT",I335=1,J335=1,M335=1,N335=1,O335&lt;=$E$17,P335=1),"PASS","FAIL")</x:f>
        <x:v>PASS</x:v>
      </x:c>
      <x:c r="U335" s="98" t="str">
        <x:f>IF(AND(S335&gt;=F335,T335="PASS"),"PASS","FAIL")</x:f>
        <x:v>PASS</x:v>
      </x:c>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row>
    <x:row r="336">
      <x:c r="B336" s="28" t="str">
        <x:v>P09</x:v>
      </x:c>
      <x:c r="C336" s="28" t="str">
        <x:v>L5-G1</x:v>
      </x:c>
      <x:c r="D336" s="28" t="str">
        <x:v>L5</x:v>
      </x:c>
      <x:c r="E336" s="28" t="str">
        <x:v>G1</x:v>
      </x:c>
      <x:c r="F336" s="96" t="n">
        <x:f>$D$17</x:f>
        <x:v>0.4</x:v>
      </x:c>
      <x:c r="G336" s="82" t="n">
        <x:f>AA$17</x:f>
        <x:v>1</x:v>
      </x:c>
      <x:c r="H336" s="82" t="n">
        <x:f>MIN(1,Geometries!E8*$I$17+(1-Geometries!E8)*(Geometries!J8*$F$17+Geometries!K8*$G$17*IF(Geometries!M8="YES",1,$J$17)+Geometries!L8*$H$17*IF(Geometries!M8="YES",1,$J$17)))</x:f>
        <x:v>1</x:v>
      </x:c>
      <x:c r="I336" s="82" t="n">
        <x:f>IF($K$17=0,1,IF('Pair Build'!AG28&lt;=$K$17,1,0))</x:f>
        <x:v>1</x:v>
      </x:c>
      <x:c r="J336" s="82" t="n">
        <x:f>IF($L$17=0,1,IF(Geometries!W8&gt;=$L$17,1,0))</x:f>
        <x:v>1</x:v>
      </x:c>
      <x:c r="K336" s="82" t="n">
        <x:f>MIN(IF($M$17=1,Geometries!Z8,1),IF($N$17=1,Geometries!AA8,1))</x:f>
        <x:v>1</x:v>
      </x:c>
      <x:c r="L336" s="82" t="n">
        <x:f>MIN(IF($S$17=1,'Pair Build'!AE28,1),IF($T$17=1,'Pair Build'!AF28,1))</x:f>
        <x:v>1</x:v>
      </x:c>
      <x:c r="M336" s="82" t="n">
        <x:f>IF($O$17=0,1,IF('Pair Build'!AH28&lt;=$O$17,1,0))</x:f>
        <x:v>1</x:v>
      </x:c>
      <x:c r="N336" s="82" t="n">
        <x:f>IF($P$17=0,1,IF('Pair Build'!AI28="PASS",1,0))</x:f>
        <x:v>1</x:v>
      </x:c>
      <x:c r="O336" s="82" t="n">
        <x:f>IF(F336&lt;1,'Pair Build'!Y28,'Pair Build'!Z28)/$Q$17</x:f>
        <x:v>12</x:v>
      </x:c>
      <x:c r="P336" s="82" t="n">
        <x:f>IF('Pair Build'!AK28="T3 FIRM",1,IF(Geometries!AC8&lt;=$R$17,1,0))</x:f>
        <x:v>1</x:v>
      </x:c>
      <x:c r="Q336" s="82" t="n">
        <x:f>IF($U$17=1,Geometries!AB8,1)</x:f>
        <x:v>1</x:v>
      </x:c>
      <x:c r="R336" s="82" t="n">
        <x:f>IF($V$17=1,Lineages!AJ12,1)</x:f>
        <x:v>1</x:v>
      </x:c>
      <x:c r="S336" s="82" t="n">
        <x:f>MIN(1,G336,H336,K336,L336,Q336,R336)</x:f>
        <x:v>1</x:v>
      </x:c>
      <x:c r="T336" s="74" t="str">
        <x:f>IF(AND('Pair Build'!AJ28="FIT",I336=1,J336=1,M336=1,N336=1,O336&lt;=$E$17,P336=1),"PASS","FAIL")</x:f>
        <x:v>PASS</x:v>
      </x:c>
      <x:c r="U336" s="98" t="str">
        <x:f>IF(AND(S336&gt;=F336,T336="PASS"),"PASS","FAIL")</x:f>
        <x:v>PASS</x:v>
      </x:c>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row>
    <x:row r="337">
      <x:c r="B337" s="28" t="str">
        <x:v>P09</x:v>
      </x:c>
      <x:c r="C337" s="28" t="str">
        <x:v>L5-G2</x:v>
      </x:c>
      <x:c r="D337" s="28" t="str">
        <x:v>L5</x:v>
      </x:c>
      <x:c r="E337" s="28" t="str">
        <x:v>G2</x:v>
      </x:c>
      <x:c r="F337" s="96" t="n">
        <x:f>$D$17</x:f>
        <x:v>0.4</x:v>
      </x:c>
      <x:c r="G337" s="82" t="n">
        <x:f>AA$17</x:f>
        <x:v>1</x:v>
      </x:c>
      <x:c r="H337" s="82" t="n">
        <x:f>MIN(1,Geometries!E9*$I$17+(1-Geometries!E9)*(Geometries!J9*$F$17+Geometries!K9*$G$17*IF(Geometries!M9="YES",1,$J$17)+Geometries!L9*$H$17*IF(Geometries!M9="YES",1,$J$17)))</x:f>
        <x:v>0.1</x:v>
      </x:c>
      <x:c r="I337" s="82" t="n">
        <x:f>IF($K$17=0,1,IF('Pair Build'!AG29&lt;=$K$17,1,0))</x:f>
        <x:v>1</x:v>
      </x:c>
      <x:c r="J337" s="82" t="n">
        <x:f>IF($L$17=0,1,IF(Geometries!W9&gt;=$L$17,1,0))</x:f>
        <x:v>1</x:v>
      </x:c>
      <x:c r="K337" s="82" t="n">
        <x:f>MIN(IF($M$17=1,Geometries!Z9,1),IF($N$17=1,Geometries!AA9,1))</x:f>
        <x:v>1</x:v>
      </x:c>
      <x:c r="L337" s="82" t="n">
        <x:f>MIN(IF($S$17=1,'Pair Build'!AE29,1),IF($T$17=1,'Pair Build'!AF29,1))</x:f>
        <x:v>1</x:v>
      </x:c>
      <x:c r="M337" s="82" t="n">
        <x:f>IF($O$17=0,1,IF('Pair Build'!AH29&lt;=$O$17,1,0))</x:f>
        <x:v>1</x:v>
      </x:c>
      <x:c r="N337" s="82" t="n">
        <x:f>IF($P$17=0,1,IF('Pair Build'!AI29="PASS",1,0))</x:f>
        <x:v>1</x:v>
      </x:c>
      <x:c r="O337" s="82" t="n">
        <x:f>IF(F337&lt;1,'Pair Build'!Y29,'Pair Build'!Z29)/$Q$17</x:f>
        <x:v>18</x:v>
      </x:c>
      <x:c r="P337" s="82" t="n">
        <x:f>IF('Pair Build'!AK29="T3 FIRM",1,IF(Geometries!AC9&lt;=$R$17,1,0))</x:f>
        <x:v>1</x:v>
      </x:c>
      <x:c r="Q337" s="82" t="n">
        <x:f>IF($U$17=1,Geometries!AB9,1)</x:f>
        <x:v>1</x:v>
      </x:c>
      <x:c r="R337" s="82" t="n">
        <x:f>IF($V$17=1,Lineages!AJ12,1)</x:f>
        <x:v>1</x:v>
      </x:c>
      <x:c r="S337" s="82" t="n">
        <x:f>MIN(1,G337,H337,K337,L337,Q337,R337)</x:f>
        <x:v>0.1</x:v>
      </x:c>
      <x:c r="T337" s="74" t="str">
        <x:f>IF(AND('Pair Build'!AJ29="FIT",I337=1,J337=1,M337=1,N337=1,O337&lt;=$E$17,P337=1),"PASS","FAIL")</x:f>
        <x:v>PASS</x:v>
      </x:c>
      <x:c r="U337" s="98" t="str">
        <x:f>IF(AND(S337&gt;=F337,T337="PASS"),"PASS","FAIL")</x:f>
        <x:v>FAIL</x:v>
      </x:c>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row>
    <x:row r="338">
      <x:c r="B338" s="28" t="str">
        <x:v>P09</x:v>
      </x:c>
      <x:c r="C338" s="28" t="str">
        <x:v>L5-G3</x:v>
      </x:c>
      <x:c r="D338" s="28" t="str">
        <x:v>L5</x:v>
      </x:c>
      <x:c r="E338" s="28" t="str">
        <x:v>G3</x:v>
      </x:c>
      <x:c r="F338" s="96" t="n">
        <x:f>$D$17</x:f>
        <x:v>0.4</x:v>
      </x:c>
      <x:c r="G338" s="82" t="n">
        <x:f>AA$17</x:f>
        <x:v>1</x:v>
      </x:c>
      <x:c r="H338" s="82" t="n">
        <x:f>MIN(1,Geometries!E10*$I$17+(1-Geometries!E10)*(Geometries!J10*$F$17+Geometries!K10*$G$17*IF(Geometries!M10="YES",1,$J$17)+Geometries!L10*$H$17*IF(Geometries!M10="YES",1,$J$17)))</x:f>
        <x:v>1</x:v>
      </x:c>
      <x:c r="I338" s="82" t="n">
        <x:f>IF($K$17=0,1,IF('Pair Build'!AG30&lt;=$K$17,1,0))</x:f>
        <x:v>1</x:v>
      </x:c>
      <x:c r="J338" s="82" t="n">
        <x:f>IF($L$17=0,1,IF(Geometries!W10&gt;=$L$17,1,0))</x:f>
        <x:v>1</x:v>
      </x:c>
      <x:c r="K338" s="82" t="n">
        <x:f>MIN(IF($M$17=1,Geometries!Z10,1),IF($N$17=1,Geometries!AA10,1))</x:f>
        <x:v>1</x:v>
      </x:c>
      <x:c r="L338" s="82" t="n">
        <x:f>MIN(IF($S$17=1,'Pair Build'!AE30,1),IF($T$17=1,'Pair Build'!AF30,1))</x:f>
        <x:v>1</x:v>
      </x:c>
      <x:c r="M338" s="82" t="n">
        <x:f>IF($O$17=0,1,IF('Pair Build'!AH30&lt;=$O$17,1,0))</x:f>
        <x:v>1</x:v>
      </x:c>
      <x:c r="N338" s="82" t="n">
        <x:f>IF($P$17=0,1,IF('Pair Build'!AI30="PASS",1,0))</x:f>
        <x:v>1</x:v>
      </x:c>
      <x:c r="O338" s="82" t="n">
        <x:f>IF(F338&lt;1,'Pair Build'!Y30,'Pair Build'!Z30)/$Q$17</x:f>
        <x:v>14</x:v>
      </x:c>
      <x:c r="P338" s="82" t="n">
        <x:f>IF('Pair Build'!AK30="T3 FIRM",1,IF(Geometries!AC10&lt;=$R$17,1,0))</x:f>
        <x:v>1</x:v>
      </x:c>
      <x:c r="Q338" s="82" t="n">
        <x:f>IF($U$17=1,Geometries!AB10,1)</x:f>
        <x:v>1</x:v>
      </x:c>
      <x:c r="R338" s="82" t="n">
        <x:f>IF($V$17=1,Lineages!AJ12,1)</x:f>
        <x:v>1</x:v>
      </x:c>
      <x:c r="S338" s="82" t="n">
        <x:f>MIN(1,G338,H338,K338,L338,Q338,R338)</x:f>
        <x:v>1</x:v>
      </x:c>
      <x:c r="T338" s="74" t="str">
        <x:f>IF(AND('Pair Build'!AJ30="FIT",I338=1,J338=1,M338=1,N338=1,O338&lt;=$E$17,P338=1),"PASS","FAIL")</x:f>
        <x:v>PASS</x:v>
      </x:c>
      <x:c r="U338" s="98" t="str">
        <x:f>IF(AND(S338&gt;=F338,T338="PASS"),"PASS","FAIL")</x:f>
        <x:v>PASS</x:v>
      </x:c>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row>
    <x:row r="339">
      <x:c r="B339" s="28" t="str">
        <x:v>P09</x:v>
      </x:c>
      <x:c r="C339" s="28" t="str">
        <x:v>L5-G4</x:v>
      </x:c>
      <x:c r="D339" s="28" t="str">
        <x:v>L5</x:v>
      </x:c>
      <x:c r="E339" s="28" t="str">
        <x:v>G4</x:v>
      </x:c>
      <x:c r="F339" s="96" t="n">
        <x:f>$D$17</x:f>
        <x:v>0.4</x:v>
      </x:c>
      <x:c r="G339" s="82" t="n">
        <x:f>AA$17</x:f>
        <x:v>1</x:v>
      </x:c>
      <x:c r="H339" s="82" t="n">
        <x:f>MIN(1,Geometries!E11*$I$17+(1-Geometries!E11)*(Geometries!J11*$F$17+Geometries!K11*$G$17*IF(Geometries!M11="YES",1,$J$17)+Geometries!L11*$H$17*IF(Geometries!M11="YES",1,$J$17)))</x:f>
        <x:v>1</x:v>
      </x:c>
      <x:c r="I339" s="82" t="n">
        <x:f>IF($K$17=0,1,IF('Pair Build'!AG31&lt;=$K$17,1,0))</x:f>
        <x:v>1</x:v>
      </x:c>
      <x:c r="J339" s="82" t="n">
        <x:f>IF($L$17=0,1,IF(Geometries!W11&gt;=$L$17,1,0))</x:f>
        <x:v>1</x:v>
      </x:c>
      <x:c r="K339" s="82" t="n">
        <x:f>MIN(IF($M$17=1,Geometries!Z11,1),IF($N$17=1,Geometries!AA11,1))</x:f>
        <x:v>1</x:v>
      </x:c>
      <x:c r="L339" s="82" t="n">
        <x:f>MIN(IF($S$17=1,'Pair Build'!AE31,1),IF($T$17=1,'Pair Build'!AF31,1))</x:f>
        <x:v>1</x:v>
      </x:c>
      <x:c r="M339" s="82" t="n">
        <x:f>IF($O$17=0,1,IF('Pair Build'!AH31&lt;=$O$17,1,0))</x:f>
        <x:v>1</x:v>
      </x:c>
      <x:c r="N339" s="82" t="n">
        <x:f>IF($P$17=0,1,IF('Pair Build'!AI31="PASS",1,0))</x:f>
        <x:v>1</x:v>
      </x:c>
      <x:c r="O339" s="82" t="n">
        <x:f>IF(F339&lt;1,'Pair Build'!Y31,'Pair Build'!Z31)/$Q$17</x:f>
        <x:v>2</x:v>
      </x:c>
      <x:c r="P339" s="82" t="n">
        <x:f>IF('Pair Build'!AK31="T3 FIRM",1,IF(Geometries!AC11&lt;=$R$17,1,0))</x:f>
        <x:v>1</x:v>
      </x:c>
      <x:c r="Q339" s="82" t="n">
        <x:f>IF($U$17=1,Geometries!AB11,1)</x:f>
        <x:v>1</x:v>
      </x:c>
      <x:c r="R339" s="82" t="n">
        <x:f>IF($V$17=1,Lineages!AJ12,1)</x:f>
        <x:v>1</x:v>
      </x:c>
      <x:c r="S339" s="82" t="n">
        <x:f>MIN(1,G339,H339,K339,L339,Q339,R339)</x:f>
        <x:v>1</x:v>
      </x:c>
      <x:c r="T339" s="74" t="str">
        <x:f>IF(AND('Pair Build'!AJ31="FIT",I339=1,J339=1,M339=1,N339=1,O339&lt;=$E$17,P339=1),"PASS","FAIL")</x:f>
        <x:v>PASS</x:v>
      </x:c>
      <x:c r="U339" s="98" t="str">
        <x:f>IF(AND(S339&gt;=F339,T339="PASS"),"PASS","FAIL")</x:f>
        <x:v>PASS</x:v>
      </x:c>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row>
    <x:row r="340">
      <x:c r="B340" s="28" t="str">
        <x:v>P09</x:v>
      </x:c>
      <x:c r="C340" s="28" t="str">
        <x:v>L5-G5</x:v>
      </x:c>
      <x:c r="D340" s="28" t="str">
        <x:v>L5</x:v>
      </x:c>
      <x:c r="E340" s="28" t="str">
        <x:v>G5</x:v>
      </x:c>
      <x:c r="F340" s="96" t="n">
        <x:f>$D$17</x:f>
        <x:v>0.4</x:v>
      </x:c>
      <x:c r="G340" s="82" t="n">
        <x:f>AA$17</x:f>
        <x:v>1</x:v>
      </x:c>
      <x:c r="H340" s="82" t="n">
        <x:f>MIN(1,Geometries!E12*$I$17+(1-Geometries!E12)*(Geometries!J12*$F$17+Geometries!K12*$G$17*IF(Geometries!M12="YES",1,$J$17)+Geometries!L12*$H$17*IF(Geometries!M12="YES",1,$J$17)))</x:f>
        <x:v>0.7</x:v>
      </x:c>
      <x:c r="I340" s="82" t="n">
        <x:f>IF($K$17=0,1,IF('Pair Build'!AG32&lt;=$K$17,1,0))</x:f>
        <x:v>1</x:v>
      </x:c>
      <x:c r="J340" s="82" t="n">
        <x:f>IF($L$17=0,1,IF(Geometries!W12&gt;=$L$17,1,0))</x:f>
        <x:v>1</x:v>
      </x:c>
      <x:c r="K340" s="82" t="n">
        <x:f>MIN(IF($M$17=1,Geometries!Z12,1),IF($N$17=1,Geometries!AA12,1))</x:f>
        <x:v>1</x:v>
      </x:c>
      <x:c r="L340" s="82" t="n">
        <x:f>MIN(IF($S$17=1,'Pair Build'!AE32,1),IF($T$17=1,'Pair Build'!AF32,1))</x:f>
        <x:v>1</x:v>
      </x:c>
      <x:c r="M340" s="82" t="n">
        <x:f>IF($O$17=0,1,IF('Pair Build'!AH32&lt;=$O$17,1,0))</x:f>
        <x:v>1</x:v>
      </x:c>
      <x:c r="N340" s="82" t="n">
        <x:f>IF($P$17=0,1,IF('Pair Build'!AI32="PASS",1,0))</x:f>
        <x:v>1</x:v>
      </x:c>
      <x:c r="O340" s="82" t="n">
        <x:f>IF(F340&lt;1,'Pair Build'!Y32,'Pair Build'!Z32)/$Q$17</x:f>
        <x:v>10</x:v>
      </x:c>
      <x:c r="P340" s="82" t="n">
        <x:f>IF('Pair Build'!AK32="T3 FIRM",1,IF(Geometries!AC12&lt;=$R$17,1,0))</x:f>
        <x:v>1</x:v>
      </x:c>
      <x:c r="Q340" s="82" t="n">
        <x:f>IF($U$17=1,Geometries!AB12,1)</x:f>
        <x:v>1</x:v>
      </x:c>
      <x:c r="R340" s="82" t="n">
        <x:f>IF($V$17=1,Lineages!AJ12,1)</x:f>
        <x:v>1</x:v>
      </x:c>
      <x:c r="S340" s="82" t="n">
        <x:f>MIN(1,G340,H340,K340,L340,Q340,R340)</x:f>
        <x:v>0.7</x:v>
      </x:c>
      <x:c r="T340" s="74" t="str">
        <x:f>IF(AND('Pair Build'!AJ32="FIT",I340=1,J340=1,M340=1,N340=1,O340&lt;=$E$17,P340=1),"PASS","FAIL")</x:f>
        <x:v>PASS</x:v>
      </x:c>
      <x:c r="U340" s="98" t="str">
        <x:f>IF(AND(S340&gt;=F340,T340="PASS"),"PASS","FAIL")</x:f>
        <x:v>PASS</x:v>
      </x:c>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row>
    <x:row r="341">
      <x:c r="B341" s="28" t="str">
        <x:v>P09</x:v>
      </x:c>
      <x:c r="C341" s="28" t="str">
        <x:v>L6-G1</x:v>
      </x:c>
      <x:c r="D341" s="28" t="str">
        <x:v>L6</x:v>
      </x:c>
      <x:c r="E341" s="28" t="str">
        <x:v>G1</x:v>
      </x:c>
      <x:c r="F341" s="96" t="n">
        <x:f>$D$17</x:f>
        <x:v>0.4</x:v>
      </x:c>
      <x:c r="G341" s="82" t="n">
        <x:f>AB$17</x:f>
        <x:v>1</x:v>
      </x:c>
      <x:c r="H341" s="82" t="n">
        <x:f>MIN(1,Geometries!E8*$I$17+(1-Geometries!E8)*(Geometries!J8*$F$17+Geometries!K8*$G$17*IF(Geometries!M8="YES",1,$J$17)+Geometries!L8*$H$17*IF(Geometries!M8="YES",1,$J$17)))</x:f>
        <x:v>1</x:v>
      </x:c>
      <x:c r="I341" s="82" t="n">
        <x:f>IF($K$17=0,1,IF('Pair Build'!AG33&lt;=$K$17,1,0))</x:f>
        <x:v>1</x:v>
      </x:c>
      <x:c r="J341" s="82" t="n">
        <x:f>IF($L$17=0,1,IF(Geometries!W8&gt;=$L$17,1,0))</x:f>
        <x:v>1</x:v>
      </x:c>
      <x:c r="K341" s="82" t="n">
        <x:f>MIN(IF($M$17=1,Geometries!Z8,1),IF($N$17=1,Geometries!AA8,1))</x:f>
        <x:v>1</x:v>
      </x:c>
      <x:c r="L341" s="82" t="n">
        <x:f>MIN(IF($S$17=1,'Pair Build'!AE33,1),IF($T$17=1,'Pair Build'!AF33,1))</x:f>
        <x:v>1</x:v>
      </x:c>
      <x:c r="M341" s="82" t="n">
        <x:f>IF($O$17=0,1,IF('Pair Build'!AH33&lt;=$O$17,1,0))</x:f>
        <x:v>1</x:v>
      </x:c>
      <x:c r="N341" s="82" t="n">
        <x:f>IF($P$17=0,1,IF('Pair Build'!AI33="PASS",1,0))</x:f>
        <x:v>1</x:v>
      </x:c>
      <x:c r="O341" s="82" t="n">
        <x:f>IF(F341&lt;1,'Pair Build'!Y33,'Pair Build'!Z33)/$Q$17</x:f>
        <x:v>36.33529411764706</x:v>
      </x:c>
      <x:c r="P341" s="82" t="n">
        <x:f>IF('Pair Build'!AK33="T3 FIRM",1,IF(Geometries!AC8&lt;=$R$17,1,0))</x:f>
        <x:v>1</x:v>
      </x:c>
      <x:c r="Q341" s="82" t="n">
        <x:f>IF($U$17=1,Geometries!AB8,1)</x:f>
        <x:v>1</x:v>
      </x:c>
      <x:c r="R341" s="82" t="n">
        <x:f>IF($V$17=1,Lineages!AJ13,1)</x:f>
        <x:v>1</x:v>
      </x:c>
      <x:c r="S341" s="82" t="n">
        <x:f>MIN(1,G341,H341,K341,L341,Q341,R341)</x:f>
        <x:v>1</x:v>
      </x:c>
      <x:c r="T341" s="74" t="str">
        <x:f>IF(AND('Pair Build'!AJ33="FIT",I341=1,J341=1,M341=1,N341=1,O341&lt;=$E$17,P341=1),"PASS","FAIL")</x:f>
        <x:v>PASS</x:v>
      </x:c>
      <x:c r="U341" s="98" t="str">
        <x:f>IF(AND(S341&gt;=F341,T341="PASS"),"PASS","FAIL")</x:f>
        <x:v>PASS</x:v>
      </x:c>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row>
    <x:row r="342">
      <x:c r="B342" s="28" t="str">
        <x:v>P09</x:v>
      </x:c>
      <x:c r="C342" s="28" t="str">
        <x:v>L6-G2</x:v>
      </x:c>
      <x:c r="D342" s="28" t="str">
        <x:v>L6</x:v>
      </x:c>
      <x:c r="E342" s="28" t="str">
        <x:v>G2</x:v>
      </x:c>
      <x:c r="F342" s="96" t="n">
        <x:f>$D$17</x:f>
        <x:v>0.4</x:v>
      </x:c>
      <x:c r="G342" s="82" t="n">
        <x:f>AB$17</x:f>
        <x:v>1</x:v>
      </x:c>
      <x:c r="H342" s="82" t="n">
        <x:f>MIN(1,Geometries!E9*$I$17+(1-Geometries!E9)*(Geometries!J9*$F$17+Geometries!K9*$G$17*IF(Geometries!M9="YES",1,$J$17)+Geometries!L9*$H$17*IF(Geometries!M9="YES",1,$J$17)))</x:f>
        <x:v>0.1</x:v>
      </x:c>
      <x:c r="I342" s="82" t="n">
        <x:f>IF($K$17=0,1,IF('Pair Build'!AG34&lt;=$K$17,1,0))</x:f>
        <x:v>1</x:v>
      </x:c>
      <x:c r="J342" s="82" t="n">
        <x:f>IF($L$17=0,1,IF(Geometries!W9&gt;=$L$17,1,0))</x:f>
        <x:v>1</x:v>
      </x:c>
      <x:c r="K342" s="82" t="n">
        <x:f>MIN(IF($M$17=1,Geometries!Z9,1),IF($N$17=1,Geometries!AA9,1))</x:f>
        <x:v>1</x:v>
      </x:c>
      <x:c r="L342" s="82" t="n">
        <x:f>MIN(IF($S$17=1,'Pair Build'!AE34,1),IF($T$17=1,'Pair Build'!AF34,1))</x:f>
        <x:v>1</x:v>
      </x:c>
      <x:c r="M342" s="82" t="n">
        <x:f>IF($O$17=0,1,IF('Pair Build'!AH34&lt;=$O$17,1,0))</x:f>
        <x:v>1</x:v>
      </x:c>
      <x:c r="N342" s="82" t="n">
        <x:f>IF($P$17=0,1,IF('Pair Build'!AI34="PASS",1,0))</x:f>
        <x:v>1</x:v>
      </x:c>
      <x:c r="O342" s="82" t="n">
        <x:f>IF(F342&lt;1,'Pair Build'!Y34,'Pair Build'!Z34)/$Q$17</x:f>
        <x:v>45.586363636363636</x:v>
      </x:c>
      <x:c r="P342" s="82" t="n">
        <x:f>IF('Pair Build'!AK34="T3 FIRM",1,IF(Geometries!AC9&lt;=$R$17,1,0))</x:f>
        <x:v>1</x:v>
      </x:c>
      <x:c r="Q342" s="82" t="n">
        <x:f>IF($U$17=1,Geometries!AB9,1)</x:f>
        <x:v>1</x:v>
      </x:c>
      <x:c r="R342" s="82" t="n">
        <x:f>IF($V$17=1,Lineages!AJ13,1)</x:f>
        <x:v>1</x:v>
      </x:c>
      <x:c r="S342" s="82" t="n">
        <x:f>MIN(1,G342,H342,K342,L342,Q342,R342)</x:f>
        <x:v>0.1</x:v>
      </x:c>
      <x:c r="T342" s="74" t="str">
        <x:f>IF(AND('Pair Build'!AJ34="FIT",I342=1,J342=1,M342=1,N342=1,O342&lt;=$E$17,P342=1),"PASS","FAIL")</x:f>
        <x:v>PASS</x:v>
      </x:c>
      <x:c r="U342" s="98" t="str">
        <x:f>IF(AND(S342&gt;=F342,T342="PASS"),"PASS","FAIL")</x:f>
        <x:v>FAIL</x:v>
      </x:c>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row>
    <x:row r="343">
      <x:c r="B343" s="28" t="str">
        <x:v>P09</x:v>
      </x:c>
      <x:c r="C343" s="28" t="str">
        <x:v>L6-G3</x:v>
      </x:c>
      <x:c r="D343" s="28" t="str">
        <x:v>L6</x:v>
      </x:c>
      <x:c r="E343" s="28" t="str">
        <x:v>G3</x:v>
      </x:c>
      <x:c r="F343" s="96" t="n">
        <x:f>$D$17</x:f>
        <x:v>0.4</x:v>
      </x:c>
      <x:c r="G343" s="82" t="n">
        <x:f>AB$17</x:f>
        <x:v>1</x:v>
      </x:c>
      <x:c r="H343" s="82" t="n">
        <x:f>MIN(1,Geometries!E10*$I$17+(1-Geometries!E10)*(Geometries!J10*$F$17+Geometries!K10*$G$17*IF(Geometries!M10="YES",1,$J$17)+Geometries!L10*$H$17*IF(Geometries!M10="YES",1,$J$17)))</x:f>
        <x:v>1</x:v>
      </x:c>
      <x:c r="I343" s="82" t="n">
        <x:f>IF($K$17=0,1,IF('Pair Build'!AG35&lt;=$K$17,1,0))</x:f>
        <x:v>1</x:v>
      </x:c>
      <x:c r="J343" s="82" t="n">
        <x:f>IF($L$17=0,1,IF(Geometries!W10&gt;=$L$17,1,0))</x:f>
        <x:v>1</x:v>
      </x:c>
      <x:c r="K343" s="82" t="n">
        <x:f>MIN(IF($M$17=1,Geometries!Z10,1),IF($N$17=1,Geometries!AA10,1))</x:f>
        <x:v>1</x:v>
      </x:c>
      <x:c r="L343" s="82" t="n">
        <x:f>MIN(IF($S$17=1,'Pair Build'!AE35,1),IF($T$17=1,'Pair Build'!AF35,1))</x:f>
        <x:v>1</x:v>
      </x:c>
      <x:c r="M343" s="82" t="n">
        <x:f>IF($O$17=0,1,IF('Pair Build'!AH35&lt;=$O$17,1,0))</x:f>
        <x:v>1</x:v>
      </x:c>
      <x:c r="N343" s="82" t="n">
        <x:f>IF($P$17=0,1,IF('Pair Build'!AI35="PASS",1,0))</x:f>
        <x:v>1</x:v>
      </x:c>
      <x:c r="O343" s="82" t="n">
        <x:f>IF(F343&lt;1,'Pair Build'!Y35,'Pair Build'!Z35)/$Q$17</x:f>
        <x:v>36.391176470588235</x:v>
      </x:c>
      <x:c r="P343" s="82" t="n">
        <x:f>IF('Pair Build'!AK35="T3 FIRM",1,IF(Geometries!AC10&lt;=$R$17,1,0))</x:f>
        <x:v>1</x:v>
      </x:c>
      <x:c r="Q343" s="82" t="n">
        <x:f>IF($U$17=1,Geometries!AB10,1)</x:f>
        <x:v>1</x:v>
      </x:c>
      <x:c r="R343" s="82" t="n">
        <x:f>IF($V$17=1,Lineages!AJ13,1)</x:f>
        <x:v>1</x:v>
      </x:c>
      <x:c r="S343" s="82" t="n">
        <x:f>MIN(1,G343,H343,K343,L343,Q343,R343)</x:f>
        <x:v>1</x:v>
      </x:c>
      <x:c r="T343" s="74" t="str">
        <x:f>IF(AND('Pair Build'!AJ35="FIT",I343=1,J343=1,M343=1,N343=1,O343&lt;=$E$17,P343=1),"PASS","FAIL")</x:f>
        <x:v>PASS</x:v>
      </x:c>
      <x:c r="U343" s="98" t="str">
        <x:f>IF(AND(S343&gt;=F343,T343="PASS"),"PASS","FAIL")</x:f>
        <x:v>PASS</x:v>
      </x:c>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row>
    <x:row r="344">
      <x:c r="B344" s="28" t="str">
        <x:v>P09</x:v>
      </x:c>
      <x:c r="C344" s="28" t="str">
        <x:v>L6-G4</x:v>
      </x:c>
      <x:c r="D344" s="28" t="str">
        <x:v>L6</x:v>
      </x:c>
      <x:c r="E344" s="28" t="str">
        <x:v>G4</x:v>
      </x:c>
      <x:c r="F344" s="96" t="n">
        <x:f>$D$17</x:f>
        <x:v>0.4</x:v>
      </x:c>
      <x:c r="G344" s="82" t="n">
        <x:f>AB$17</x:f>
        <x:v>1</x:v>
      </x:c>
      <x:c r="H344" s="82" t="n">
        <x:f>MIN(1,Geometries!E11*$I$17+(1-Geometries!E11)*(Geometries!J11*$F$17+Geometries!K11*$G$17*IF(Geometries!M11="YES",1,$J$17)+Geometries!L11*$H$17*IF(Geometries!M11="YES",1,$J$17)))</x:f>
        <x:v>1</x:v>
      </x:c>
      <x:c r="I344" s="82" t="n">
        <x:f>IF($K$17=0,1,IF('Pair Build'!AG36&lt;=$K$17,1,0))</x:f>
        <x:v>1</x:v>
      </x:c>
      <x:c r="J344" s="82" t="n">
        <x:f>IF($L$17=0,1,IF(Geometries!W11&gt;=$L$17,1,0))</x:f>
        <x:v>1</x:v>
      </x:c>
      <x:c r="K344" s="82" t="n">
        <x:f>MIN(IF($M$17=1,Geometries!Z11,1),IF($N$17=1,Geometries!AA11,1))</x:f>
        <x:v>1</x:v>
      </x:c>
      <x:c r="L344" s="82" t="n">
        <x:f>MIN(IF($S$17=1,'Pair Build'!AE36,1),IF($T$17=1,'Pair Build'!AF36,1))</x:f>
        <x:v>1</x:v>
      </x:c>
      <x:c r="M344" s="82" t="n">
        <x:f>IF($O$17=0,1,IF('Pair Build'!AH36&lt;=$O$17,1,0))</x:f>
        <x:v>1</x:v>
      </x:c>
      <x:c r="N344" s="82" t="n">
        <x:f>IF($P$17=0,1,IF('Pair Build'!AI36="PASS",1,0))</x:f>
        <x:v>1</x:v>
      </x:c>
      <x:c r="O344" s="82" t="n">
        <x:f>IF(F344&lt;1,'Pair Build'!Y36,'Pair Build'!Z36)/$Q$17</x:f>
        <x:v>6.793333333333333</x:v>
      </x:c>
      <x:c r="P344" s="82" t="n">
        <x:f>IF('Pair Build'!AK36="T3 FIRM",1,IF(Geometries!AC11&lt;=$R$17,1,0))</x:f>
        <x:v>1</x:v>
      </x:c>
      <x:c r="Q344" s="82" t="n">
        <x:f>IF($U$17=1,Geometries!AB11,1)</x:f>
        <x:v>1</x:v>
      </x:c>
      <x:c r="R344" s="82" t="n">
        <x:f>IF($V$17=1,Lineages!AJ13,1)</x:f>
        <x:v>1</x:v>
      </x:c>
      <x:c r="S344" s="82" t="n">
        <x:f>MIN(1,G344,H344,K344,L344,Q344,R344)</x:f>
        <x:v>1</x:v>
      </x:c>
      <x:c r="T344" s="74" t="str">
        <x:f>IF(AND('Pair Build'!AJ36="FIT",I344=1,J344=1,M344=1,N344=1,O344&lt;=$E$17,P344=1),"PASS","FAIL")</x:f>
        <x:v>PASS</x:v>
      </x:c>
      <x:c r="U344" s="98" t="str">
        <x:f>IF(AND(S344&gt;=F344,T344="PASS"),"PASS","FAIL")</x:f>
        <x:v>PASS</x:v>
      </x:c>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row>
    <x:row r="345">
      <x:c r="B345" s="28" t="str">
        <x:v>P09</x:v>
      </x:c>
      <x:c r="C345" s="28" t="str">
        <x:v>L6-G5</x:v>
      </x:c>
      <x:c r="D345" s="28" t="str">
        <x:v>L6</x:v>
      </x:c>
      <x:c r="E345" s="28" t="str">
        <x:v>G5</x:v>
      </x:c>
      <x:c r="F345" s="96" t="n">
        <x:f>$D$17</x:f>
        <x:v>0.4</x:v>
      </x:c>
      <x:c r="G345" s="82" t="n">
        <x:f>AB$17</x:f>
        <x:v>1</x:v>
      </x:c>
      <x:c r="H345" s="82" t="n">
        <x:f>MIN(1,Geometries!E12*$I$17+(1-Geometries!E12)*(Geometries!J12*$F$17+Geometries!K12*$G$17*IF(Geometries!M12="YES",1,$J$17)+Geometries!L12*$H$17*IF(Geometries!M12="YES",1,$J$17)))</x:f>
        <x:v>0.7</x:v>
      </x:c>
      <x:c r="I345" s="82" t="n">
        <x:f>IF($K$17=0,1,IF('Pair Build'!AG37&lt;=$K$17,1,0))</x:f>
        <x:v>1</x:v>
      </x:c>
      <x:c r="J345" s="82" t="n">
        <x:f>IF($L$17=0,1,IF(Geometries!W12&gt;=$L$17,1,0))</x:f>
        <x:v>1</x:v>
      </x:c>
      <x:c r="K345" s="82" t="n">
        <x:f>MIN(IF($M$17=1,Geometries!Z12,1),IF($N$17=1,Geometries!AA12,1))</x:f>
        <x:v>1</x:v>
      </x:c>
      <x:c r="L345" s="82" t="n">
        <x:f>MIN(IF($S$17=1,'Pair Build'!AE37,1),IF($T$17=1,'Pair Build'!AF37,1))</x:f>
        <x:v>1</x:v>
      </x:c>
      <x:c r="M345" s="82" t="n">
        <x:f>IF($O$17=0,1,IF('Pair Build'!AH37&lt;=$O$17,1,0))</x:f>
        <x:v>1</x:v>
      </x:c>
      <x:c r="N345" s="82" t="n">
        <x:f>IF($P$17=0,1,IF('Pair Build'!AI37="PASS",1,0))</x:f>
        <x:v>1</x:v>
      </x:c>
      <x:c r="O345" s="82" t="n">
        <x:f>IF(F345&lt;1,'Pair Build'!Y37,'Pair Build'!Z37)/$Q$17</x:f>
        <x:v>37.243421052631575</x:v>
      </x:c>
      <x:c r="P345" s="82" t="n">
        <x:f>IF('Pair Build'!AK37="T3 FIRM",1,IF(Geometries!AC12&lt;=$R$17,1,0))</x:f>
        <x:v>1</x:v>
      </x:c>
      <x:c r="Q345" s="82" t="n">
        <x:f>IF($U$17=1,Geometries!AB12,1)</x:f>
        <x:v>1</x:v>
      </x:c>
      <x:c r="R345" s="82" t="n">
        <x:f>IF($V$17=1,Lineages!AJ13,1)</x:f>
        <x:v>1</x:v>
      </x:c>
      <x:c r="S345" s="82" t="n">
        <x:f>MIN(1,G345,H345,K345,L345,Q345,R345)</x:f>
        <x:v>0.7</x:v>
      </x:c>
      <x:c r="T345" s="74" t="str">
        <x:f>IF(AND('Pair Build'!AJ37="FIT",I345=1,J345=1,M345=1,N345=1,O345&lt;=$E$17,P345=1),"PASS","FAIL")</x:f>
        <x:v>PASS</x:v>
      </x:c>
      <x:c r="U345" s="98" t="str">
        <x:f>IF(AND(S345&gt;=F345,T345="PASS"),"PASS","FAIL")</x:f>
        <x:v>PASS</x:v>
      </x:c>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row>
    <x:row r="346">
      <x:c r="B346" s="28" t="str">
        <x:v>P10</x:v>
      </x:c>
      <x:c r="C346" s="28" t="str">
        <x:v>L1-G1</x:v>
      </x:c>
      <x:c r="D346" s="28" t="str">
        <x:v>L1</x:v>
      </x:c>
      <x:c r="E346" s="28" t="str">
        <x:v>G1</x:v>
      </x:c>
      <x:c r="F346" s="96" t="n">
        <x:f>$D$18</x:f>
        <x:v>0.4</x:v>
      </x:c>
      <x:c r="G346" s="82" t="n">
        <x:f>W$18</x:f>
        <x:v>1</x:v>
      </x:c>
      <x:c r="H346" s="82" t="n">
        <x:f>MIN(1,Geometries!E8*$I$18+(1-Geometries!E8)*(Geometries!J8*$F$18+Geometries!K8*$G$18*IF(Geometries!M8="YES",1,$J$18)+Geometries!L8*$H$18*IF(Geometries!M8="YES",1,$J$18)))</x:f>
        <x:v>1</x:v>
      </x:c>
      <x:c r="I346" s="82" t="n">
        <x:f>IF($K$18=0,1,IF('Pair Build'!AG8&lt;=$K$18,1,0))</x:f>
        <x:v>1</x:v>
      </x:c>
      <x:c r="J346" s="82" t="n">
        <x:f>IF($L$18=0,1,IF(Geometries!W8&gt;=$L$18,1,0))</x:f>
        <x:v>1</x:v>
      </x:c>
      <x:c r="K346" s="82" t="n">
        <x:f>MIN(IF($M$18=1,Geometries!Z8,1),IF($N$18=1,Geometries!AA8,1))</x:f>
        <x:v>1</x:v>
      </x:c>
      <x:c r="L346" s="82" t="n">
        <x:f>MIN(IF($S$18=1,'Pair Build'!AE8,1),IF($T$18=1,'Pair Build'!AF8,1))</x:f>
        <x:v>1</x:v>
      </x:c>
      <x:c r="M346" s="82" t="n">
        <x:f>IF($O$18=0,1,IF('Pair Build'!AH8&lt;=$O$18,1,0))</x:f>
        <x:v>1</x:v>
      </x:c>
      <x:c r="N346" s="82" t="n">
        <x:f>IF($P$18=0,1,IF('Pair Build'!AI8="PASS",1,0))</x:f>
        <x:v>1</x:v>
      </x:c>
      <x:c r="O346" s="82" t="n">
        <x:f>IF(F346&lt;1,'Pair Build'!Y8,'Pair Build'!Z8)/$Q$18</x:f>
        <x:v>12</x:v>
      </x:c>
      <x:c r="P346" s="82" t="n">
        <x:f>IF('Pair Build'!AK8="T3 FIRM",1,IF(Geometries!AC8&lt;=$R$18,1,0))</x:f>
        <x:v>1</x:v>
      </x:c>
      <x:c r="Q346" s="82" t="n">
        <x:f>IF($U$18=1,Geometries!AB8,1)</x:f>
        <x:v>1</x:v>
      </x:c>
      <x:c r="R346" s="82" t="n">
        <x:f>IF($V$18=1,Lineages!AJ8,1)</x:f>
        <x:v>1</x:v>
      </x:c>
      <x:c r="S346" s="82" t="n">
        <x:f>MIN(1,G346,H346,K346,L346,Q346,R346)</x:f>
        <x:v>1</x:v>
      </x:c>
      <x:c r="T346" s="74" t="str">
        <x:f>IF(AND('Pair Build'!AJ8="FIT",I346=1,J346=1,M346=1,N346=1,O346&lt;=$E$18,P346=1),"PASS","FAIL")</x:f>
        <x:v>PASS</x:v>
      </x:c>
      <x:c r="U346" s="98" t="str">
        <x:f>IF(AND(S346&gt;=F346,T346="PASS"),"PASS","FAIL")</x:f>
        <x:v>PASS</x:v>
      </x:c>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row>
    <x:row r="347">
      <x:c r="B347" s="28" t="str">
        <x:v>P10</x:v>
      </x:c>
      <x:c r="C347" s="28" t="str">
        <x:v>L1-G2</x:v>
      </x:c>
      <x:c r="D347" s="28" t="str">
        <x:v>L1</x:v>
      </x:c>
      <x:c r="E347" s="28" t="str">
        <x:v>G2</x:v>
      </x:c>
      <x:c r="F347" s="96" t="n">
        <x:f>$D$18</x:f>
        <x:v>0.4</x:v>
      </x:c>
      <x:c r="G347" s="82" t="n">
        <x:f>W$18</x:f>
        <x:v>1</x:v>
      </x:c>
      <x:c r="H347" s="82" t="n">
        <x:f>MIN(1,Geometries!E9*$I$18+(1-Geometries!E9)*(Geometries!J9*$F$18+Geometries!K9*$G$18*IF(Geometries!M9="YES",1,$J$18)+Geometries!L9*$H$18*IF(Geometries!M9="YES",1,$J$18)))</x:f>
        <x:v>1</x:v>
      </x:c>
      <x:c r="I347" s="82" t="n">
        <x:f>IF($K$18=0,1,IF('Pair Build'!AG9&lt;=$K$18,1,0))</x:f>
        <x:v>1</x:v>
      </x:c>
      <x:c r="J347" s="82" t="n">
        <x:f>IF($L$18=0,1,IF(Geometries!W9&gt;=$L$18,1,0))</x:f>
        <x:v>1</x:v>
      </x:c>
      <x:c r="K347" s="82" t="n">
        <x:f>MIN(IF($M$18=1,Geometries!Z9,1),IF($N$18=1,Geometries!AA9,1))</x:f>
        <x:v>1</x:v>
      </x:c>
      <x:c r="L347" s="82" t="n">
        <x:f>MIN(IF($S$18=1,'Pair Build'!AE9,1),IF($T$18=1,'Pair Build'!AF9,1))</x:f>
        <x:v>1</x:v>
      </x:c>
      <x:c r="M347" s="82" t="n">
        <x:f>IF($O$18=0,1,IF('Pair Build'!AH9&lt;=$O$18,1,0))</x:f>
        <x:v>1</x:v>
      </x:c>
      <x:c r="N347" s="82" t="n">
        <x:f>IF($P$18=0,1,IF('Pair Build'!AI9="PASS",1,0))</x:f>
        <x:v>1</x:v>
      </x:c>
      <x:c r="O347" s="82" t="n">
        <x:f>IF(F347&lt;1,'Pair Build'!Y9,'Pair Build'!Z9)/$Q$18</x:f>
        <x:v>18</x:v>
      </x:c>
      <x:c r="P347" s="82" t="n">
        <x:f>IF('Pair Build'!AK9="T3 FIRM",1,IF(Geometries!AC9&lt;=$R$18,1,0))</x:f>
        <x:v>1</x:v>
      </x:c>
      <x:c r="Q347" s="82" t="n">
        <x:f>IF($U$18=1,Geometries!AB9,1)</x:f>
        <x:v>1</x:v>
      </x:c>
      <x:c r="R347" s="82" t="n">
        <x:f>IF($V$18=1,Lineages!AJ8,1)</x:f>
        <x:v>1</x:v>
      </x:c>
      <x:c r="S347" s="82" t="n">
        <x:f>MIN(1,G347,H347,K347,L347,Q347,R347)</x:f>
        <x:v>1</x:v>
      </x:c>
      <x:c r="T347" s="74" t="str">
        <x:f>IF(AND('Pair Build'!AJ9="FIT",I347=1,J347=1,M347=1,N347=1,O347&lt;=$E$18,P347=1),"PASS","FAIL")</x:f>
        <x:v>PASS</x:v>
      </x:c>
      <x:c r="U347" s="98" t="str">
        <x:f>IF(AND(S347&gt;=F347,T347="PASS"),"PASS","FAIL")</x:f>
        <x:v>PASS</x:v>
      </x:c>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row>
    <x:row r="348">
      <x:c r="B348" s="28" t="str">
        <x:v>P10</x:v>
      </x:c>
      <x:c r="C348" s="28" t="str">
        <x:v>L1-G3</x:v>
      </x:c>
      <x:c r="D348" s="28" t="str">
        <x:v>L1</x:v>
      </x:c>
      <x:c r="E348" s="28" t="str">
        <x:v>G3</x:v>
      </x:c>
      <x:c r="F348" s="96" t="n">
        <x:f>$D$18</x:f>
        <x:v>0.4</x:v>
      </x:c>
      <x:c r="G348" s="82" t="n">
        <x:f>W$18</x:f>
        <x:v>1</x:v>
      </x:c>
      <x:c r="H348" s="82" t="n">
        <x:f>MIN(1,Geometries!E10*$I$18+(1-Geometries!E10)*(Geometries!J10*$F$18+Geometries!K10*$G$18*IF(Geometries!M10="YES",1,$J$18)+Geometries!L10*$H$18*IF(Geometries!M10="YES",1,$J$18)))</x:f>
        <x:v>0</x:v>
      </x:c>
      <x:c r="I348" s="82" t="n">
        <x:f>IF($K$18=0,1,IF('Pair Build'!AG10&lt;=$K$18,1,0))</x:f>
        <x:v>1</x:v>
      </x:c>
      <x:c r="J348" s="82" t="n">
        <x:f>IF($L$18=0,1,IF(Geometries!W10&gt;=$L$18,1,0))</x:f>
        <x:v>1</x:v>
      </x:c>
      <x:c r="K348" s="82" t="n">
        <x:f>MIN(IF($M$18=1,Geometries!Z10,1),IF($N$18=1,Geometries!AA10,1))</x:f>
        <x:v>1</x:v>
      </x:c>
      <x:c r="L348" s="82" t="n">
        <x:f>MIN(IF($S$18=1,'Pair Build'!AE10,1),IF($T$18=1,'Pair Build'!AF10,1))</x:f>
        <x:v>1</x:v>
      </x:c>
      <x:c r="M348" s="82" t="n">
        <x:f>IF($O$18=0,1,IF('Pair Build'!AH10&lt;=$O$18,1,0))</x:f>
        <x:v>1</x:v>
      </x:c>
      <x:c r="N348" s="82" t="n">
        <x:f>IF($P$18=0,1,IF('Pair Build'!AI10="PASS",1,0))</x:f>
        <x:v>1</x:v>
      </x:c>
      <x:c r="O348" s="82" t="n">
        <x:f>IF(F348&lt;1,'Pair Build'!Y10,'Pair Build'!Z10)/$Q$18</x:f>
        <x:v>14</x:v>
      </x:c>
      <x:c r="P348" s="82" t="n">
        <x:f>IF('Pair Build'!AK10="T3 FIRM",1,IF(Geometries!AC10&lt;=$R$18,1,0))</x:f>
        <x:v>1</x:v>
      </x:c>
      <x:c r="Q348" s="82" t="n">
        <x:f>IF($U$18=1,Geometries!AB10,1)</x:f>
        <x:v>1</x:v>
      </x:c>
      <x:c r="R348" s="82" t="n">
        <x:f>IF($V$18=1,Lineages!AJ8,1)</x:f>
        <x:v>1</x:v>
      </x:c>
      <x:c r="S348" s="82" t="n">
        <x:f>MIN(1,G348,H348,K348,L348,Q348,R348)</x:f>
        <x:v>0</x:v>
      </x:c>
      <x:c r="T348" s="74" t="str">
        <x:f>IF(AND('Pair Build'!AJ10="FIT",I348=1,J348=1,M348=1,N348=1,O348&lt;=$E$18,P348=1),"PASS","FAIL")</x:f>
        <x:v>PASS</x:v>
      </x:c>
      <x:c r="U348" s="98" t="str">
        <x:f>IF(AND(S348&gt;=F348,T348="PASS"),"PASS","FAIL")</x:f>
        <x:v>FAIL</x:v>
      </x:c>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row>
    <x:row r="349">
      <x:c r="B349" s="28" t="str">
        <x:v>P10</x:v>
      </x:c>
      <x:c r="C349" s="28" t="str">
        <x:v>L1-G4</x:v>
      </x:c>
      <x:c r="D349" s="28" t="str">
        <x:v>L1</x:v>
      </x:c>
      <x:c r="E349" s="28" t="str">
        <x:v>G4</x:v>
      </x:c>
      <x:c r="F349" s="96" t="n">
        <x:f>$D$18</x:f>
        <x:v>0.4</x:v>
      </x:c>
      <x:c r="G349" s="82" t="n">
        <x:f>W$18</x:f>
        <x:v>1</x:v>
      </x:c>
      <x:c r="H349" s="82" t="n">
        <x:f>MIN(1,Geometries!E11*$I$18+(1-Geometries!E11)*(Geometries!J11*$F$18+Geometries!K11*$G$18*IF(Geometries!M11="YES",1,$J$18)+Geometries!L11*$H$18*IF(Geometries!M11="YES",1,$J$18)))</x:f>
        <x:v>1</x:v>
      </x:c>
      <x:c r="I349" s="82" t="n">
        <x:f>IF($K$18=0,1,IF('Pair Build'!AG11&lt;=$K$18,1,0))</x:f>
        <x:v>1</x:v>
      </x:c>
      <x:c r="J349" s="82" t="n">
        <x:f>IF($L$18=0,1,IF(Geometries!W11&gt;=$L$18,1,0))</x:f>
        <x:v>1</x:v>
      </x:c>
      <x:c r="K349" s="82" t="n">
        <x:f>MIN(IF($M$18=1,Geometries!Z11,1),IF($N$18=1,Geometries!AA11,1))</x:f>
        <x:v>1</x:v>
      </x:c>
      <x:c r="L349" s="82" t="n">
        <x:f>MIN(IF($S$18=1,'Pair Build'!AE11,1),IF($T$18=1,'Pair Build'!AF11,1))</x:f>
        <x:v>1</x:v>
      </x:c>
      <x:c r="M349" s="82" t="n">
        <x:f>IF($O$18=0,1,IF('Pair Build'!AH11&lt;=$O$18,1,0))</x:f>
        <x:v>1</x:v>
      </x:c>
      <x:c r="N349" s="82" t="n">
        <x:f>IF($P$18=0,1,IF('Pair Build'!AI11="PASS",1,0))</x:f>
        <x:v>1</x:v>
      </x:c>
      <x:c r="O349" s="82" t="n">
        <x:f>IF(F349&lt;1,'Pair Build'!Y11,'Pair Build'!Z11)/$Q$18</x:f>
        <x:v>2</x:v>
      </x:c>
      <x:c r="P349" s="82" t="n">
        <x:f>IF('Pair Build'!AK11="T3 FIRM",1,IF(Geometries!AC11&lt;=$R$18,1,0))</x:f>
        <x:v>1</x:v>
      </x:c>
      <x:c r="Q349" s="82" t="n">
        <x:f>IF($U$18=1,Geometries!AB11,1)</x:f>
        <x:v>1</x:v>
      </x:c>
      <x:c r="R349" s="82" t="n">
        <x:f>IF($V$18=1,Lineages!AJ8,1)</x:f>
        <x:v>1</x:v>
      </x:c>
      <x:c r="S349" s="82" t="n">
        <x:f>MIN(1,G349,H349,K349,L349,Q349,R349)</x:f>
        <x:v>1</x:v>
      </x:c>
      <x:c r="T349" s="74" t="str">
        <x:f>IF(AND('Pair Build'!AJ11="FIT",I349=1,J349=1,M349=1,N349=1,O349&lt;=$E$18,P349=1),"PASS","FAIL")</x:f>
        <x:v>PASS</x:v>
      </x:c>
      <x:c r="U349" s="98" t="str">
        <x:f>IF(AND(S349&gt;=F349,T349="PASS"),"PASS","FAIL")</x:f>
        <x:v>PASS</x:v>
      </x:c>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row>
    <x:row r="350">
      <x:c r="B350" s="28" t="str">
        <x:v>P10</x:v>
      </x:c>
      <x:c r="C350" s="28" t="str">
        <x:v>L1-G5</x:v>
      </x:c>
      <x:c r="D350" s="28" t="str">
        <x:v>L1</x:v>
      </x:c>
      <x:c r="E350" s="28" t="str">
        <x:v>G5</x:v>
      </x:c>
      <x:c r="F350" s="96" t="n">
        <x:f>$D$18</x:f>
        <x:v>0.4</x:v>
      </x:c>
      <x:c r="G350" s="82" t="n">
        <x:f>W$18</x:f>
        <x:v>1</x:v>
      </x:c>
      <x:c r="H350" s="82" t="n">
        <x:f>MIN(1,Geometries!E12*$I$18+(1-Geometries!E12)*(Geometries!J12*$F$18+Geometries!K12*$G$18*IF(Geometries!M12="YES",1,$J$18)+Geometries!L12*$H$18*IF(Geometries!M12="YES",1,$J$18)))</x:f>
        <x:v>0.7</x:v>
      </x:c>
      <x:c r="I350" s="82" t="n">
        <x:f>IF($K$18=0,1,IF('Pair Build'!AG12&lt;=$K$18,1,0))</x:f>
        <x:v>1</x:v>
      </x:c>
      <x:c r="J350" s="82" t="n">
        <x:f>IF($L$18=0,1,IF(Geometries!W12&gt;=$L$18,1,0))</x:f>
        <x:v>1</x:v>
      </x:c>
      <x:c r="K350" s="82" t="n">
        <x:f>MIN(IF($M$18=1,Geometries!Z12,1),IF($N$18=1,Geometries!AA12,1))</x:f>
        <x:v>1</x:v>
      </x:c>
      <x:c r="L350" s="82" t="n">
        <x:f>MIN(IF($S$18=1,'Pair Build'!AE12,1),IF($T$18=1,'Pair Build'!AF12,1))</x:f>
        <x:v>1</x:v>
      </x:c>
      <x:c r="M350" s="82" t="n">
        <x:f>IF($O$18=0,1,IF('Pair Build'!AH12&lt;=$O$18,1,0))</x:f>
        <x:v>1</x:v>
      </x:c>
      <x:c r="N350" s="82" t="n">
        <x:f>IF($P$18=0,1,IF('Pair Build'!AI12="PASS",1,0))</x:f>
        <x:v>1</x:v>
      </x:c>
      <x:c r="O350" s="82" t="n">
        <x:f>IF(F350&lt;1,'Pair Build'!Y12,'Pair Build'!Z12)/$Q$18</x:f>
        <x:v>10</x:v>
      </x:c>
      <x:c r="P350" s="82" t="n">
        <x:f>IF('Pair Build'!AK12="T3 FIRM",1,IF(Geometries!AC12&lt;=$R$18,1,0))</x:f>
        <x:v>1</x:v>
      </x:c>
      <x:c r="Q350" s="82" t="n">
        <x:f>IF($U$18=1,Geometries!AB12,1)</x:f>
        <x:v>1</x:v>
      </x:c>
      <x:c r="R350" s="82" t="n">
        <x:f>IF($V$18=1,Lineages!AJ8,1)</x:f>
        <x:v>1</x:v>
      </x:c>
      <x:c r="S350" s="82" t="n">
        <x:f>MIN(1,G350,H350,K350,L350,Q350,R350)</x:f>
        <x:v>0.7</x:v>
      </x:c>
      <x:c r="T350" s="74" t="str">
        <x:f>IF(AND('Pair Build'!AJ12="FIT",I350=1,J350=1,M350=1,N350=1,O350&lt;=$E$18,P350=1),"PASS","FAIL")</x:f>
        <x:v>PASS</x:v>
      </x:c>
      <x:c r="U350" s="98" t="str">
        <x:f>IF(AND(S350&gt;=F350,T350="PASS"),"PASS","FAIL")</x:f>
        <x:v>PASS</x:v>
      </x:c>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row>
    <x:row r="351">
      <x:c r="B351" s="28" t="str">
        <x:v>P10</x:v>
      </x:c>
      <x:c r="C351" s="28" t="str">
        <x:v>L2-G1</x:v>
      </x:c>
      <x:c r="D351" s="28" t="str">
        <x:v>L2</x:v>
      </x:c>
      <x:c r="E351" s="28" t="str">
        <x:v>G1</x:v>
      </x:c>
      <x:c r="F351" s="96" t="n">
        <x:f>$D$18</x:f>
        <x:v>0.4</x:v>
      </x:c>
      <x:c r="G351" s="82" t="n">
        <x:f>X$18</x:f>
        <x:v>1</x:v>
      </x:c>
      <x:c r="H351" s="82" t="n">
        <x:f>MIN(1,Geometries!E8*$I$18+(1-Geometries!E8)*(Geometries!J8*$F$18+Geometries!K8*$G$18*IF(Geometries!M8="YES",1,$J$18)+Geometries!L8*$H$18*IF(Geometries!M8="YES",1,$J$18)))</x:f>
        <x:v>1</x:v>
      </x:c>
      <x:c r="I351" s="82" t="n">
        <x:f>IF($K$18=0,1,IF('Pair Build'!AG13&lt;=$K$18,1,0))</x:f>
        <x:v>1</x:v>
      </x:c>
      <x:c r="J351" s="82" t="n">
        <x:f>IF($L$18=0,1,IF(Geometries!W8&gt;=$L$18,1,0))</x:f>
        <x:v>1</x:v>
      </x:c>
      <x:c r="K351" s="82" t="n">
        <x:f>MIN(IF($M$18=1,Geometries!Z8,1),IF($N$18=1,Geometries!AA8,1))</x:f>
        <x:v>1</x:v>
      </x:c>
      <x:c r="L351" s="82" t="n">
        <x:f>MIN(IF($S$18=1,'Pair Build'!AE13,1),IF($T$18=1,'Pair Build'!AF13,1))</x:f>
        <x:v>1</x:v>
      </x:c>
      <x:c r="M351" s="82" t="n">
        <x:f>IF($O$18=0,1,IF('Pair Build'!AH13&lt;=$O$18,1,0))</x:f>
        <x:v>1</x:v>
      </x:c>
      <x:c r="N351" s="82" t="n">
        <x:f>IF($P$18=0,1,IF('Pair Build'!AI13="PASS",1,0))</x:f>
        <x:v>1</x:v>
      </x:c>
      <x:c r="O351" s="82" t="n">
        <x:f>IF(F351&lt;1,'Pair Build'!Y13,'Pair Build'!Z13)/$Q$18</x:f>
        <x:v>13.570588235294117</x:v>
      </x:c>
      <x:c r="P351" s="82" t="n">
        <x:f>IF('Pair Build'!AK13="T3 FIRM",1,IF(Geometries!AC8&lt;=$R$18,1,0))</x:f>
        <x:v>1</x:v>
      </x:c>
      <x:c r="Q351" s="82" t="n">
        <x:f>IF($U$18=1,Geometries!AB8,1)</x:f>
        <x:v>1</x:v>
      </x:c>
      <x:c r="R351" s="82" t="n">
        <x:f>IF($V$18=1,Lineages!AJ9,1)</x:f>
        <x:v>1</x:v>
      </x:c>
      <x:c r="S351" s="82" t="n">
        <x:f>MIN(1,G351,H351,K351,L351,Q351,R351)</x:f>
        <x:v>1</x:v>
      </x:c>
      <x:c r="T351" s="74" t="str">
        <x:f>IF(AND('Pair Build'!AJ13="FIT",I351=1,J351=1,M351=1,N351=1,O351&lt;=$E$18,P351=1),"PASS","FAIL")</x:f>
        <x:v>PASS</x:v>
      </x:c>
      <x:c r="U351" s="98" t="str">
        <x:f>IF(AND(S351&gt;=F351,T351="PASS"),"PASS","FAIL")</x:f>
        <x:v>PASS</x:v>
      </x:c>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row>
    <x:row r="352">
      <x:c r="B352" s="28" t="str">
        <x:v>P10</x:v>
      </x:c>
      <x:c r="C352" s="28" t="str">
        <x:v>L2-G2</x:v>
      </x:c>
      <x:c r="D352" s="28" t="str">
        <x:v>L2</x:v>
      </x:c>
      <x:c r="E352" s="28" t="str">
        <x:v>G2</x:v>
      </x:c>
      <x:c r="F352" s="96" t="n">
        <x:f>$D$18</x:f>
        <x:v>0.4</x:v>
      </x:c>
      <x:c r="G352" s="82" t="n">
        <x:f>X$18</x:f>
        <x:v>1</x:v>
      </x:c>
      <x:c r="H352" s="82" t="n">
        <x:f>MIN(1,Geometries!E9*$I$18+(1-Geometries!E9)*(Geometries!J9*$F$18+Geometries!K9*$G$18*IF(Geometries!M9="YES",1,$J$18)+Geometries!L9*$H$18*IF(Geometries!M9="YES",1,$J$18)))</x:f>
        <x:v>1</x:v>
      </x:c>
      <x:c r="I352" s="82" t="n">
        <x:f>IF($K$18=0,1,IF('Pair Build'!AG14&lt;=$K$18,1,0))</x:f>
        <x:v>1</x:v>
      </x:c>
      <x:c r="J352" s="82" t="n">
        <x:f>IF($L$18=0,1,IF(Geometries!W9&gt;=$L$18,1,0))</x:f>
        <x:v>1</x:v>
      </x:c>
      <x:c r="K352" s="82" t="n">
        <x:f>MIN(IF($M$18=1,Geometries!Z9,1),IF($N$18=1,Geometries!AA9,1))</x:f>
        <x:v>1</x:v>
      </x:c>
      <x:c r="L352" s="82" t="n">
        <x:f>MIN(IF($S$18=1,'Pair Build'!AE14,1),IF($T$18=1,'Pair Build'!AF14,1))</x:f>
        <x:v>1</x:v>
      </x:c>
      <x:c r="M352" s="82" t="n">
        <x:f>IF($O$18=0,1,IF('Pair Build'!AH14&lt;=$O$18,1,0))</x:f>
        <x:v>1</x:v>
      </x:c>
      <x:c r="N352" s="82" t="n">
        <x:f>IF($P$18=0,1,IF('Pair Build'!AI14="PASS",1,0))</x:f>
        <x:v>1</x:v>
      </x:c>
      <x:c r="O352" s="82" t="n">
        <x:f>IF(F352&lt;1,'Pair Build'!Y14,'Pair Build'!Z14)/$Q$18</x:f>
        <x:v>19.759090909090908</x:v>
      </x:c>
      <x:c r="P352" s="82" t="n">
        <x:f>IF('Pair Build'!AK14="T3 FIRM",1,IF(Geometries!AC9&lt;=$R$18,1,0))</x:f>
        <x:v>1</x:v>
      </x:c>
      <x:c r="Q352" s="82" t="n">
        <x:f>IF($U$18=1,Geometries!AB9,1)</x:f>
        <x:v>1</x:v>
      </x:c>
      <x:c r="R352" s="82" t="n">
        <x:f>IF($V$18=1,Lineages!AJ9,1)</x:f>
        <x:v>1</x:v>
      </x:c>
      <x:c r="S352" s="82" t="n">
        <x:f>MIN(1,G352,H352,K352,L352,Q352,R352)</x:f>
        <x:v>1</x:v>
      </x:c>
      <x:c r="T352" s="74" t="str">
        <x:f>IF(AND('Pair Build'!AJ14="FIT",I352=1,J352=1,M352=1,N352=1,O352&lt;=$E$18,P352=1),"PASS","FAIL")</x:f>
        <x:v>PASS</x:v>
      </x:c>
      <x:c r="U352" s="98" t="str">
        <x:f>IF(AND(S352&gt;=F352,T352="PASS"),"PASS","FAIL")</x:f>
        <x:v>PASS</x:v>
      </x:c>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row>
    <x:row r="353">
      <x:c r="B353" s="28" t="str">
        <x:v>P10</x:v>
      </x:c>
      <x:c r="C353" s="28" t="str">
        <x:v>L2-G3</x:v>
      </x:c>
      <x:c r="D353" s="28" t="str">
        <x:v>L2</x:v>
      </x:c>
      <x:c r="E353" s="28" t="str">
        <x:v>G3</x:v>
      </x:c>
      <x:c r="F353" s="96" t="n">
        <x:f>$D$18</x:f>
        <x:v>0.4</x:v>
      </x:c>
      <x:c r="G353" s="82" t="n">
        <x:f>X$18</x:f>
        <x:v>1</x:v>
      </x:c>
      <x:c r="H353" s="82" t="n">
        <x:f>MIN(1,Geometries!E10*$I$18+(1-Geometries!E10)*(Geometries!J10*$F$18+Geometries!K10*$G$18*IF(Geometries!M10="YES",1,$J$18)+Geometries!L10*$H$18*IF(Geometries!M10="YES",1,$J$18)))</x:f>
        <x:v>0</x:v>
      </x:c>
      <x:c r="I353" s="82" t="n">
        <x:f>IF($K$18=0,1,IF('Pair Build'!AG15&lt;=$K$18,1,0))</x:f>
        <x:v>1</x:v>
      </x:c>
      <x:c r="J353" s="82" t="n">
        <x:f>IF($L$18=0,1,IF(Geometries!W10&gt;=$L$18,1,0))</x:f>
        <x:v>1</x:v>
      </x:c>
      <x:c r="K353" s="82" t="n">
        <x:f>MIN(IF($M$18=1,Geometries!Z10,1),IF($N$18=1,Geometries!AA10,1))</x:f>
        <x:v>1</x:v>
      </x:c>
      <x:c r="L353" s="82" t="n">
        <x:f>MIN(IF($S$18=1,'Pair Build'!AE15,1),IF($T$18=1,'Pair Build'!AF15,1))</x:f>
        <x:v>1</x:v>
      </x:c>
      <x:c r="M353" s="82" t="n">
        <x:f>IF($O$18=0,1,IF('Pair Build'!AH15&lt;=$O$18,1,0))</x:f>
        <x:v>1</x:v>
      </x:c>
      <x:c r="N353" s="82" t="n">
        <x:f>IF($P$18=0,1,IF('Pair Build'!AI15="PASS",1,0))</x:f>
        <x:v>1</x:v>
      </x:c>
      <x:c r="O353" s="82" t="n">
        <x:f>IF(F353&lt;1,'Pair Build'!Y15,'Pair Build'!Z15)/$Q$18</x:f>
        <x:v>15.43235294117647</x:v>
      </x:c>
      <x:c r="P353" s="82" t="n">
        <x:f>IF('Pair Build'!AK15="T3 FIRM",1,IF(Geometries!AC10&lt;=$R$18,1,0))</x:f>
        <x:v>1</x:v>
      </x:c>
      <x:c r="Q353" s="82" t="n">
        <x:f>IF($U$18=1,Geometries!AB10,1)</x:f>
        <x:v>1</x:v>
      </x:c>
      <x:c r="R353" s="82" t="n">
        <x:f>IF($V$18=1,Lineages!AJ9,1)</x:f>
        <x:v>1</x:v>
      </x:c>
      <x:c r="S353" s="82" t="n">
        <x:f>MIN(1,G353,H353,K353,L353,Q353,R353)</x:f>
        <x:v>0</x:v>
      </x:c>
      <x:c r="T353" s="74" t="str">
        <x:f>IF(AND('Pair Build'!AJ15="FIT",I353=1,J353=1,M353=1,N353=1,O353&lt;=$E$18,P353=1),"PASS","FAIL")</x:f>
        <x:v>PASS</x:v>
      </x:c>
      <x:c r="U353" s="98" t="str">
        <x:f>IF(AND(S353&gt;=F353,T353="PASS"),"PASS","FAIL")</x:f>
        <x:v>FAIL</x:v>
      </x:c>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row>
    <x:row r="354">
      <x:c r="B354" s="28" t="str">
        <x:v>P10</x:v>
      </x:c>
      <x:c r="C354" s="28" t="str">
        <x:v>L2-G4</x:v>
      </x:c>
      <x:c r="D354" s="28" t="str">
        <x:v>L2</x:v>
      </x:c>
      <x:c r="E354" s="28" t="str">
        <x:v>G4</x:v>
      </x:c>
      <x:c r="F354" s="96" t="n">
        <x:f>$D$18</x:f>
        <x:v>0.4</x:v>
      </x:c>
      <x:c r="G354" s="82" t="n">
        <x:f>X$18</x:f>
        <x:v>1</x:v>
      </x:c>
      <x:c r="H354" s="82" t="n">
        <x:f>MIN(1,Geometries!E11*$I$18+(1-Geometries!E11)*(Geometries!J11*$F$18+Geometries!K11*$G$18*IF(Geometries!M11="YES",1,$J$18)+Geometries!L11*$H$18*IF(Geometries!M11="YES",1,$J$18)))</x:f>
        <x:v>1</x:v>
      </x:c>
      <x:c r="I354" s="82" t="n">
        <x:f>IF($K$18=0,1,IF('Pair Build'!AG16&lt;=$K$18,1,0))</x:f>
        <x:v>1</x:v>
      </x:c>
      <x:c r="J354" s="82" t="n">
        <x:f>IF($L$18=0,1,IF(Geometries!W11&gt;=$L$18,1,0))</x:f>
        <x:v>1</x:v>
      </x:c>
      <x:c r="K354" s="82" t="n">
        <x:f>MIN(IF($M$18=1,Geometries!Z11,1),IF($N$18=1,Geometries!AA11,1))</x:f>
        <x:v>1</x:v>
      </x:c>
      <x:c r="L354" s="82" t="n">
        <x:f>MIN(IF($S$18=1,'Pair Build'!AE16,1),IF($T$18=1,'Pair Build'!AF16,1))</x:f>
        <x:v>1</x:v>
      </x:c>
      <x:c r="M354" s="82" t="n">
        <x:f>IF($O$18=0,1,IF('Pair Build'!AH16&lt;=$O$18,1,0))</x:f>
        <x:v>1</x:v>
      </x:c>
      <x:c r="N354" s="82" t="n">
        <x:f>IF($P$18=0,1,IF('Pair Build'!AI16="PASS",1,0))</x:f>
        <x:v>1</x:v>
      </x:c>
      <x:c r="O354" s="82" t="n">
        <x:f>IF(F354&lt;1,'Pair Build'!Y16,'Pair Build'!Z16)/$Q$18</x:f>
        <x:v>2.3266666666666667</x:v>
      </x:c>
      <x:c r="P354" s="82" t="n">
        <x:f>IF('Pair Build'!AK16="T3 FIRM",1,IF(Geometries!AC11&lt;=$R$18,1,0))</x:f>
        <x:v>1</x:v>
      </x:c>
      <x:c r="Q354" s="82" t="n">
        <x:f>IF($U$18=1,Geometries!AB11,1)</x:f>
        <x:v>1</x:v>
      </x:c>
      <x:c r="R354" s="82" t="n">
        <x:f>IF($V$18=1,Lineages!AJ9,1)</x:f>
        <x:v>1</x:v>
      </x:c>
      <x:c r="S354" s="82" t="n">
        <x:f>MIN(1,G354,H354,K354,L354,Q354,R354)</x:f>
        <x:v>1</x:v>
      </x:c>
      <x:c r="T354" s="74" t="str">
        <x:f>IF(AND('Pair Build'!AJ16="FIT",I354=1,J354=1,M354=1,N354=1,O354&lt;=$E$18,P354=1),"PASS","FAIL")</x:f>
        <x:v>PASS</x:v>
      </x:c>
      <x:c r="U354" s="98" t="str">
        <x:f>IF(AND(S354&gt;=F354,T354="PASS"),"PASS","FAIL")</x:f>
        <x:v>PASS</x:v>
      </x:c>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row>
    <x:row r="355">
      <x:c r="B355" s="28" t="str">
        <x:v>P10</x:v>
      </x:c>
      <x:c r="C355" s="28" t="str">
        <x:v>L2-G5</x:v>
      </x:c>
      <x:c r="D355" s="28" t="str">
        <x:v>L2</x:v>
      </x:c>
      <x:c r="E355" s="28" t="str">
        <x:v>G5</x:v>
      </x:c>
      <x:c r="F355" s="96" t="n">
        <x:f>$D$18</x:f>
        <x:v>0.4</x:v>
      </x:c>
      <x:c r="G355" s="82" t="n">
        <x:f>X$18</x:f>
        <x:v>1</x:v>
      </x:c>
      <x:c r="H355" s="82" t="n">
        <x:f>MIN(1,Geometries!E12*$I$18+(1-Geometries!E12)*(Geometries!J12*$F$18+Geometries!K12*$G$18*IF(Geometries!M12="YES",1,$J$18)+Geometries!L12*$H$18*IF(Geometries!M12="YES",1,$J$18)))</x:f>
        <x:v>0.7</x:v>
      </x:c>
      <x:c r="I355" s="82" t="n">
        <x:f>IF($K$18=0,1,IF('Pair Build'!AG17&lt;=$K$18,1,0))</x:f>
        <x:v>1</x:v>
      </x:c>
      <x:c r="J355" s="82" t="n">
        <x:f>IF($L$18=0,1,IF(Geometries!W12&gt;=$L$18,1,0))</x:f>
        <x:v>1</x:v>
      </x:c>
      <x:c r="K355" s="82" t="n">
        <x:f>MIN(IF($M$18=1,Geometries!Z12,1),IF($N$18=1,Geometries!AA12,1))</x:f>
        <x:v>1</x:v>
      </x:c>
      <x:c r="L355" s="82" t="n">
        <x:f>MIN(IF($S$18=1,'Pair Build'!AE17,1),IF($T$18=1,'Pair Build'!AF17,1))</x:f>
        <x:v>1</x:v>
      </x:c>
      <x:c r="M355" s="82" t="n">
        <x:f>IF($O$18=0,1,IF('Pair Build'!AH17&lt;=$O$18,1,0))</x:f>
        <x:v>1</x:v>
      </x:c>
      <x:c r="N355" s="82" t="n">
        <x:f>IF($P$18=0,1,IF('Pair Build'!AI17="PASS",1,0))</x:f>
        <x:v>1</x:v>
      </x:c>
      <x:c r="O355" s="82" t="n">
        <x:f>IF(F355&lt;1,'Pair Build'!Y17,'Pair Build'!Z17)/$Q$18</x:f>
        <x:v>11.777631578947368</x:v>
      </x:c>
      <x:c r="P355" s="82" t="n">
        <x:f>IF('Pair Build'!AK17="T3 FIRM",1,IF(Geometries!AC12&lt;=$R$18,1,0))</x:f>
        <x:v>1</x:v>
      </x:c>
      <x:c r="Q355" s="82" t="n">
        <x:f>IF($U$18=1,Geometries!AB12,1)</x:f>
        <x:v>1</x:v>
      </x:c>
      <x:c r="R355" s="82" t="n">
        <x:f>IF($V$18=1,Lineages!AJ9,1)</x:f>
        <x:v>1</x:v>
      </x:c>
      <x:c r="S355" s="82" t="n">
        <x:f>MIN(1,G355,H355,K355,L355,Q355,R355)</x:f>
        <x:v>0.7</x:v>
      </x:c>
      <x:c r="T355" s="74" t="str">
        <x:f>IF(AND('Pair Build'!AJ17="FIT",I355=1,J355=1,M355=1,N355=1,O355&lt;=$E$18,P355=1),"PASS","FAIL")</x:f>
        <x:v>PASS</x:v>
      </x:c>
      <x:c r="U355" s="98" t="str">
        <x:f>IF(AND(S355&gt;=F355,T355="PASS"),"PASS","FAIL")</x:f>
        <x:v>PASS</x:v>
      </x:c>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row>
    <x:row r="356">
      <x:c r="B356" s="28" t="str">
        <x:v>P10</x:v>
      </x:c>
      <x:c r="C356" s="28" t="str">
        <x:v>L3-G1</x:v>
      </x:c>
      <x:c r="D356" s="28" t="str">
        <x:v>L3</x:v>
      </x:c>
      <x:c r="E356" s="28" t="str">
        <x:v>G1</x:v>
      </x:c>
      <x:c r="F356" s="96" t="n">
        <x:f>$D$18</x:f>
        <x:v>0.4</x:v>
      </x:c>
      <x:c r="G356" s="82" t="n">
        <x:f>Y$18</x:f>
        <x:v>1</x:v>
      </x:c>
      <x:c r="H356" s="82" t="n">
        <x:f>MIN(1,Geometries!E8*$I$18+(1-Geometries!E8)*(Geometries!J8*$F$18+Geometries!K8*$G$18*IF(Geometries!M8="YES",1,$J$18)+Geometries!L8*$H$18*IF(Geometries!M8="YES",1,$J$18)))</x:f>
        <x:v>1</x:v>
      </x:c>
      <x:c r="I356" s="82" t="n">
        <x:f>IF($K$18=0,1,IF('Pair Build'!AG18&lt;=$K$18,1,0))</x:f>
        <x:v>1</x:v>
      </x:c>
      <x:c r="J356" s="82" t="n">
        <x:f>IF($L$18=0,1,IF(Geometries!W8&gt;=$L$18,1,0))</x:f>
        <x:v>1</x:v>
      </x:c>
      <x:c r="K356" s="82" t="n">
        <x:f>MIN(IF($M$18=1,Geometries!Z8,1),IF($N$18=1,Geometries!AA8,1))</x:f>
        <x:v>1</x:v>
      </x:c>
      <x:c r="L356" s="82" t="n">
        <x:f>MIN(IF($S$18=1,'Pair Build'!AE18,1),IF($T$18=1,'Pair Build'!AF18,1))</x:f>
        <x:v>1</x:v>
      </x:c>
      <x:c r="M356" s="82" t="n">
        <x:f>IF($O$18=0,1,IF('Pair Build'!AH18&lt;=$O$18,1,0))</x:f>
        <x:v>1</x:v>
      </x:c>
      <x:c r="N356" s="82" t="n">
        <x:f>IF($P$18=0,1,IF('Pair Build'!AI18="PASS",1,0))</x:f>
        <x:v>1</x:v>
      </x:c>
      <x:c r="O356" s="82" t="n">
        <x:f>IF(F356&lt;1,'Pair Build'!Y18,'Pair Build'!Z18)/$Q$18</x:f>
        <x:v>17.929411764705883</x:v>
      </x:c>
      <x:c r="P356" s="82" t="n">
        <x:f>IF('Pair Build'!AK18="T3 FIRM",1,IF(Geometries!AC8&lt;=$R$18,1,0))</x:f>
        <x:v>1</x:v>
      </x:c>
      <x:c r="Q356" s="82" t="n">
        <x:f>IF($U$18=1,Geometries!AB8,1)</x:f>
        <x:v>1</x:v>
      </x:c>
      <x:c r="R356" s="82" t="n">
        <x:f>IF($V$18=1,Lineages!AJ10,1)</x:f>
        <x:v>1</x:v>
      </x:c>
      <x:c r="S356" s="82" t="n">
        <x:f>MIN(1,G356,H356,K356,L356,Q356,R356)</x:f>
        <x:v>1</x:v>
      </x:c>
      <x:c r="T356" s="74" t="str">
        <x:f>IF(AND('Pair Build'!AJ18="FIT",I356=1,J356=1,M356=1,N356=1,O356&lt;=$E$18,P356=1),"PASS","FAIL")</x:f>
        <x:v>FAIL</x:v>
      </x:c>
      <x:c r="U356" s="98" t="str">
        <x:f>IF(AND(S356&gt;=F356,T356="PASS"),"PASS","FAIL")</x:f>
        <x:v>FAIL</x:v>
      </x:c>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row>
    <x:row r="357">
      <x:c r="B357" s="28" t="str">
        <x:v>P10</x:v>
      </x:c>
      <x:c r="C357" s="28" t="str">
        <x:v>L3-G2</x:v>
      </x:c>
      <x:c r="D357" s="28" t="str">
        <x:v>L3</x:v>
      </x:c>
      <x:c r="E357" s="28" t="str">
        <x:v>G2</x:v>
      </x:c>
      <x:c r="F357" s="96" t="n">
        <x:f>$D$18</x:f>
        <x:v>0.4</x:v>
      </x:c>
      <x:c r="G357" s="82" t="n">
        <x:f>Y$18</x:f>
        <x:v>1</x:v>
      </x:c>
      <x:c r="H357" s="82" t="n">
        <x:f>MIN(1,Geometries!E9*$I$18+(1-Geometries!E9)*(Geometries!J9*$F$18+Geometries!K9*$G$18*IF(Geometries!M9="YES",1,$J$18)+Geometries!L9*$H$18*IF(Geometries!M9="YES",1,$J$18)))</x:f>
        <x:v>1</x:v>
      </x:c>
      <x:c r="I357" s="82" t="n">
        <x:f>IF($K$18=0,1,IF('Pair Build'!AG19&lt;=$K$18,1,0))</x:f>
        <x:v>1</x:v>
      </x:c>
      <x:c r="J357" s="82" t="n">
        <x:f>IF($L$18=0,1,IF(Geometries!W9&gt;=$L$18,1,0))</x:f>
        <x:v>1</x:v>
      </x:c>
      <x:c r="K357" s="82" t="n">
        <x:f>MIN(IF($M$18=1,Geometries!Z9,1),IF($N$18=1,Geometries!AA9,1))</x:f>
        <x:v>1</x:v>
      </x:c>
      <x:c r="L357" s="82" t="n">
        <x:f>MIN(IF($S$18=1,'Pair Build'!AE19,1),IF($T$18=1,'Pair Build'!AF19,1))</x:f>
        <x:v>1</x:v>
      </x:c>
      <x:c r="M357" s="82" t="n">
        <x:f>IF($O$18=0,1,IF('Pair Build'!AH19&lt;=$O$18,1,0))</x:f>
        <x:v>1</x:v>
      </x:c>
      <x:c r="N357" s="82" t="n">
        <x:f>IF($P$18=0,1,IF('Pair Build'!AI19="PASS",1,0))</x:f>
        <x:v>1</x:v>
      </x:c>
      <x:c r="O357" s="82" t="n">
        <x:f>IF(F357&lt;1,'Pair Build'!Y19,'Pair Build'!Z19)/$Q$18</x:f>
        <x:v>27.163636363636364</x:v>
      </x:c>
      <x:c r="P357" s="82" t="n">
        <x:f>IF('Pair Build'!AK19="T3 FIRM",1,IF(Geometries!AC9&lt;=$R$18,1,0))</x:f>
        <x:v>1</x:v>
      </x:c>
      <x:c r="Q357" s="82" t="n">
        <x:f>IF($U$18=1,Geometries!AB9,1)</x:f>
        <x:v>1</x:v>
      </x:c>
      <x:c r="R357" s="82" t="n">
        <x:f>IF($V$18=1,Lineages!AJ10,1)</x:f>
        <x:v>1</x:v>
      </x:c>
      <x:c r="S357" s="82" t="n">
        <x:f>MIN(1,G357,H357,K357,L357,Q357,R357)</x:f>
        <x:v>1</x:v>
      </x:c>
      <x:c r="T357" s="74" t="str">
        <x:f>IF(AND('Pair Build'!AJ19="FIT",I357=1,J357=1,M357=1,N357=1,O357&lt;=$E$18,P357=1),"PASS","FAIL")</x:f>
        <x:v>FAIL</x:v>
      </x:c>
      <x:c r="U357" s="98" t="str">
        <x:f>IF(AND(S357&gt;=F357,T357="PASS"),"PASS","FAIL")</x:f>
        <x:v>FAIL</x:v>
      </x:c>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row>
    <x:row r="358">
      <x:c r="B358" s="28" t="str">
        <x:v>P10</x:v>
      </x:c>
      <x:c r="C358" s="28" t="str">
        <x:v>L3-G3</x:v>
      </x:c>
      <x:c r="D358" s="28" t="str">
        <x:v>L3</x:v>
      </x:c>
      <x:c r="E358" s="28" t="str">
        <x:v>G3</x:v>
      </x:c>
      <x:c r="F358" s="96" t="n">
        <x:f>$D$18</x:f>
        <x:v>0.4</x:v>
      </x:c>
      <x:c r="G358" s="82" t="n">
        <x:f>Y$18</x:f>
        <x:v>1</x:v>
      </x:c>
      <x:c r="H358" s="82" t="n">
        <x:f>MIN(1,Geometries!E10*$I$18+(1-Geometries!E10)*(Geometries!J10*$F$18+Geometries!K10*$G$18*IF(Geometries!M10="YES",1,$J$18)+Geometries!L10*$H$18*IF(Geometries!M10="YES",1,$J$18)))</x:f>
        <x:v>0</x:v>
      </x:c>
      <x:c r="I358" s="82" t="n">
        <x:f>IF($K$18=0,1,IF('Pair Build'!AG20&lt;=$K$18,1,0))</x:f>
        <x:v>1</x:v>
      </x:c>
      <x:c r="J358" s="82" t="n">
        <x:f>IF($L$18=0,1,IF(Geometries!W10&gt;=$L$18,1,0))</x:f>
        <x:v>1</x:v>
      </x:c>
      <x:c r="K358" s="82" t="n">
        <x:f>MIN(IF($M$18=1,Geometries!Z10,1),IF($N$18=1,Geometries!AA10,1))</x:f>
        <x:v>1</x:v>
      </x:c>
      <x:c r="L358" s="82" t="n">
        <x:f>MIN(IF($S$18=1,'Pair Build'!AE20,1),IF($T$18=1,'Pair Build'!AF20,1))</x:f>
        <x:v>1</x:v>
      </x:c>
      <x:c r="M358" s="82" t="n">
        <x:f>IF($O$18=0,1,IF('Pair Build'!AH20&lt;=$O$18,1,0))</x:f>
        <x:v>1</x:v>
      </x:c>
      <x:c r="N358" s="82" t="n">
        <x:f>IF($P$18=0,1,IF('Pair Build'!AI20="PASS",1,0))</x:f>
        <x:v>1</x:v>
      </x:c>
      <x:c r="O358" s="82" t="n">
        <x:f>IF(F358&lt;1,'Pair Build'!Y20,'Pair Build'!Z20)/$Q$18</x:f>
        <x:v>20.91764705882353</x:v>
      </x:c>
      <x:c r="P358" s="82" t="n">
        <x:f>IF('Pair Build'!AK20="T3 FIRM",1,IF(Geometries!AC10&lt;=$R$18,1,0))</x:f>
        <x:v>1</x:v>
      </x:c>
      <x:c r="Q358" s="82" t="n">
        <x:f>IF($U$18=1,Geometries!AB10,1)</x:f>
        <x:v>1</x:v>
      </x:c>
      <x:c r="R358" s="82" t="n">
        <x:f>IF($V$18=1,Lineages!AJ10,1)</x:f>
        <x:v>1</x:v>
      </x:c>
      <x:c r="S358" s="82" t="n">
        <x:f>MIN(1,G358,H358,K358,L358,Q358,R358)</x:f>
        <x:v>0</x:v>
      </x:c>
      <x:c r="T358" s="74" t="str">
        <x:f>IF(AND('Pair Build'!AJ20="FIT",I358=1,J358=1,M358=1,N358=1,O358&lt;=$E$18,P358=1),"PASS","FAIL")</x:f>
        <x:v>FAIL</x:v>
      </x:c>
      <x:c r="U358" s="98" t="str">
        <x:f>IF(AND(S358&gt;=F358,T358="PASS"),"PASS","FAIL")</x:f>
        <x:v>FAIL</x:v>
      </x:c>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row>
    <x:row r="359">
      <x:c r="B359" s="28" t="str">
        <x:v>P10</x:v>
      </x:c>
      <x:c r="C359" s="28" t="str">
        <x:v>L3-G4</x:v>
      </x:c>
      <x:c r="D359" s="28" t="str">
        <x:v>L3</x:v>
      </x:c>
      <x:c r="E359" s="28" t="str">
        <x:v>G4</x:v>
      </x:c>
      <x:c r="F359" s="96" t="n">
        <x:f>$D$18</x:f>
        <x:v>0.4</x:v>
      </x:c>
      <x:c r="G359" s="82" t="n">
        <x:f>Y$18</x:f>
        <x:v>1</x:v>
      </x:c>
      <x:c r="H359" s="82" t="n">
        <x:f>MIN(1,Geometries!E11*$I$18+(1-Geometries!E11)*(Geometries!J11*$F$18+Geometries!K11*$G$18*IF(Geometries!M11="YES",1,$J$18)+Geometries!L11*$H$18*IF(Geometries!M11="YES",1,$J$18)))</x:f>
        <x:v>1</x:v>
      </x:c>
      <x:c r="I359" s="82" t="n">
        <x:f>IF($K$18=0,1,IF('Pair Build'!AG21&lt;=$K$18,1,0))</x:f>
        <x:v>1</x:v>
      </x:c>
      <x:c r="J359" s="82" t="n">
        <x:f>IF($L$18=0,1,IF(Geometries!W11&gt;=$L$18,1,0))</x:f>
        <x:v>1</x:v>
      </x:c>
      <x:c r="K359" s="82" t="n">
        <x:f>MIN(IF($M$18=1,Geometries!Z11,1),IF($N$18=1,Geometries!AA11,1))</x:f>
        <x:v>1</x:v>
      </x:c>
      <x:c r="L359" s="82" t="n">
        <x:f>MIN(IF($S$18=1,'Pair Build'!AE21,1),IF($T$18=1,'Pair Build'!AF21,1))</x:f>
        <x:v>1</x:v>
      </x:c>
      <x:c r="M359" s="82" t="n">
        <x:f>IF($O$18=0,1,IF('Pair Build'!AH21&lt;=$O$18,1,0))</x:f>
        <x:v>1</x:v>
      </x:c>
      <x:c r="N359" s="82" t="n">
        <x:f>IF($P$18=0,1,IF('Pair Build'!AI21="PASS",1,0))</x:f>
        <x:v>1</x:v>
      </x:c>
      <x:c r="O359" s="82" t="n">
        <x:f>IF(F359&lt;1,'Pair Build'!Y21,'Pair Build'!Z21)/$Q$18</x:f>
        <x:v>2.88</x:v>
      </x:c>
      <x:c r="P359" s="82" t="n">
        <x:f>IF('Pair Build'!AK21="T3 FIRM",1,IF(Geometries!AC11&lt;=$R$18,1,0))</x:f>
        <x:v>1</x:v>
      </x:c>
      <x:c r="Q359" s="82" t="n">
        <x:f>IF($U$18=1,Geometries!AB11,1)</x:f>
        <x:v>1</x:v>
      </x:c>
      <x:c r="R359" s="82" t="n">
        <x:f>IF($V$18=1,Lineages!AJ10,1)</x:f>
        <x:v>1</x:v>
      </x:c>
      <x:c r="S359" s="82" t="n">
        <x:f>MIN(1,G359,H359,K359,L359,Q359,R359)</x:f>
        <x:v>1</x:v>
      </x:c>
      <x:c r="T359" s="74" t="str">
        <x:f>IF(AND('Pair Build'!AJ21="FIT",I359=1,J359=1,M359=1,N359=1,O359&lt;=$E$18,P359=1),"PASS","FAIL")</x:f>
        <x:v>FAIL</x:v>
      </x:c>
      <x:c r="U359" s="98" t="str">
        <x:f>IF(AND(S359&gt;=F359,T359="PASS"),"PASS","FAIL")</x:f>
        <x:v>FAIL</x:v>
      </x:c>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row>
    <x:row r="360">
      <x:c r="B360" s="28" t="str">
        <x:v>P10</x:v>
      </x:c>
      <x:c r="C360" s="28" t="str">
        <x:v>L3-G5</x:v>
      </x:c>
      <x:c r="D360" s="28" t="str">
        <x:v>L3</x:v>
      </x:c>
      <x:c r="E360" s="28" t="str">
        <x:v>G5</x:v>
      </x:c>
      <x:c r="F360" s="96" t="n">
        <x:f>$D$18</x:f>
        <x:v>0.4</x:v>
      </x:c>
      <x:c r="G360" s="82" t="n">
        <x:f>Y$18</x:f>
        <x:v>1</x:v>
      </x:c>
      <x:c r="H360" s="82" t="n">
        <x:f>MIN(1,Geometries!E12*$I$18+(1-Geometries!E12)*(Geometries!J12*$F$18+Geometries!K12*$G$18*IF(Geometries!M12="YES",1,$J$18)+Geometries!L12*$H$18*IF(Geometries!M12="YES",1,$J$18)))</x:f>
        <x:v>0.7</x:v>
      </x:c>
      <x:c r="I360" s="82" t="n">
        <x:f>IF($K$18=0,1,IF('Pair Build'!AG22&lt;=$K$18,1,0))</x:f>
        <x:v>1</x:v>
      </x:c>
      <x:c r="J360" s="82" t="n">
        <x:f>IF($L$18=0,1,IF(Geometries!W12&gt;=$L$18,1,0))</x:f>
        <x:v>1</x:v>
      </x:c>
      <x:c r="K360" s="82" t="n">
        <x:f>MIN(IF($M$18=1,Geometries!Z12,1),IF($N$18=1,Geometries!AA12,1))</x:f>
        <x:v>1</x:v>
      </x:c>
      <x:c r="L360" s="82" t="n">
        <x:f>MIN(IF($S$18=1,'Pair Build'!AE22,1),IF($T$18=1,'Pair Build'!AF22,1))</x:f>
        <x:v>1</x:v>
      </x:c>
      <x:c r="M360" s="82" t="n">
        <x:f>IF($O$18=0,1,IF('Pair Build'!AH22&lt;=$O$18,1,0))</x:f>
        <x:v>1</x:v>
      </x:c>
      <x:c r="N360" s="82" t="n">
        <x:f>IF($P$18=0,1,IF('Pair Build'!AI22="PASS",1,0))</x:f>
        <x:v>1</x:v>
      </x:c>
      <x:c r="O360" s="82" t="n">
        <x:f>IF(F360&lt;1,'Pair Build'!Y22,'Pair Build'!Z22)/$Q$18</x:f>
        <x:v>14.421052631578949</x:v>
      </x:c>
      <x:c r="P360" s="82" t="n">
        <x:f>IF('Pair Build'!AK22="T3 FIRM",1,IF(Geometries!AC12&lt;=$R$18,1,0))</x:f>
        <x:v>1</x:v>
      </x:c>
      <x:c r="Q360" s="82" t="n">
        <x:f>IF($U$18=1,Geometries!AB12,1)</x:f>
        <x:v>1</x:v>
      </x:c>
      <x:c r="R360" s="82" t="n">
        <x:f>IF($V$18=1,Lineages!AJ10,1)</x:f>
        <x:v>1</x:v>
      </x:c>
      <x:c r="S360" s="82" t="n">
        <x:f>MIN(1,G360,H360,K360,L360,Q360,R360)</x:f>
        <x:v>0.7</x:v>
      </x:c>
      <x:c r="T360" s="74" t="str">
        <x:f>IF(AND('Pair Build'!AJ22="FIT",I360=1,J360=1,M360=1,N360=1,O360&lt;=$E$18,P360=1),"PASS","FAIL")</x:f>
        <x:v>FAIL</x:v>
      </x:c>
      <x:c r="U360" s="98" t="str">
        <x:f>IF(AND(S360&gt;=F360,T360="PASS"),"PASS","FAIL")</x:f>
        <x:v>FAIL</x:v>
      </x:c>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row>
    <x:row r="361">
      <x:c r="B361" s="28" t="str">
        <x:v>P10</x:v>
      </x:c>
      <x:c r="C361" s="28" t="str">
        <x:v>L4-G1</x:v>
      </x:c>
      <x:c r="D361" s="28" t="str">
        <x:v>L4</x:v>
      </x:c>
      <x:c r="E361" s="28" t="str">
        <x:v>G1</x:v>
      </x:c>
      <x:c r="F361" s="96" t="n">
        <x:f>$D$18</x:f>
        <x:v>0.4</x:v>
      </x:c>
      <x:c r="G361" s="82" t="n">
        <x:f>Z$18</x:f>
        <x:v>1</x:v>
      </x:c>
      <x:c r="H361" s="82" t="n">
        <x:f>MIN(1,Geometries!E8*$I$18+(1-Geometries!E8)*(Geometries!J8*$F$18+Geometries!K8*$G$18*IF(Geometries!M8="YES",1,$J$18)+Geometries!L8*$H$18*IF(Geometries!M8="YES",1,$J$18)))</x:f>
        <x:v>1</x:v>
      </x:c>
      <x:c r="I361" s="82" t="n">
        <x:f>IF($K$18=0,1,IF('Pair Build'!AG23&lt;=$K$18,1,0))</x:f>
        <x:v>1</x:v>
      </x:c>
      <x:c r="J361" s="82" t="n">
        <x:f>IF($L$18=0,1,IF(Geometries!W8&gt;=$L$18,1,0))</x:f>
        <x:v>1</x:v>
      </x:c>
      <x:c r="K361" s="82" t="n">
        <x:f>MIN(IF($M$18=1,Geometries!Z8,1),IF($N$18=1,Geometries!AA8,1))</x:f>
        <x:v>1</x:v>
      </x:c>
      <x:c r="L361" s="82" t="n">
        <x:f>MIN(IF($S$18=1,'Pair Build'!AE23,1),IF($T$18=1,'Pair Build'!AF23,1))</x:f>
        <x:v>1</x:v>
      </x:c>
      <x:c r="M361" s="82" t="n">
        <x:f>IF($O$18=0,1,IF('Pair Build'!AH23&lt;=$O$18,1,0))</x:f>
        <x:v>1</x:v>
      </x:c>
      <x:c r="N361" s="82" t="n">
        <x:f>IF($P$18=0,1,IF('Pair Build'!AI23="PASS",1,0))</x:f>
        <x:v>1</x:v>
      </x:c>
      <x:c r="O361" s="82" t="n">
        <x:f>IF(F361&lt;1,'Pair Build'!Y23,'Pair Build'!Z23)/$Q$18</x:f>
        <x:v>20.276470588235295</x:v>
      </x:c>
      <x:c r="P361" s="82" t="n">
        <x:f>IF('Pair Build'!AK23="T3 FIRM",1,IF(Geometries!AC8&lt;=$R$18,1,0))</x:f>
        <x:v>1</x:v>
      </x:c>
      <x:c r="Q361" s="82" t="n">
        <x:f>IF($U$18=1,Geometries!AB8,1)</x:f>
        <x:v>1</x:v>
      </x:c>
      <x:c r="R361" s="82" t="n">
        <x:f>IF($V$18=1,Lineages!AJ11,1)</x:f>
        <x:v>1</x:v>
      </x:c>
      <x:c r="S361" s="82" t="n">
        <x:f>MIN(1,G361,H361,K361,L361,Q361,R361)</x:f>
        <x:v>1</x:v>
      </x:c>
      <x:c r="T361" s="74" t="str">
        <x:f>IF(AND('Pair Build'!AJ23="FIT",I361=1,J361=1,M361=1,N361=1,O361&lt;=$E$18,P361=1),"PASS","FAIL")</x:f>
        <x:v>PASS</x:v>
      </x:c>
      <x:c r="U361" s="98" t="str">
        <x:f>IF(AND(S361&gt;=F361,T361="PASS"),"PASS","FAIL")</x:f>
        <x:v>PASS</x:v>
      </x:c>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row>
    <x:row r="362">
      <x:c r="B362" s="28" t="str">
        <x:v>P10</x:v>
      </x:c>
      <x:c r="C362" s="28" t="str">
        <x:v>L4-G2</x:v>
      </x:c>
      <x:c r="D362" s="28" t="str">
        <x:v>L4</x:v>
      </x:c>
      <x:c r="E362" s="28" t="str">
        <x:v>G2</x:v>
      </x:c>
      <x:c r="F362" s="96" t="n">
        <x:f>$D$18</x:f>
        <x:v>0.4</x:v>
      </x:c>
      <x:c r="G362" s="82" t="n">
        <x:f>Z$18</x:f>
        <x:v>1</x:v>
      </x:c>
      <x:c r="H362" s="82" t="n">
        <x:f>MIN(1,Geometries!E9*$I$18+(1-Geometries!E9)*(Geometries!J9*$F$18+Geometries!K9*$G$18*IF(Geometries!M9="YES",1,$J$18)+Geometries!L9*$H$18*IF(Geometries!M9="YES",1,$J$18)))</x:f>
        <x:v>1</x:v>
      </x:c>
      <x:c r="I362" s="82" t="n">
        <x:f>IF($K$18=0,1,IF('Pair Build'!AG24&lt;=$K$18,1,0))</x:f>
        <x:v>1</x:v>
      </x:c>
      <x:c r="J362" s="82" t="n">
        <x:f>IF($L$18=0,1,IF(Geometries!W9&gt;=$L$18,1,0))</x:f>
        <x:v>1</x:v>
      </x:c>
      <x:c r="K362" s="82" t="n">
        <x:f>MIN(IF($M$18=1,Geometries!Z9,1),IF($N$18=1,Geometries!AA9,1))</x:f>
        <x:v>1</x:v>
      </x:c>
      <x:c r="L362" s="82" t="n">
        <x:f>MIN(IF($S$18=1,'Pair Build'!AE24,1),IF($T$18=1,'Pair Build'!AF24,1))</x:f>
        <x:v>1</x:v>
      </x:c>
      <x:c r="M362" s="82" t="n">
        <x:f>IF($O$18=0,1,IF('Pair Build'!AH24&lt;=$O$18,1,0))</x:f>
        <x:v>1</x:v>
      </x:c>
      <x:c r="N362" s="82" t="n">
        <x:f>IF($P$18=0,1,IF('Pair Build'!AI24="PASS",1,0))</x:f>
        <x:v>1</x:v>
      </x:c>
      <x:c r="O362" s="82" t="n">
        <x:f>IF(F362&lt;1,'Pair Build'!Y24,'Pair Build'!Z24)/$Q$18</x:f>
        <x:v>27.45</x:v>
      </x:c>
      <x:c r="P362" s="82" t="n">
        <x:f>IF('Pair Build'!AK24="T3 FIRM",1,IF(Geometries!AC9&lt;=$R$18,1,0))</x:f>
        <x:v>1</x:v>
      </x:c>
      <x:c r="Q362" s="82" t="n">
        <x:f>IF($U$18=1,Geometries!AB9,1)</x:f>
        <x:v>1</x:v>
      </x:c>
      <x:c r="R362" s="82" t="n">
        <x:f>IF($V$18=1,Lineages!AJ11,1)</x:f>
        <x:v>1</x:v>
      </x:c>
      <x:c r="S362" s="82" t="n">
        <x:f>MIN(1,G362,H362,K362,L362,Q362,R362)</x:f>
        <x:v>1</x:v>
      </x:c>
      <x:c r="T362" s="74" t="str">
        <x:f>IF(AND('Pair Build'!AJ24="FIT",I362=1,J362=1,M362=1,N362=1,O362&lt;=$E$18,P362=1),"PASS","FAIL")</x:f>
        <x:v>PASS</x:v>
      </x:c>
      <x:c r="U362" s="98" t="str">
        <x:f>IF(AND(S362&gt;=F362,T362="PASS"),"PASS","FAIL")</x:f>
        <x:v>PASS</x:v>
      </x:c>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row>
    <x:row r="363">
      <x:c r="B363" s="28" t="str">
        <x:v>P10</x:v>
      </x:c>
      <x:c r="C363" s="28" t="str">
        <x:v>L4-G3</x:v>
      </x:c>
      <x:c r="D363" s="28" t="str">
        <x:v>L4</x:v>
      </x:c>
      <x:c r="E363" s="28" t="str">
        <x:v>G3</x:v>
      </x:c>
      <x:c r="F363" s="96" t="n">
        <x:f>$D$18</x:f>
        <x:v>0.4</x:v>
      </x:c>
      <x:c r="G363" s="82" t="n">
        <x:f>Z$18</x:f>
        <x:v>1</x:v>
      </x:c>
      <x:c r="H363" s="82" t="n">
        <x:f>MIN(1,Geometries!E10*$I$18+(1-Geometries!E10)*(Geometries!J10*$F$18+Geometries!K10*$G$18*IF(Geometries!M10="YES",1,$J$18)+Geometries!L10*$H$18*IF(Geometries!M10="YES",1,$J$18)))</x:f>
        <x:v>0</x:v>
      </x:c>
      <x:c r="I363" s="82" t="n">
        <x:f>IF($K$18=0,1,IF('Pair Build'!AG25&lt;=$K$18,1,0))</x:f>
        <x:v>1</x:v>
      </x:c>
      <x:c r="J363" s="82" t="n">
        <x:f>IF($L$18=0,1,IF(Geometries!W10&gt;=$L$18,1,0))</x:f>
        <x:v>1</x:v>
      </x:c>
      <x:c r="K363" s="82" t="n">
        <x:f>MIN(IF($M$18=1,Geometries!Z10,1),IF($N$18=1,Geometries!AA10,1))</x:f>
        <x:v>1</x:v>
      </x:c>
      <x:c r="L363" s="82" t="n">
        <x:f>MIN(IF($S$18=1,'Pair Build'!AE25,1),IF($T$18=1,'Pair Build'!AF25,1))</x:f>
        <x:v>1</x:v>
      </x:c>
      <x:c r="M363" s="82" t="n">
        <x:f>IF($O$18=0,1,IF('Pair Build'!AH25&lt;=$O$18,1,0))</x:f>
        <x:v>1</x:v>
      </x:c>
      <x:c r="N363" s="82" t="n">
        <x:f>IF($P$18=0,1,IF('Pair Build'!AI25="PASS",1,0))</x:f>
        <x:v>1</x:v>
      </x:c>
      <x:c r="O363" s="82" t="n">
        <x:f>IF(F363&lt;1,'Pair Build'!Y25,'Pair Build'!Z25)/$Q$18</x:f>
        <x:v>21.655882352941177</x:v>
      </x:c>
      <x:c r="P363" s="82" t="n">
        <x:f>IF('Pair Build'!AK25="T3 FIRM",1,IF(Geometries!AC10&lt;=$R$18,1,0))</x:f>
        <x:v>1</x:v>
      </x:c>
      <x:c r="Q363" s="82" t="n">
        <x:f>IF($U$18=1,Geometries!AB10,1)</x:f>
        <x:v>1</x:v>
      </x:c>
      <x:c r="R363" s="82" t="n">
        <x:f>IF($V$18=1,Lineages!AJ11,1)</x:f>
        <x:v>1</x:v>
      </x:c>
      <x:c r="S363" s="82" t="n">
        <x:f>MIN(1,G363,H363,K363,L363,Q363,R363)</x:f>
        <x:v>0</x:v>
      </x:c>
      <x:c r="T363" s="74" t="str">
        <x:f>IF(AND('Pair Build'!AJ25="FIT",I363=1,J363=1,M363=1,N363=1,O363&lt;=$E$18,P363=1),"PASS","FAIL")</x:f>
        <x:v>PASS</x:v>
      </x:c>
      <x:c r="U363" s="98" t="str">
        <x:f>IF(AND(S363&gt;=F363,T363="PASS"),"PASS","FAIL")</x:f>
        <x:v>FAIL</x:v>
      </x:c>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row>
    <x:row r="364">
      <x:c r="B364" s="28" t="str">
        <x:v>P10</x:v>
      </x:c>
      <x:c r="C364" s="28" t="str">
        <x:v>L4-G4</x:v>
      </x:c>
      <x:c r="D364" s="28" t="str">
        <x:v>L4</x:v>
      </x:c>
      <x:c r="E364" s="28" t="str">
        <x:v>G4</x:v>
      </x:c>
      <x:c r="F364" s="96" t="n">
        <x:f>$D$18</x:f>
        <x:v>0.4</x:v>
      </x:c>
      <x:c r="G364" s="82" t="n">
        <x:f>Z$18</x:f>
        <x:v>1</x:v>
      </x:c>
      <x:c r="H364" s="82" t="n">
        <x:f>MIN(1,Geometries!E11*$I$18+(1-Geometries!E11)*(Geometries!J11*$F$18+Geometries!K11*$G$18*IF(Geometries!M11="YES",1,$J$18)+Geometries!L11*$H$18*IF(Geometries!M11="YES",1,$J$18)))</x:f>
        <x:v>1</x:v>
      </x:c>
      <x:c r="I364" s="82" t="n">
        <x:f>IF($K$18=0,1,IF('Pair Build'!AG26&lt;=$K$18,1,0))</x:f>
        <x:v>1</x:v>
      </x:c>
      <x:c r="J364" s="82" t="n">
        <x:f>IF($L$18=0,1,IF(Geometries!W11&gt;=$L$18,1,0))</x:f>
        <x:v>1</x:v>
      </x:c>
      <x:c r="K364" s="82" t="n">
        <x:f>MIN(IF($M$18=1,Geometries!Z11,1),IF($N$18=1,Geometries!AA11,1))</x:f>
        <x:v>1</x:v>
      </x:c>
      <x:c r="L364" s="82" t="n">
        <x:f>MIN(IF($S$18=1,'Pair Build'!AE26,1),IF($T$18=1,'Pair Build'!AF26,1))</x:f>
        <x:v>1</x:v>
      </x:c>
      <x:c r="M364" s="82" t="n">
        <x:f>IF($O$18=0,1,IF('Pair Build'!AH26&lt;=$O$18,1,0))</x:f>
        <x:v>1</x:v>
      </x:c>
      <x:c r="N364" s="82" t="n">
        <x:f>IF($P$18=0,1,IF('Pair Build'!AI26="PASS",1,0))</x:f>
        <x:v>1</x:v>
      </x:c>
      <x:c r="O364" s="82" t="n">
        <x:f>IF(F364&lt;1,'Pair Build'!Y26,'Pair Build'!Z26)/$Q$18</x:f>
        <x:v>3.6333333333333333</x:v>
      </x:c>
      <x:c r="P364" s="82" t="n">
        <x:f>IF('Pair Build'!AK26="T3 FIRM",1,IF(Geometries!AC11&lt;=$R$18,1,0))</x:f>
        <x:v>1</x:v>
      </x:c>
      <x:c r="Q364" s="82" t="n">
        <x:f>IF($U$18=1,Geometries!AB11,1)</x:f>
        <x:v>1</x:v>
      </x:c>
      <x:c r="R364" s="82" t="n">
        <x:f>IF($V$18=1,Lineages!AJ11,1)</x:f>
        <x:v>1</x:v>
      </x:c>
      <x:c r="S364" s="82" t="n">
        <x:f>MIN(1,G364,H364,K364,L364,Q364,R364)</x:f>
        <x:v>1</x:v>
      </x:c>
      <x:c r="T364" s="74" t="str">
        <x:f>IF(AND('Pair Build'!AJ26="FIT",I364=1,J364=1,M364=1,N364=1,O364&lt;=$E$18,P364=1),"PASS","FAIL")</x:f>
        <x:v>PASS</x:v>
      </x:c>
      <x:c r="U364" s="98" t="str">
        <x:f>IF(AND(S364&gt;=F364,T364="PASS"),"PASS","FAIL")</x:f>
        <x:v>PASS</x:v>
      </x:c>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row>
    <x:row r="365">
      <x:c r="B365" s="28" t="str">
        <x:v>P10</x:v>
      </x:c>
      <x:c r="C365" s="28" t="str">
        <x:v>L4-G5</x:v>
      </x:c>
      <x:c r="D365" s="28" t="str">
        <x:v>L4</x:v>
      </x:c>
      <x:c r="E365" s="28" t="str">
        <x:v>G5</x:v>
      </x:c>
      <x:c r="F365" s="96" t="n">
        <x:f>$D$18</x:f>
        <x:v>0.4</x:v>
      </x:c>
      <x:c r="G365" s="82" t="n">
        <x:f>Z$18</x:f>
        <x:v>1</x:v>
      </x:c>
      <x:c r="H365" s="82" t="n">
        <x:f>MIN(1,Geometries!E12*$I$18+(1-Geometries!E12)*(Geometries!J12*$F$18+Geometries!K12*$G$18*IF(Geometries!M12="YES",1,$J$18)+Geometries!L12*$H$18*IF(Geometries!M12="YES",1,$J$18)))</x:f>
        <x:v>0.7</x:v>
      </x:c>
      <x:c r="I365" s="82" t="n">
        <x:f>IF($K$18=0,1,IF('Pair Build'!AG27&lt;=$K$18,1,0))</x:f>
        <x:v>1</x:v>
      </x:c>
      <x:c r="J365" s="82" t="n">
        <x:f>IF($L$18=0,1,IF(Geometries!W12&gt;=$L$18,1,0))</x:f>
        <x:v>1</x:v>
      </x:c>
      <x:c r="K365" s="82" t="n">
        <x:f>MIN(IF($M$18=1,Geometries!Z12,1),IF($N$18=1,Geometries!AA12,1))</x:f>
        <x:v>1</x:v>
      </x:c>
      <x:c r="L365" s="82" t="n">
        <x:f>MIN(IF($S$18=1,'Pair Build'!AE27,1),IF($T$18=1,'Pair Build'!AF27,1))</x:f>
        <x:v>1</x:v>
      </x:c>
      <x:c r="M365" s="82" t="n">
        <x:f>IF($O$18=0,1,IF('Pair Build'!AH27&lt;=$O$18,1,0))</x:f>
        <x:v>1</x:v>
      </x:c>
      <x:c r="N365" s="82" t="n">
        <x:f>IF($P$18=0,1,IF('Pair Build'!AI27="PASS",1,0))</x:f>
        <x:v>1</x:v>
      </x:c>
      <x:c r="O365" s="82" t="n">
        <x:f>IF(F365&lt;1,'Pair Build'!Y27,'Pair Build'!Z27)/$Q$18</x:f>
        <x:v>19.20394736842105</x:v>
      </x:c>
      <x:c r="P365" s="82" t="n">
        <x:f>IF('Pair Build'!AK27="T3 FIRM",1,IF(Geometries!AC12&lt;=$R$18,1,0))</x:f>
        <x:v>1</x:v>
      </x:c>
      <x:c r="Q365" s="82" t="n">
        <x:f>IF($U$18=1,Geometries!AB12,1)</x:f>
        <x:v>1</x:v>
      </x:c>
      <x:c r="R365" s="82" t="n">
        <x:f>IF($V$18=1,Lineages!AJ11,1)</x:f>
        <x:v>1</x:v>
      </x:c>
      <x:c r="S365" s="82" t="n">
        <x:f>MIN(1,G365,H365,K365,L365,Q365,R365)</x:f>
        <x:v>0.7</x:v>
      </x:c>
      <x:c r="T365" s="74" t="str">
        <x:f>IF(AND('Pair Build'!AJ27="FIT",I365=1,J365=1,M365=1,N365=1,O365&lt;=$E$18,P365=1),"PASS","FAIL")</x:f>
        <x:v>PASS</x:v>
      </x:c>
      <x:c r="U365" s="98" t="str">
        <x:f>IF(AND(S365&gt;=F365,T365="PASS"),"PASS","FAIL")</x:f>
        <x:v>PASS</x:v>
      </x:c>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row>
    <x:row r="366">
      <x:c r="B366" s="28" t="str">
        <x:v>P10</x:v>
      </x:c>
      <x:c r="C366" s="28" t="str">
        <x:v>L5-G1</x:v>
      </x:c>
      <x:c r="D366" s="28" t="str">
        <x:v>L5</x:v>
      </x:c>
      <x:c r="E366" s="28" t="str">
        <x:v>G1</x:v>
      </x:c>
      <x:c r="F366" s="96" t="n">
        <x:f>$D$18</x:f>
        <x:v>0.4</x:v>
      </x:c>
      <x:c r="G366" s="82" t="n">
        <x:f>AA$18</x:f>
        <x:v>1</x:v>
      </x:c>
      <x:c r="H366" s="82" t="n">
        <x:f>MIN(1,Geometries!E8*$I$18+(1-Geometries!E8)*(Geometries!J8*$F$18+Geometries!K8*$G$18*IF(Geometries!M8="YES",1,$J$18)+Geometries!L8*$H$18*IF(Geometries!M8="YES",1,$J$18)))</x:f>
        <x:v>1</x:v>
      </x:c>
      <x:c r="I366" s="82" t="n">
        <x:f>IF($K$18=0,1,IF('Pair Build'!AG28&lt;=$K$18,1,0))</x:f>
        <x:v>1</x:v>
      </x:c>
      <x:c r="J366" s="82" t="n">
        <x:f>IF($L$18=0,1,IF(Geometries!W8&gt;=$L$18,1,0))</x:f>
        <x:v>1</x:v>
      </x:c>
      <x:c r="K366" s="82" t="n">
        <x:f>MIN(IF($M$18=1,Geometries!Z8,1),IF($N$18=1,Geometries!AA8,1))</x:f>
        <x:v>1</x:v>
      </x:c>
      <x:c r="L366" s="82" t="n">
        <x:f>MIN(IF($S$18=1,'Pair Build'!AE28,1),IF($T$18=1,'Pair Build'!AF28,1))</x:f>
        <x:v>1</x:v>
      </x:c>
      <x:c r="M366" s="82" t="n">
        <x:f>IF($O$18=0,1,IF('Pair Build'!AH28&lt;=$O$18,1,0))</x:f>
        <x:v>1</x:v>
      </x:c>
      <x:c r="N366" s="82" t="n">
        <x:f>IF($P$18=0,1,IF('Pair Build'!AI28="PASS",1,0))</x:f>
        <x:v>1</x:v>
      </x:c>
      <x:c r="O366" s="82" t="n">
        <x:f>IF(F366&lt;1,'Pair Build'!Y28,'Pair Build'!Z28)/$Q$18</x:f>
        <x:v>12</x:v>
      </x:c>
      <x:c r="P366" s="82" t="n">
        <x:f>IF('Pair Build'!AK28="T3 FIRM",1,IF(Geometries!AC8&lt;=$R$18,1,0))</x:f>
        <x:v>1</x:v>
      </x:c>
      <x:c r="Q366" s="82" t="n">
        <x:f>IF($U$18=1,Geometries!AB8,1)</x:f>
        <x:v>1</x:v>
      </x:c>
      <x:c r="R366" s="82" t="n">
        <x:f>IF($V$18=1,Lineages!AJ12,1)</x:f>
        <x:v>1</x:v>
      </x:c>
      <x:c r="S366" s="82" t="n">
        <x:f>MIN(1,G366,H366,K366,L366,Q366,R366)</x:f>
        <x:v>1</x:v>
      </x:c>
      <x:c r="T366" s="74" t="str">
        <x:f>IF(AND('Pair Build'!AJ28="FIT",I366=1,J366=1,M366=1,N366=1,O366&lt;=$E$18,P366=1),"PASS","FAIL")</x:f>
        <x:v>PASS</x:v>
      </x:c>
      <x:c r="U366" s="98" t="str">
        <x:f>IF(AND(S366&gt;=F366,T366="PASS"),"PASS","FAIL")</x:f>
        <x:v>PASS</x:v>
      </x:c>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row>
    <x:row r="367">
      <x:c r="B367" s="28" t="str">
        <x:v>P10</x:v>
      </x:c>
      <x:c r="C367" s="28" t="str">
        <x:v>L5-G2</x:v>
      </x:c>
      <x:c r="D367" s="28" t="str">
        <x:v>L5</x:v>
      </x:c>
      <x:c r="E367" s="28" t="str">
        <x:v>G2</x:v>
      </x:c>
      <x:c r="F367" s="96" t="n">
        <x:f>$D$18</x:f>
        <x:v>0.4</x:v>
      </x:c>
      <x:c r="G367" s="82" t="n">
        <x:f>AA$18</x:f>
        <x:v>1</x:v>
      </x:c>
      <x:c r="H367" s="82" t="n">
        <x:f>MIN(1,Geometries!E9*$I$18+(1-Geometries!E9)*(Geometries!J9*$F$18+Geometries!K9*$G$18*IF(Geometries!M9="YES",1,$J$18)+Geometries!L9*$H$18*IF(Geometries!M9="YES",1,$J$18)))</x:f>
        <x:v>1</x:v>
      </x:c>
      <x:c r="I367" s="82" t="n">
        <x:f>IF($K$18=0,1,IF('Pair Build'!AG29&lt;=$K$18,1,0))</x:f>
        <x:v>1</x:v>
      </x:c>
      <x:c r="J367" s="82" t="n">
        <x:f>IF($L$18=0,1,IF(Geometries!W9&gt;=$L$18,1,0))</x:f>
        <x:v>1</x:v>
      </x:c>
      <x:c r="K367" s="82" t="n">
        <x:f>MIN(IF($M$18=1,Geometries!Z9,1),IF($N$18=1,Geometries!AA9,1))</x:f>
        <x:v>1</x:v>
      </x:c>
      <x:c r="L367" s="82" t="n">
        <x:f>MIN(IF($S$18=1,'Pair Build'!AE29,1),IF($T$18=1,'Pair Build'!AF29,1))</x:f>
        <x:v>1</x:v>
      </x:c>
      <x:c r="M367" s="82" t="n">
        <x:f>IF($O$18=0,1,IF('Pair Build'!AH29&lt;=$O$18,1,0))</x:f>
        <x:v>1</x:v>
      </x:c>
      <x:c r="N367" s="82" t="n">
        <x:f>IF($P$18=0,1,IF('Pair Build'!AI29="PASS",1,0))</x:f>
        <x:v>1</x:v>
      </x:c>
      <x:c r="O367" s="82" t="n">
        <x:f>IF(F367&lt;1,'Pair Build'!Y29,'Pair Build'!Z29)/$Q$18</x:f>
        <x:v>18</x:v>
      </x:c>
      <x:c r="P367" s="82" t="n">
        <x:f>IF('Pair Build'!AK29="T3 FIRM",1,IF(Geometries!AC9&lt;=$R$18,1,0))</x:f>
        <x:v>1</x:v>
      </x:c>
      <x:c r="Q367" s="82" t="n">
        <x:f>IF($U$18=1,Geometries!AB9,1)</x:f>
        <x:v>1</x:v>
      </x:c>
      <x:c r="R367" s="82" t="n">
        <x:f>IF($V$18=1,Lineages!AJ12,1)</x:f>
        <x:v>1</x:v>
      </x:c>
      <x:c r="S367" s="82" t="n">
        <x:f>MIN(1,G367,H367,K367,L367,Q367,R367)</x:f>
        <x:v>1</x:v>
      </x:c>
      <x:c r="T367" s="74" t="str">
        <x:f>IF(AND('Pair Build'!AJ29="FIT",I367=1,J367=1,M367=1,N367=1,O367&lt;=$E$18,P367=1),"PASS","FAIL")</x:f>
        <x:v>PASS</x:v>
      </x:c>
      <x:c r="U367" s="98" t="str">
        <x:f>IF(AND(S367&gt;=F367,T367="PASS"),"PASS","FAIL")</x:f>
        <x:v>PASS</x:v>
      </x:c>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row>
    <x:row r="368">
      <x:c r="B368" s="28" t="str">
        <x:v>P10</x:v>
      </x:c>
      <x:c r="C368" s="28" t="str">
        <x:v>L5-G3</x:v>
      </x:c>
      <x:c r="D368" s="28" t="str">
        <x:v>L5</x:v>
      </x:c>
      <x:c r="E368" s="28" t="str">
        <x:v>G3</x:v>
      </x:c>
      <x:c r="F368" s="96" t="n">
        <x:f>$D$18</x:f>
        <x:v>0.4</x:v>
      </x:c>
      <x:c r="G368" s="82" t="n">
        <x:f>AA$18</x:f>
        <x:v>1</x:v>
      </x:c>
      <x:c r="H368" s="82" t="n">
        <x:f>MIN(1,Geometries!E10*$I$18+(1-Geometries!E10)*(Geometries!J10*$F$18+Geometries!K10*$G$18*IF(Geometries!M10="YES",1,$J$18)+Geometries!L10*$H$18*IF(Geometries!M10="YES",1,$J$18)))</x:f>
        <x:v>0</x:v>
      </x:c>
      <x:c r="I368" s="82" t="n">
        <x:f>IF($K$18=0,1,IF('Pair Build'!AG30&lt;=$K$18,1,0))</x:f>
        <x:v>1</x:v>
      </x:c>
      <x:c r="J368" s="82" t="n">
        <x:f>IF($L$18=0,1,IF(Geometries!W10&gt;=$L$18,1,0))</x:f>
        <x:v>1</x:v>
      </x:c>
      <x:c r="K368" s="82" t="n">
        <x:f>MIN(IF($M$18=1,Geometries!Z10,1),IF($N$18=1,Geometries!AA10,1))</x:f>
        <x:v>1</x:v>
      </x:c>
      <x:c r="L368" s="82" t="n">
        <x:f>MIN(IF($S$18=1,'Pair Build'!AE30,1),IF($T$18=1,'Pair Build'!AF30,1))</x:f>
        <x:v>1</x:v>
      </x:c>
      <x:c r="M368" s="82" t="n">
        <x:f>IF($O$18=0,1,IF('Pair Build'!AH30&lt;=$O$18,1,0))</x:f>
        <x:v>1</x:v>
      </x:c>
      <x:c r="N368" s="82" t="n">
        <x:f>IF($P$18=0,1,IF('Pair Build'!AI30="PASS",1,0))</x:f>
        <x:v>1</x:v>
      </x:c>
      <x:c r="O368" s="82" t="n">
        <x:f>IF(F368&lt;1,'Pair Build'!Y30,'Pair Build'!Z30)/$Q$18</x:f>
        <x:v>14</x:v>
      </x:c>
      <x:c r="P368" s="82" t="n">
        <x:f>IF('Pair Build'!AK30="T3 FIRM",1,IF(Geometries!AC10&lt;=$R$18,1,0))</x:f>
        <x:v>1</x:v>
      </x:c>
      <x:c r="Q368" s="82" t="n">
        <x:f>IF($U$18=1,Geometries!AB10,1)</x:f>
        <x:v>1</x:v>
      </x:c>
      <x:c r="R368" s="82" t="n">
        <x:f>IF($V$18=1,Lineages!AJ12,1)</x:f>
        <x:v>1</x:v>
      </x:c>
      <x:c r="S368" s="82" t="n">
        <x:f>MIN(1,G368,H368,K368,L368,Q368,R368)</x:f>
        <x:v>0</x:v>
      </x:c>
      <x:c r="T368" s="74" t="str">
        <x:f>IF(AND('Pair Build'!AJ30="FIT",I368=1,J368=1,M368=1,N368=1,O368&lt;=$E$18,P368=1),"PASS","FAIL")</x:f>
        <x:v>PASS</x:v>
      </x:c>
      <x:c r="U368" s="98" t="str">
        <x:f>IF(AND(S368&gt;=F368,T368="PASS"),"PASS","FAIL")</x:f>
        <x:v>FAIL</x:v>
      </x:c>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row>
    <x:row r="369">
      <x:c r="B369" s="28" t="str">
        <x:v>P10</x:v>
      </x:c>
      <x:c r="C369" s="28" t="str">
        <x:v>L5-G4</x:v>
      </x:c>
      <x:c r="D369" s="28" t="str">
        <x:v>L5</x:v>
      </x:c>
      <x:c r="E369" s="28" t="str">
        <x:v>G4</x:v>
      </x:c>
      <x:c r="F369" s="96" t="n">
        <x:f>$D$18</x:f>
        <x:v>0.4</x:v>
      </x:c>
      <x:c r="G369" s="82" t="n">
        <x:f>AA$18</x:f>
        <x:v>1</x:v>
      </x:c>
      <x:c r="H369" s="82" t="n">
        <x:f>MIN(1,Geometries!E11*$I$18+(1-Geometries!E11)*(Geometries!J11*$F$18+Geometries!K11*$G$18*IF(Geometries!M11="YES",1,$J$18)+Geometries!L11*$H$18*IF(Geometries!M11="YES",1,$J$18)))</x:f>
        <x:v>1</x:v>
      </x:c>
      <x:c r="I369" s="82" t="n">
        <x:f>IF($K$18=0,1,IF('Pair Build'!AG31&lt;=$K$18,1,0))</x:f>
        <x:v>1</x:v>
      </x:c>
      <x:c r="J369" s="82" t="n">
        <x:f>IF($L$18=0,1,IF(Geometries!W11&gt;=$L$18,1,0))</x:f>
        <x:v>1</x:v>
      </x:c>
      <x:c r="K369" s="82" t="n">
        <x:f>MIN(IF($M$18=1,Geometries!Z11,1),IF($N$18=1,Geometries!AA11,1))</x:f>
        <x:v>1</x:v>
      </x:c>
      <x:c r="L369" s="82" t="n">
        <x:f>MIN(IF($S$18=1,'Pair Build'!AE31,1),IF($T$18=1,'Pair Build'!AF31,1))</x:f>
        <x:v>1</x:v>
      </x:c>
      <x:c r="M369" s="82" t="n">
        <x:f>IF($O$18=0,1,IF('Pair Build'!AH31&lt;=$O$18,1,0))</x:f>
        <x:v>1</x:v>
      </x:c>
      <x:c r="N369" s="82" t="n">
        <x:f>IF($P$18=0,1,IF('Pair Build'!AI31="PASS",1,0))</x:f>
        <x:v>1</x:v>
      </x:c>
      <x:c r="O369" s="82" t="n">
        <x:f>IF(F369&lt;1,'Pair Build'!Y31,'Pair Build'!Z31)/$Q$18</x:f>
        <x:v>2</x:v>
      </x:c>
      <x:c r="P369" s="82" t="n">
        <x:f>IF('Pair Build'!AK31="T3 FIRM",1,IF(Geometries!AC11&lt;=$R$18,1,0))</x:f>
        <x:v>1</x:v>
      </x:c>
      <x:c r="Q369" s="82" t="n">
        <x:f>IF($U$18=1,Geometries!AB11,1)</x:f>
        <x:v>1</x:v>
      </x:c>
      <x:c r="R369" s="82" t="n">
        <x:f>IF($V$18=1,Lineages!AJ12,1)</x:f>
        <x:v>1</x:v>
      </x:c>
      <x:c r="S369" s="82" t="n">
        <x:f>MIN(1,G369,H369,K369,L369,Q369,R369)</x:f>
        <x:v>1</x:v>
      </x:c>
      <x:c r="T369" s="74" t="str">
        <x:f>IF(AND('Pair Build'!AJ31="FIT",I369=1,J369=1,M369=1,N369=1,O369&lt;=$E$18,P369=1),"PASS","FAIL")</x:f>
        <x:v>PASS</x:v>
      </x:c>
      <x:c r="U369" s="98" t="str">
        <x:f>IF(AND(S369&gt;=F369,T369="PASS"),"PASS","FAIL")</x:f>
        <x:v>PASS</x:v>
      </x:c>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row>
    <x:row r="370">
      <x:c r="B370" s="28" t="str">
        <x:v>P10</x:v>
      </x:c>
      <x:c r="C370" s="28" t="str">
        <x:v>L5-G5</x:v>
      </x:c>
      <x:c r="D370" s="28" t="str">
        <x:v>L5</x:v>
      </x:c>
      <x:c r="E370" s="28" t="str">
        <x:v>G5</x:v>
      </x:c>
      <x:c r="F370" s="96" t="n">
        <x:f>$D$18</x:f>
        <x:v>0.4</x:v>
      </x:c>
      <x:c r="G370" s="82" t="n">
        <x:f>AA$18</x:f>
        <x:v>1</x:v>
      </x:c>
      <x:c r="H370" s="82" t="n">
        <x:f>MIN(1,Geometries!E12*$I$18+(1-Geometries!E12)*(Geometries!J12*$F$18+Geometries!K12*$G$18*IF(Geometries!M12="YES",1,$J$18)+Geometries!L12*$H$18*IF(Geometries!M12="YES",1,$J$18)))</x:f>
        <x:v>0.7</x:v>
      </x:c>
      <x:c r="I370" s="82" t="n">
        <x:f>IF($K$18=0,1,IF('Pair Build'!AG32&lt;=$K$18,1,0))</x:f>
        <x:v>1</x:v>
      </x:c>
      <x:c r="J370" s="82" t="n">
        <x:f>IF($L$18=0,1,IF(Geometries!W12&gt;=$L$18,1,0))</x:f>
        <x:v>1</x:v>
      </x:c>
      <x:c r="K370" s="82" t="n">
        <x:f>MIN(IF($M$18=1,Geometries!Z12,1),IF($N$18=1,Geometries!AA12,1))</x:f>
        <x:v>1</x:v>
      </x:c>
      <x:c r="L370" s="82" t="n">
        <x:f>MIN(IF($S$18=1,'Pair Build'!AE32,1),IF($T$18=1,'Pair Build'!AF32,1))</x:f>
        <x:v>1</x:v>
      </x:c>
      <x:c r="M370" s="82" t="n">
        <x:f>IF($O$18=0,1,IF('Pair Build'!AH32&lt;=$O$18,1,0))</x:f>
        <x:v>1</x:v>
      </x:c>
      <x:c r="N370" s="82" t="n">
        <x:f>IF($P$18=0,1,IF('Pair Build'!AI32="PASS",1,0))</x:f>
        <x:v>1</x:v>
      </x:c>
      <x:c r="O370" s="82" t="n">
        <x:f>IF(F370&lt;1,'Pair Build'!Y32,'Pair Build'!Z32)/$Q$18</x:f>
        <x:v>10</x:v>
      </x:c>
      <x:c r="P370" s="82" t="n">
        <x:f>IF('Pair Build'!AK32="T3 FIRM",1,IF(Geometries!AC12&lt;=$R$18,1,0))</x:f>
        <x:v>1</x:v>
      </x:c>
      <x:c r="Q370" s="82" t="n">
        <x:f>IF($U$18=1,Geometries!AB12,1)</x:f>
        <x:v>1</x:v>
      </x:c>
      <x:c r="R370" s="82" t="n">
        <x:f>IF($V$18=1,Lineages!AJ12,1)</x:f>
        <x:v>1</x:v>
      </x:c>
      <x:c r="S370" s="82" t="n">
        <x:f>MIN(1,G370,H370,K370,L370,Q370,R370)</x:f>
        <x:v>0.7</x:v>
      </x:c>
      <x:c r="T370" s="74" t="str">
        <x:f>IF(AND('Pair Build'!AJ32="FIT",I370=1,J370=1,M370=1,N370=1,O370&lt;=$E$18,P370=1),"PASS","FAIL")</x:f>
        <x:v>PASS</x:v>
      </x:c>
      <x:c r="U370" s="98" t="str">
        <x:f>IF(AND(S370&gt;=F370,T370="PASS"),"PASS","FAIL")</x:f>
        <x:v>PASS</x:v>
      </x:c>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row>
    <x:row r="371">
      <x:c r="B371" s="28" t="str">
        <x:v>P10</x:v>
      </x:c>
      <x:c r="C371" s="28" t="str">
        <x:v>L6-G1</x:v>
      </x:c>
      <x:c r="D371" s="28" t="str">
        <x:v>L6</x:v>
      </x:c>
      <x:c r="E371" s="28" t="str">
        <x:v>G1</x:v>
      </x:c>
      <x:c r="F371" s="96" t="n">
        <x:f>$D$18</x:f>
        <x:v>0.4</x:v>
      </x:c>
      <x:c r="G371" s="82" t="n">
        <x:f>AB$18</x:f>
        <x:v>1</x:v>
      </x:c>
      <x:c r="H371" s="82" t="n">
        <x:f>MIN(1,Geometries!E8*$I$18+(1-Geometries!E8)*(Geometries!J8*$F$18+Geometries!K8*$G$18*IF(Geometries!M8="YES",1,$J$18)+Geometries!L8*$H$18*IF(Geometries!M8="YES",1,$J$18)))</x:f>
        <x:v>1</x:v>
      </x:c>
      <x:c r="I371" s="82" t="n">
        <x:f>IF($K$18=0,1,IF('Pair Build'!AG33&lt;=$K$18,1,0))</x:f>
        <x:v>1</x:v>
      </x:c>
      <x:c r="J371" s="82" t="n">
        <x:f>IF($L$18=0,1,IF(Geometries!W8&gt;=$L$18,1,0))</x:f>
        <x:v>1</x:v>
      </x:c>
      <x:c r="K371" s="82" t="n">
        <x:f>MIN(IF($M$18=1,Geometries!Z8,1),IF($N$18=1,Geometries!AA8,1))</x:f>
        <x:v>1</x:v>
      </x:c>
      <x:c r="L371" s="82" t="n">
        <x:f>MIN(IF($S$18=1,'Pair Build'!AE33,1),IF($T$18=1,'Pair Build'!AF33,1))</x:f>
        <x:v>1</x:v>
      </x:c>
      <x:c r="M371" s="82" t="n">
        <x:f>IF($O$18=0,1,IF('Pair Build'!AH33&lt;=$O$18,1,0))</x:f>
        <x:v>1</x:v>
      </x:c>
      <x:c r="N371" s="82" t="n">
        <x:f>IF($P$18=0,1,IF('Pair Build'!AI33="PASS",1,0))</x:f>
        <x:v>1</x:v>
      </x:c>
      <x:c r="O371" s="82" t="n">
        <x:f>IF(F371&lt;1,'Pair Build'!Y33,'Pair Build'!Z33)/$Q$18</x:f>
        <x:v>36.33529411764706</x:v>
      </x:c>
      <x:c r="P371" s="82" t="n">
        <x:f>IF('Pair Build'!AK33="T3 FIRM",1,IF(Geometries!AC8&lt;=$R$18,1,0))</x:f>
        <x:v>1</x:v>
      </x:c>
      <x:c r="Q371" s="82" t="n">
        <x:f>IF($U$18=1,Geometries!AB8,1)</x:f>
        <x:v>1</x:v>
      </x:c>
      <x:c r="R371" s="82" t="n">
        <x:f>IF($V$18=1,Lineages!AJ13,1)</x:f>
        <x:v>1</x:v>
      </x:c>
      <x:c r="S371" s="82" t="n">
        <x:f>MIN(1,G371,H371,K371,L371,Q371,R371)</x:f>
        <x:v>1</x:v>
      </x:c>
      <x:c r="T371" s="74" t="str">
        <x:f>IF(AND('Pair Build'!AJ33="FIT",I371=1,J371=1,M371=1,N371=1,O371&lt;=$E$18,P371=1),"PASS","FAIL")</x:f>
        <x:v>PASS</x:v>
      </x:c>
      <x:c r="U371" s="98" t="str">
        <x:f>IF(AND(S371&gt;=F371,T371="PASS"),"PASS","FAIL")</x:f>
        <x:v>PASS</x:v>
      </x:c>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row>
    <x:row r="372">
      <x:c r="B372" s="28" t="str">
        <x:v>P10</x:v>
      </x:c>
      <x:c r="C372" s="28" t="str">
        <x:v>L6-G2</x:v>
      </x:c>
      <x:c r="D372" s="28" t="str">
        <x:v>L6</x:v>
      </x:c>
      <x:c r="E372" s="28" t="str">
        <x:v>G2</x:v>
      </x:c>
      <x:c r="F372" s="96" t="n">
        <x:f>$D$18</x:f>
        <x:v>0.4</x:v>
      </x:c>
      <x:c r="G372" s="82" t="n">
        <x:f>AB$18</x:f>
        <x:v>1</x:v>
      </x:c>
      <x:c r="H372" s="82" t="n">
        <x:f>MIN(1,Geometries!E9*$I$18+(1-Geometries!E9)*(Geometries!J9*$F$18+Geometries!K9*$G$18*IF(Geometries!M9="YES",1,$J$18)+Geometries!L9*$H$18*IF(Geometries!M9="YES",1,$J$18)))</x:f>
        <x:v>1</x:v>
      </x:c>
      <x:c r="I372" s="82" t="n">
        <x:f>IF($K$18=0,1,IF('Pair Build'!AG34&lt;=$K$18,1,0))</x:f>
        <x:v>1</x:v>
      </x:c>
      <x:c r="J372" s="82" t="n">
        <x:f>IF($L$18=0,1,IF(Geometries!W9&gt;=$L$18,1,0))</x:f>
        <x:v>1</x:v>
      </x:c>
      <x:c r="K372" s="82" t="n">
        <x:f>MIN(IF($M$18=1,Geometries!Z9,1),IF($N$18=1,Geometries!AA9,1))</x:f>
        <x:v>1</x:v>
      </x:c>
      <x:c r="L372" s="82" t="n">
        <x:f>MIN(IF($S$18=1,'Pair Build'!AE34,1),IF($T$18=1,'Pair Build'!AF34,1))</x:f>
        <x:v>1</x:v>
      </x:c>
      <x:c r="M372" s="82" t="n">
        <x:f>IF($O$18=0,1,IF('Pair Build'!AH34&lt;=$O$18,1,0))</x:f>
        <x:v>1</x:v>
      </x:c>
      <x:c r="N372" s="82" t="n">
        <x:f>IF($P$18=0,1,IF('Pair Build'!AI34="PASS",1,0))</x:f>
        <x:v>1</x:v>
      </x:c>
      <x:c r="O372" s="82" t="n">
        <x:f>IF(F372&lt;1,'Pair Build'!Y34,'Pair Build'!Z34)/$Q$18</x:f>
        <x:v>45.586363636363636</x:v>
      </x:c>
      <x:c r="P372" s="82" t="n">
        <x:f>IF('Pair Build'!AK34="T3 FIRM",1,IF(Geometries!AC9&lt;=$R$18,1,0))</x:f>
        <x:v>1</x:v>
      </x:c>
      <x:c r="Q372" s="82" t="n">
        <x:f>IF($U$18=1,Geometries!AB9,1)</x:f>
        <x:v>1</x:v>
      </x:c>
      <x:c r="R372" s="82" t="n">
        <x:f>IF($V$18=1,Lineages!AJ13,1)</x:f>
        <x:v>1</x:v>
      </x:c>
      <x:c r="S372" s="82" t="n">
        <x:f>MIN(1,G372,H372,K372,L372,Q372,R372)</x:f>
        <x:v>1</x:v>
      </x:c>
      <x:c r="T372" s="74" t="str">
        <x:f>IF(AND('Pair Build'!AJ34="FIT",I372=1,J372=1,M372=1,N372=1,O372&lt;=$E$18,P372=1),"PASS","FAIL")</x:f>
        <x:v>PASS</x:v>
      </x:c>
      <x:c r="U372" s="98" t="str">
        <x:f>IF(AND(S372&gt;=F372,T372="PASS"),"PASS","FAIL")</x:f>
        <x:v>PASS</x:v>
      </x:c>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row>
    <x:row r="373">
      <x:c r="B373" s="28" t="str">
        <x:v>P10</x:v>
      </x:c>
      <x:c r="C373" s="28" t="str">
        <x:v>L6-G3</x:v>
      </x:c>
      <x:c r="D373" s="28" t="str">
        <x:v>L6</x:v>
      </x:c>
      <x:c r="E373" s="28" t="str">
        <x:v>G3</x:v>
      </x:c>
      <x:c r="F373" s="96" t="n">
        <x:f>$D$18</x:f>
        <x:v>0.4</x:v>
      </x:c>
      <x:c r="G373" s="82" t="n">
        <x:f>AB$18</x:f>
        <x:v>1</x:v>
      </x:c>
      <x:c r="H373" s="82" t="n">
        <x:f>MIN(1,Geometries!E10*$I$18+(1-Geometries!E10)*(Geometries!J10*$F$18+Geometries!K10*$G$18*IF(Geometries!M10="YES",1,$J$18)+Geometries!L10*$H$18*IF(Geometries!M10="YES",1,$J$18)))</x:f>
        <x:v>0</x:v>
      </x:c>
      <x:c r="I373" s="82" t="n">
        <x:f>IF($K$18=0,1,IF('Pair Build'!AG35&lt;=$K$18,1,0))</x:f>
        <x:v>1</x:v>
      </x:c>
      <x:c r="J373" s="82" t="n">
        <x:f>IF($L$18=0,1,IF(Geometries!W10&gt;=$L$18,1,0))</x:f>
        <x:v>1</x:v>
      </x:c>
      <x:c r="K373" s="82" t="n">
        <x:f>MIN(IF($M$18=1,Geometries!Z10,1),IF($N$18=1,Geometries!AA10,1))</x:f>
        <x:v>1</x:v>
      </x:c>
      <x:c r="L373" s="82" t="n">
        <x:f>MIN(IF($S$18=1,'Pair Build'!AE35,1),IF($T$18=1,'Pair Build'!AF35,1))</x:f>
        <x:v>1</x:v>
      </x:c>
      <x:c r="M373" s="82" t="n">
        <x:f>IF($O$18=0,1,IF('Pair Build'!AH35&lt;=$O$18,1,0))</x:f>
        <x:v>1</x:v>
      </x:c>
      <x:c r="N373" s="82" t="n">
        <x:f>IF($P$18=0,1,IF('Pair Build'!AI35="PASS",1,0))</x:f>
        <x:v>1</x:v>
      </x:c>
      <x:c r="O373" s="82" t="n">
        <x:f>IF(F373&lt;1,'Pair Build'!Y35,'Pair Build'!Z35)/$Q$18</x:f>
        <x:v>36.391176470588235</x:v>
      </x:c>
      <x:c r="P373" s="82" t="n">
        <x:f>IF('Pair Build'!AK35="T3 FIRM",1,IF(Geometries!AC10&lt;=$R$18,1,0))</x:f>
        <x:v>1</x:v>
      </x:c>
      <x:c r="Q373" s="82" t="n">
        <x:f>IF($U$18=1,Geometries!AB10,1)</x:f>
        <x:v>1</x:v>
      </x:c>
      <x:c r="R373" s="82" t="n">
        <x:f>IF($V$18=1,Lineages!AJ13,1)</x:f>
        <x:v>1</x:v>
      </x:c>
      <x:c r="S373" s="82" t="n">
        <x:f>MIN(1,G373,H373,K373,L373,Q373,R373)</x:f>
        <x:v>0</x:v>
      </x:c>
      <x:c r="T373" s="74" t="str">
        <x:f>IF(AND('Pair Build'!AJ35="FIT",I373=1,J373=1,M373=1,N373=1,O373&lt;=$E$18,P373=1),"PASS","FAIL")</x:f>
        <x:v>PASS</x:v>
      </x:c>
      <x:c r="U373" s="98" t="str">
        <x:f>IF(AND(S373&gt;=F373,T373="PASS"),"PASS","FAIL")</x:f>
        <x:v>FAIL</x:v>
      </x:c>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row>
    <x:row r="374">
      <x:c r="B374" s="28" t="str">
        <x:v>P10</x:v>
      </x:c>
      <x:c r="C374" s="28" t="str">
        <x:v>L6-G4</x:v>
      </x:c>
      <x:c r="D374" s="28" t="str">
        <x:v>L6</x:v>
      </x:c>
      <x:c r="E374" s="28" t="str">
        <x:v>G4</x:v>
      </x:c>
      <x:c r="F374" s="96" t="n">
        <x:f>$D$18</x:f>
        <x:v>0.4</x:v>
      </x:c>
      <x:c r="G374" s="82" t="n">
        <x:f>AB$18</x:f>
        <x:v>1</x:v>
      </x:c>
      <x:c r="H374" s="82" t="n">
        <x:f>MIN(1,Geometries!E11*$I$18+(1-Geometries!E11)*(Geometries!J11*$F$18+Geometries!K11*$G$18*IF(Geometries!M11="YES",1,$J$18)+Geometries!L11*$H$18*IF(Geometries!M11="YES",1,$J$18)))</x:f>
        <x:v>1</x:v>
      </x:c>
      <x:c r="I374" s="82" t="n">
        <x:f>IF($K$18=0,1,IF('Pair Build'!AG36&lt;=$K$18,1,0))</x:f>
        <x:v>1</x:v>
      </x:c>
      <x:c r="J374" s="82" t="n">
        <x:f>IF($L$18=0,1,IF(Geometries!W11&gt;=$L$18,1,0))</x:f>
        <x:v>1</x:v>
      </x:c>
      <x:c r="K374" s="82" t="n">
        <x:f>MIN(IF($M$18=1,Geometries!Z11,1),IF($N$18=1,Geometries!AA11,1))</x:f>
        <x:v>1</x:v>
      </x:c>
      <x:c r="L374" s="82" t="n">
        <x:f>MIN(IF($S$18=1,'Pair Build'!AE36,1),IF($T$18=1,'Pair Build'!AF36,1))</x:f>
        <x:v>1</x:v>
      </x:c>
      <x:c r="M374" s="82" t="n">
        <x:f>IF($O$18=0,1,IF('Pair Build'!AH36&lt;=$O$18,1,0))</x:f>
        <x:v>1</x:v>
      </x:c>
      <x:c r="N374" s="82" t="n">
        <x:f>IF($P$18=0,1,IF('Pair Build'!AI36="PASS",1,0))</x:f>
        <x:v>1</x:v>
      </x:c>
      <x:c r="O374" s="82" t="n">
        <x:f>IF(F374&lt;1,'Pair Build'!Y36,'Pair Build'!Z36)/$Q$18</x:f>
        <x:v>6.793333333333333</x:v>
      </x:c>
      <x:c r="P374" s="82" t="n">
        <x:f>IF('Pair Build'!AK36="T3 FIRM",1,IF(Geometries!AC11&lt;=$R$18,1,0))</x:f>
        <x:v>1</x:v>
      </x:c>
      <x:c r="Q374" s="82" t="n">
        <x:f>IF($U$18=1,Geometries!AB11,1)</x:f>
        <x:v>1</x:v>
      </x:c>
      <x:c r="R374" s="82" t="n">
        <x:f>IF($V$18=1,Lineages!AJ13,1)</x:f>
        <x:v>1</x:v>
      </x:c>
      <x:c r="S374" s="82" t="n">
        <x:f>MIN(1,G374,H374,K374,L374,Q374,R374)</x:f>
        <x:v>1</x:v>
      </x:c>
      <x:c r="T374" s="74" t="str">
        <x:f>IF(AND('Pair Build'!AJ36="FIT",I374=1,J374=1,M374=1,N374=1,O374&lt;=$E$18,P374=1),"PASS","FAIL")</x:f>
        <x:v>PASS</x:v>
      </x:c>
      <x:c r="U374" s="98" t="str">
        <x:f>IF(AND(S374&gt;=F374,T374="PASS"),"PASS","FAIL")</x:f>
        <x:v>PASS</x:v>
      </x:c>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row>
    <x:row r="375">
      <x:c r="B375" s="28" t="str">
        <x:v>P10</x:v>
      </x:c>
      <x:c r="C375" s="28" t="str">
        <x:v>L6-G5</x:v>
      </x:c>
      <x:c r="D375" s="28" t="str">
        <x:v>L6</x:v>
      </x:c>
      <x:c r="E375" s="28" t="str">
        <x:v>G5</x:v>
      </x:c>
      <x:c r="F375" s="96" t="n">
        <x:f>$D$18</x:f>
        <x:v>0.4</x:v>
      </x:c>
      <x:c r="G375" s="82" t="n">
        <x:f>AB$18</x:f>
        <x:v>1</x:v>
      </x:c>
      <x:c r="H375" s="82" t="n">
        <x:f>MIN(1,Geometries!E12*$I$18+(1-Geometries!E12)*(Geometries!J12*$F$18+Geometries!K12*$G$18*IF(Geometries!M12="YES",1,$J$18)+Geometries!L12*$H$18*IF(Geometries!M12="YES",1,$J$18)))</x:f>
        <x:v>0.7</x:v>
      </x:c>
      <x:c r="I375" s="82" t="n">
        <x:f>IF($K$18=0,1,IF('Pair Build'!AG37&lt;=$K$18,1,0))</x:f>
        <x:v>1</x:v>
      </x:c>
      <x:c r="J375" s="82" t="n">
        <x:f>IF($L$18=0,1,IF(Geometries!W12&gt;=$L$18,1,0))</x:f>
        <x:v>1</x:v>
      </x:c>
      <x:c r="K375" s="82" t="n">
        <x:f>MIN(IF($M$18=1,Geometries!Z12,1),IF($N$18=1,Geometries!AA12,1))</x:f>
        <x:v>1</x:v>
      </x:c>
      <x:c r="L375" s="82" t="n">
        <x:f>MIN(IF($S$18=1,'Pair Build'!AE37,1),IF($T$18=1,'Pair Build'!AF37,1))</x:f>
        <x:v>1</x:v>
      </x:c>
      <x:c r="M375" s="82" t="n">
        <x:f>IF($O$18=0,1,IF('Pair Build'!AH37&lt;=$O$18,1,0))</x:f>
        <x:v>1</x:v>
      </x:c>
      <x:c r="N375" s="82" t="n">
        <x:f>IF($P$18=0,1,IF('Pair Build'!AI37="PASS",1,0))</x:f>
        <x:v>1</x:v>
      </x:c>
      <x:c r="O375" s="82" t="n">
        <x:f>IF(F375&lt;1,'Pair Build'!Y37,'Pair Build'!Z37)/$Q$18</x:f>
        <x:v>37.243421052631575</x:v>
      </x:c>
      <x:c r="P375" s="82" t="n">
        <x:f>IF('Pair Build'!AK37="T3 FIRM",1,IF(Geometries!AC12&lt;=$R$18,1,0))</x:f>
        <x:v>1</x:v>
      </x:c>
      <x:c r="Q375" s="82" t="n">
        <x:f>IF($U$18=1,Geometries!AB12,1)</x:f>
        <x:v>1</x:v>
      </x:c>
      <x:c r="R375" s="82" t="n">
        <x:f>IF($V$18=1,Lineages!AJ13,1)</x:f>
        <x:v>1</x:v>
      </x:c>
      <x:c r="S375" s="82" t="n">
        <x:f>MIN(1,G375,H375,K375,L375,Q375,R375)</x:f>
        <x:v>0.7</x:v>
      </x:c>
      <x:c r="T375" s="74" t="str">
        <x:f>IF(AND('Pair Build'!AJ37="FIT",I375=1,J375=1,M375=1,N375=1,O375&lt;=$E$18,P375=1),"PASS","FAIL")</x:f>
        <x:v>PASS</x:v>
      </x:c>
      <x:c r="U375" s="98" t="str">
        <x:f>IF(AND(S375&gt;=F375,T375="PASS"),"PASS","FAIL")</x:f>
        <x:v>PASS</x:v>
      </x:c>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row>
    <x:row r="376">
      <x:c r="B376" s="28" t="str">
        <x:v>P11</x:v>
      </x:c>
      <x:c r="C376" s="28" t="str">
        <x:v>L1-G1</x:v>
      </x:c>
      <x:c r="D376" s="28" t="str">
        <x:v>L1</x:v>
      </x:c>
      <x:c r="E376" s="28" t="str">
        <x:v>G1</x:v>
      </x:c>
      <x:c r="F376" s="96" t="n">
        <x:f>$D$19</x:f>
        <x:v>0.4</x:v>
      </x:c>
      <x:c r="G376" s="82" t="n">
        <x:f>W$19</x:f>
        <x:v>1</x:v>
      </x:c>
      <x:c r="H376" s="82" t="n">
        <x:f>MIN(1,Geometries!E8*$I$19+(1-Geometries!E8)*(Geometries!J8*$F$19+Geometries!K8*$G$19*IF(Geometries!M8="YES",1,$J$19)+Geometries!L8*$H$19*IF(Geometries!M8="YES",1,$J$19)))</x:f>
        <x:v>1</x:v>
      </x:c>
      <x:c r="I376" s="82" t="n">
        <x:f>IF($K$19=0,1,IF('Pair Build'!AG8&lt;=$K$19,1,0))</x:f>
        <x:v>1</x:v>
      </x:c>
      <x:c r="J376" s="82" t="n">
        <x:f>IF($L$19=0,1,IF(Geometries!W8&gt;=$L$19,1,0))</x:f>
        <x:v>1</x:v>
      </x:c>
      <x:c r="K376" s="82" t="n">
        <x:f>MIN(IF($M$19=1,Geometries!Z8,1),IF($N$19=1,Geometries!AA8,1))</x:f>
        <x:v>1</x:v>
      </x:c>
      <x:c r="L376" s="82" t="n">
        <x:f>MIN(IF($S$19=1,'Pair Build'!AE8,1),IF($T$19=1,'Pair Build'!AF8,1))</x:f>
        <x:v>1</x:v>
      </x:c>
      <x:c r="M376" s="82" t="n">
        <x:f>IF($O$19=0,1,IF('Pair Build'!AH8&lt;=$O$19,1,0))</x:f>
        <x:v>1</x:v>
      </x:c>
      <x:c r="N376" s="82" t="n">
        <x:f>IF($P$19=0,1,IF('Pair Build'!AI8="PASS",1,0))</x:f>
        <x:v>1</x:v>
      </x:c>
      <x:c r="O376" s="82" t="n">
        <x:f>IF(F376&lt;1,'Pair Build'!Y8,'Pair Build'!Z8)/$Q$19</x:f>
        <x:v>12</x:v>
      </x:c>
      <x:c r="P376" s="82" t="n">
        <x:f>IF('Pair Build'!AK8="T3 FIRM",1,IF(Geometries!AC8&lt;=$R$19,1,0))</x:f>
        <x:v>1</x:v>
      </x:c>
      <x:c r="Q376" s="82" t="n">
        <x:f>IF($U$19=1,Geometries!AB8,1)</x:f>
        <x:v>1</x:v>
      </x:c>
      <x:c r="R376" s="82" t="n">
        <x:f>IF($V$19=1,Lineages!AJ8,1)</x:f>
        <x:v>1</x:v>
      </x:c>
      <x:c r="S376" s="82" t="n">
        <x:f>MIN(1,G376,H376,K376,L376,Q376,R376)</x:f>
        <x:v>1</x:v>
      </x:c>
      <x:c r="T376" s="74" t="str">
        <x:f>IF(AND('Pair Build'!AJ8="FIT",I376=1,J376=1,M376=1,N376=1,O376&lt;=$E$19,P376=1),"PASS","FAIL")</x:f>
        <x:v>PASS</x:v>
      </x:c>
      <x:c r="U376" s="98" t="str">
        <x:f>IF(AND(S376&gt;=F376,T376="PASS"),"PASS","FAIL")</x:f>
        <x:v>PASS</x:v>
      </x:c>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row>
    <x:row r="377">
      <x:c r="B377" s="28" t="str">
        <x:v>P11</x:v>
      </x:c>
      <x:c r="C377" s="28" t="str">
        <x:v>L1-G2</x:v>
      </x:c>
      <x:c r="D377" s="28" t="str">
        <x:v>L1</x:v>
      </x:c>
      <x:c r="E377" s="28" t="str">
        <x:v>G2</x:v>
      </x:c>
      <x:c r="F377" s="96" t="n">
        <x:f>$D$19</x:f>
        <x:v>0.4</x:v>
      </x:c>
      <x:c r="G377" s="82" t="n">
        <x:f>W$19</x:f>
        <x:v>1</x:v>
      </x:c>
      <x:c r="H377" s="82" t="n">
        <x:f>MIN(1,Geometries!E9*$I$19+(1-Geometries!E9)*(Geometries!J9*$F$19+Geometries!K9*$G$19*IF(Geometries!M9="YES",1,$J$19)+Geometries!L9*$H$19*IF(Geometries!M9="YES",1,$J$19)))</x:f>
        <x:v>0.1</x:v>
      </x:c>
      <x:c r="I377" s="82" t="n">
        <x:f>IF($K$19=0,1,IF('Pair Build'!AG9&lt;=$K$19,1,0))</x:f>
        <x:v>1</x:v>
      </x:c>
      <x:c r="J377" s="82" t="n">
        <x:f>IF($L$19=0,1,IF(Geometries!W9&gt;=$L$19,1,0))</x:f>
        <x:v>1</x:v>
      </x:c>
      <x:c r="K377" s="82" t="n">
        <x:f>MIN(IF($M$19=1,Geometries!Z9,1),IF($N$19=1,Geometries!AA9,1))</x:f>
        <x:v>1</x:v>
      </x:c>
      <x:c r="L377" s="82" t="n">
        <x:f>MIN(IF($S$19=1,'Pair Build'!AE9,1),IF($T$19=1,'Pair Build'!AF9,1))</x:f>
        <x:v>1</x:v>
      </x:c>
      <x:c r="M377" s="82" t="n">
        <x:f>IF($O$19=0,1,IF('Pair Build'!AH9&lt;=$O$19,1,0))</x:f>
        <x:v>1</x:v>
      </x:c>
      <x:c r="N377" s="82" t="n">
        <x:f>IF($P$19=0,1,IF('Pair Build'!AI9="PASS",1,0))</x:f>
        <x:v>1</x:v>
      </x:c>
      <x:c r="O377" s="82" t="n">
        <x:f>IF(F377&lt;1,'Pair Build'!Y9,'Pair Build'!Z9)/$Q$19</x:f>
        <x:v>18</x:v>
      </x:c>
      <x:c r="P377" s="82" t="n">
        <x:f>IF('Pair Build'!AK9="T3 FIRM",1,IF(Geometries!AC9&lt;=$R$19,1,0))</x:f>
        <x:v>1</x:v>
      </x:c>
      <x:c r="Q377" s="82" t="n">
        <x:f>IF($U$19=1,Geometries!AB9,1)</x:f>
        <x:v>1</x:v>
      </x:c>
      <x:c r="R377" s="82" t="n">
        <x:f>IF($V$19=1,Lineages!AJ8,1)</x:f>
        <x:v>1</x:v>
      </x:c>
      <x:c r="S377" s="82" t="n">
        <x:f>MIN(1,G377,H377,K377,L377,Q377,R377)</x:f>
        <x:v>0.1</x:v>
      </x:c>
      <x:c r="T377" s="74" t="str">
        <x:f>IF(AND('Pair Build'!AJ9="FIT",I377=1,J377=1,M377=1,N377=1,O377&lt;=$E$19,P377=1),"PASS","FAIL")</x:f>
        <x:v>PASS</x:v>
      </x:c>
      <x:c r="U377" s="98" t="str">
        <x:f>IF(AND(S377&gt;=F377,T377="PASS"),"PASS","FAIL")</x:f>
        <x:v>FAIL</x:v>
      </x:c>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row>
    <x:row r="378">
      <x:c r="B378" s="28" t="str">
        <x:v>P11</x:v>
      </x:c>
      <x:c r="C378" s="28" t="str">
        <x:v>L1-G3</x:v>
      </x:c>
      <x:c r="D378" s="28" t="str">
        <x:v>L1</x:v>
      </x:c>
      <x:c r="E378" s="28" t="str">
        <x:v>G3</x:v>
      </x:c>
      <x:c r="F378" s="96" t="n">
        <x:f>$D$19</x:f>
        <x:v>0.4</x:v>
      </x:c>
      <x:c r="G378" s="82" t="n">
        <x:f>W$19</x:f>
        <x:v>1</x:v>
      </x:c>
      <x:c r="H378" s="82" t="n">
        <x:f>MIN(1,Geometries!E10*$I$19+(1-Geometries!E10)*(Geometries!J10*$F$19+Geometries!K10*$G$19*IF(Geometries!M10="YES",1,$J$19)+Geometries!L10*$H$19*IF(Geometries!M10="YES",1,$J$19)))</x:f>
        <x:v>1</x:v>
      </x:c>
      <x:c r="I378" s="82" t="n">
        <x:f>IF($K$19=0,1,IF('Pair Build'!AG10&lt;=$K$19,1,0))</x:f>
        <x:v>1</x:v>
      </x:c>
      <x:c r="J378" s="82" t="n">
        <x:f>IF($L$19=0,1,IF(Geometries!W10&gt;=$L$19,1,0))</x:f>
        <x:v>1</x:v>
      </x:c>
      <x:c r="K378" s="82" t="n">
        <x:f>MIN(IF($M$19=1,Geometries!Z10,1),IF($N$19=1,Geometries!AA10,1))</x:f>
        <x:v>1</x:v>
      </x:c>
      <x:c r="L378" s="82" t="n">
        <x:f>MIN(IF($S$19=1,'Pair Build'!AE10,1),IF($T$19=1,'Pair Build'!AF10,1))</x:f>
        <x:v>1</x:v>
      </x:c>
      <x:c r="M378" s="82" t="n">
        <x:f>IF($O$19=0,1,IF('Pair Build'!AH10&lt;=$O$19,1,0))</x:f>
        <x:v>1</x:v>
      </x:c>
      <x:c r="N378" s="82" t="n">
        <x:f>IF($P$19=0,1,IF('Pair Build'!AI10="PASS",1,0))</x:f>
        <x:v>1</x:v>
      </x:c>
      <x:c r="O378" s="82" t="n">
        <x:f>IF(F378&lt;1,'Pair Build'!Y10,'Pair Build'!Z10)/$Q$19</x:f>
        <x:v>14</x:v>
      </x:c>
      <x:c r="P378" s="82" t="n">
        <x:f>IF('Pair Build'!AK10="T3 FIRM",1,IF(Geometries!AC10&lt;=$R$19,1,0))</x:f>
        <x:v>1</x:v>
      </x:c>
      <x:c r="Q378" s="82" t="n">
        <x:f>IF($U$19=1,Geometries!AB10,1)</x:f>
        <x:v>1</x:v>
      </x:c>
      <x:c r="R378" s="82" t="n">
        <x:f>IF($V$19=1,Lineages!AJ8,1)</x:f>
        <x:v>1</x:v>
      </x:c>
      <x:c r="S378" s="82" t="n">
        <x:f>MIN(1,G378,H378,K378,L378,Q378,R378)</x:f>
        <x:v>1</x:v>
      </x:c>
      <x:c r="T378" s="74" t="str">
        <x:f>IF(AND('Pair Build'!AJ10="FIT",I378=1,J378=1,M378=1,N378=1,O378&lt;=$E$19,P378=1),"PASS","FAIL")</x:f>
        <x:v>PASS</x:v>
      </x:c>
      <x:c r="U378" s="98" t="str">
        <x:f>IF(AND(S378&gt;=F378,T378="PASS"),"PASS","FAIL")</x:f>
        <x:v>PASS</x:v>
      </x:c>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row>
    <x:row r="379">
      <x:c r="B379" s="28" t="str">
        <x:v>P11</x:v>
      </x:c>
      <x:c r="C379" s="28" t="str">
        <x:v>L1-G4</x:v>
      </x:c>
      <x:c r="D379" s="28" t="str">
        <x:v>L1</x:v>
      </x:c>
      <x:c r="E379" s="28" t="str">
        <x:v>G4</x:v>
      </x:c>
      <x:c r="F379" s="96" t="n">
        <x:f>$D$19</x:f>
        <x:v>0.4</x:v>
      </x:c>
      <x:c r="G379" s="82" t="n">
        <x:f>W$19</x:f>
        <x:v>1</x:v>
      </x:c>
      <x:c r="H379" s="82" t="n">
        <x:f>MIN(1,Geometries!E11*$I$19+(1-Geometries!E11)*(Geometries!J11*$F$19+Geometries!K11*$G$19*IF(Geometries!M11="YES",1,$J$19)+Geometries!L11*$H$19*IF(Geometries!M11="YES",1,$J$19)))</x:f>
        <x:v>1</x:v>
      </x:c>
      <x:c r="I379" s="82" t="n">
        <x:f>IF($K$19=0,1,IF('Pair Build'!AG11&lt;=$K$19,1,0))</x:f>
        <x:v>1</x:v>
      </x:c>
      <x:c r="J379" s="82" t="n">
        <x:f>IF($L$19=0,1,IF(Geometries!W11&gt;=$L$19,1,0))</x:f>
        <x:v>1</x:v>
      </x:c>
      <x:c r="K379" s="82" t="n">
        <x:f>MIN(IF($M$19=1,Geometries!Z11,1),IF($N$19=1,Geometries!AA11,1))</x:f>
        <x:v>1</x:v>
      </x:c>
      <x:c r="L379" s="82" t="n">
        <x:f>MIN(IF($S$19=1,'Pair Build'!AE11,1),IF($T$19=1,'Pair Build'!AF11,1))</x:f>
        <x:v>1</x:v>
      </x:c>
      <x:c r="M379" s="82" t="n">
        <x:f>IF($O$19=0,1,IF('Pair Build'!AH11&lt;=$O$19,1,0))</x:f>
        <x:v>1</x:v>
      </x:c>
      <x:c r="N379" s="82" t="n">
        <x:f>IF($P$19=0,1,IF('Pair Build'!AI11="PASS",1,0))</x:f>
        <x:v>1</x:v>
      </x:c>
      <x:c r="O379" s="82" t="n">
        <x:f>IF(F379&lt;1,'Pair Build'!Y11,'Pair Build'!Z11)/$Q$19</x:f>
        <x:v>2</x:v>
      </x:c>
      <x:c r="P379" s="82" t="n">
        <x:f>IF('Pair Build'!AK11="T3 FIRM",1,IF(Geometries!AC11&lt;=$R$19,1,0))</x:f>
        <x:v>1</x:v>
      </x:c>
      <x:c r="Q379" s="82" t="n">
        <x:f>IF($U$19=1,Geometries!AB11,1)</x:f>
        <x:v>1</x:v>
      </x:c>
      <x:c r="R379" s="82" t="n">
        <x:f>IF($V$19=1,Lineages!AJ8,1)</x:f>
        <x:v>1</x:v>
      </x:c>
      <x:c r="S379" s="82" t="n">
        <x:f>MIN(1,G379,H379,K379,L379,Q379,R379)</x:f>
        <x:v>1</x:v>
      </x:c>
      <x:c r="T379" s="74" t="str">
        <x:f>IF(AND('Pair Build'!AJ11="FIT",I379=1,J379=1,M379=1,N379=1,O379&lt;=$E$19,P379=1),"PASS","FAIL")</x:f>
        <x:v>PASS</x:v>
      </x:c>
      <x:c r="U379" s="98" t="str">
        <x:f>IF(AND(S379&gt;=F379,T379="PASS"),"PASS","FAIL")</x:f>
        <x:v>PASS</x:v>
      </x:c>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row>
    <x:row r="380">
      <x:c r="B380" s="28" t="str">
        <x:v>P11</x:v>
      </x:c>
      <x:c r="C380" s="28" t="str">
        <x:v>L1-G5</x:v>
      </x:c>
      <x:c r="D380" s="28" t="str">
        <x:v>L1</x:v>
      </x:c>
      <x:c r="E380" s="28" t="str">
        <x:v>G5</x:v>
      </x:c>
      <x:c r="F380" s="96" t="n">
        <x:f>$D$19</x:f>
        <x:v>0.4</x:v>
      </x:c>
      <x:c r="G380" s="82" t="n">
        <x:f>W$19</x:f>
        <x:v>1</x:v>
      </x:c>
      <x:c r="H380" s="82" t="n">
        <x:f>MIN(1,Geometries!E12*$I$19+(1-Geometries!E12)*(Geometries!J12*$F$19+Geometries!K12*$G$19*IF(Geometries!M12="YES",1,$J$19)+Geometries!L12*$H$19*IF(Geometries!M12="YES",1,$J$19)))</x:f>
        <x:v>0.4</x:v>
      </x:c>
      <x:c r="I380" s="82" t="n">
        <x:f>IF($K$19=0,1,IF('Pair Build'!AG12&lt;=$K$19,1,0))</x:f>
        <x:v>1</x:v>
      </x:c>
      <x:c r="J380" s="82" t="n">
        <x:f>IF($L$19=0,1,IF(Geometries!W12&gt;=$L$19,1,0))</x:f>
        <x:v>1</x:v>
      </x:c>
      <x:c r="K380" s="82" t="n">
        <x:f>MIN(IF($M$19=1,Geometries!Z12,1),IF($N$19=1,Geometries!AA12,1))</x:f>
        <x:v>1</x:v>
      </x:c>
      <x:c r="L380" s="82" t="n">
        <x:f>MIN(IF($S$19=1,'Pair Build'!AE12,1),IF($T$19=1,'Pair Build'!AF12,1))</x:f>
        <x:v>1</x:v>
      </x:c>
      <x:c r="M380" s="82" t="n">
        <x:f>IF($O$19=0,1,IF('Pair Build'!AH12&lt;=$O$19,1,0))</x:f>
        <x:v>1</x:v>
      </x:c>
      <x:c r="N380" s="82" t="n">
        <x:f>IF($P$19=0,1,IF('Pair Build'!AI12="PASS",1,0))</x:f>
        <x:v>1</x:v>
      </x:c>
      <x:c r="O380" s="82" t="n">
        <x:f>IF(F380&lt;1,'Pair Build'!Y12,'Pair Build'!Z12)/$Q$19</x:f>
        <x:v>10</x:v>
      </x:c>
      <x:c r="P380" s="82" t="n">
        <x:f>IF('Pair Build'!AK12="T3 FIRM",1,IF(Geometries!AC12&lt;=$R$19,1,0))</x:f>
        <x:v>1</x:v>
      </x:c>
      <x:c r="Q380" s="82" t="n">
        <x:f>IF($U$19=1,Geometries!AB12,1)</x:f>
        <x:v>1</x:v>
      </x:c>
      <x:c r="R380" s="82" t="n">
        <x:f>IF($V$19=1,Lineages!AJ8,1)</x:f>
        <x:v>1</x:v>
      </x:c>
      <x:c r="S380" s="82" t="n">
        <x:f>MIN(1,G380,H380,K380,L380,Q380,R380)</x:f>
        <x:v>0.4</x:v>
      </x:c>
      <x:c r="T380" s="74" t="str">
        <x:f>IF(AND('Pair Build'!AJ12="FIT",I380=1,J380=1,M380=1,N380=1,O380&lt;=$E$19,P380=1),"PASS","FAIL")</x:f>
        <x:v>PASS</x:v>
      </x:c>
      <x:c r="U380" s="98" t="str">
        <x:f>IF(AND(S380&gt;=F380,T380="PASS"),"PASS","FAIL")</x:f>
        <x:v>PASS</x:v>
      </x:c>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row>
    <x:row r="381">
      <x:c r="B381" s="28" t="str">
        <x:v>P11</x:v>
      </x:c>
      <x:c r="C381" s="28" t="str">
        <x:v>L2-G1</x:v>
      </x:c>
      <x:c r="D381" s="28" t="str">
        <x:v>L2</x:v>
      </x:c>
      <x:c r="E381" s="28" t="str">
        <x:v>G1</x:v>
      </x:c>
      <x:c r="F381" s="96" t="n">
        <x:f>$D$19</x:f>
        <x:v>0.4</x:v>
      </x:c>
      <x:c r="G381" s="82" t="n">
        <x:f>X$19</x:f>
        <x:v>1</x:v>
      </x:c>
      <x:c r="H381" s="82" t="n">
        <x:f>MIN(1,Geometries!E8*$I$19+(1-Geometries!E8)*(Geometries!J8*$F$19+Geometries!K8*$G$19*IF(Geometries!M8="YES",1,$J$19)+Geometries!L8*$H$19*IF(Geometries!M8="YES",1,$J$19)))</x:f>
        <x:v>1</x:v>
      </x:c>
      <x:c r="I381" s="82" t="n">
        <x:f>IF($K$19=0,1,IF('Pair Build'!AG13&lt;=$K$19,1,0))</x:f>
        <x:v>1</x:v>
      </x:c>
      <x:c r="J381" s="82" t="n">
        <x:f>IF($L$19=0,1,IF(Geometries!W8&gt;=$L$19,1,0))</x:f>
        <x:v>1</x:v>
      </x:c>
      <x:c r="K381" s="82" t="n">
        <x:f>MIN(IF($M$19=1,Geometries!Z8,1),IF($N$19=1,Geometries!AA8,1))</x:f>
        <x:v>1</x:v>
      </x:c>
      <x:c r="L381" s="82" t="n">
        <x:f>MIN(IF($S$19=1,'Pair Build'!AE13,1),IF($T$19=1,'Pair Build'!AF13,1))</x:f>
        <x:v>1</x:v>
      </x:c>
      <x:c r="M381" s="82" t="n">
        <x:f>IF($O$19=0,1,IF('Pair Build'!AH13&lt;=$O$19,1,0))</x:f>
        <x:v>1</x:v>
      </x:c>
      <x:c r="N381" s="82" t="n">
        <x:f>IF($P$19=0,1,IF('Pair Build'!AI13="PASS",1,0))</x:f>
        <x:v>1</x:v>
      </x:c>
      <x:c r="O381" s="82" t="n">
        <x:f>IF(F381&lt;1,'Pair Build'!Y13,'Pair Build'!Z13)/$Q$19</x:f>
        <x:v>13.570588235294117</x:v>
      </x:c>
      <x:c r="P381" s="82" t="n">
        <x:f>IF('Pair Build'!AK13="T3 FIRM",1,IF(Geometries!AC8&lt;=$R$19,1,0))</x:f>
        <x:v>1</x:v>
      </x:c>
      <x:c r="Q381" s="82" t="n">
        <x:f>IF($U$19=1,Geometries!AB8,1)</x:f>
        <x:v>1</x:v>
      </x:c>
      <x:c r="R381" s="82" t="n">
        <x:f>IF($V$19=1,Lineages!AJ9,1)</x:f>
        <x:v>1</x:v>
      </x:c>
      <x:c r="S381" s="82" t="n">
        <x:f>MIN(1,G381,H381,K381,L381,Q381,R381)</x:f>
        <x:v>1</x:v>
      </x:c>
      <x:c r="T381" s="74" t="str">
        <x:f>IF(AND('Pair Build'!AJ13="FIT",I381=1,J381=1,M381=1,N381=1,O381&lt;=$E$19,P381=1),"PASS","FAIL")</x:f>
        <x:v>PASS</x:v>
      </x:c>
      <x:c r="U381" s="98" t="str">
        <x:f>IF(AND(S381&gt;=F381,T381="PASS"),"PASS","FAIL")</x:f>
        <x:v>PASS</x:v>
      </x:c>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row>
    <x:row r="382">
      <x:c r="B382" s="28" t="str">
        <x:v>P11</x:v>
      </x:c>
      <x:c r="C382" s="28" t="str">
        <x:v>L2-G2</x:v>
      </x:c>
      <x:c r="D382" s="28" t="str">
        <x:v>L2</x:v>
      </x:c>
      <x:c r="E382" s="28" t="str">
        <x:v>G2</x:v>
      </x:c>
      <x:c r="F382" s="96" t="n">
        <x:f>$D$19</x:f>
        <x:v>0.4</x:v>
      </x:c>
      <x:c r="G382" s="82" t="n">
        <x:f>X$19</x:f>
        <x:v>1</x:v>
      </x:c>
      <x:c r="H382" s="82" t="n">
        <x:f>MIN(1,Geometries!E9*$I$19+(1-Geometries!E9)*(Geometries!J9*$F$19+Geometries!K9*$G$19*IF(Geometries!M9="YES",1,$J$19)+Geometries!L9*$H$19*IF(Geometries!M9="YES",1,$J$19)))</x:f>
        <x:v>0.1</x:v>
      </x:c>
      <x:c r="I382" s="82" t="n">
        <x:f>IF($K$19=0,1,IF('Pair Build'!AG14&lt;=$K$19,1,0))</x:f>
        <x:v>1</x:v>
      </x:c>
      <x:c r="J382" s="82" t="n">
        <x:f>IF($L$19=0,1,IF(Geometries!W9&gt;=$L$19,1,0))</x:f>
        <x:v>1</x:v>
      </x:c>
      <x:c r="K382" s="82" t="n">
        <x:f>MIN(IF($M$19=1,Geometries!Z9,1),IF($N$19=1,Geometries!AA9,1))</x:f>
        <x:v>1</x:v>
      </x:c>
      <x:c r="L382" s="82" t="n">
        <x:f>MIN(IF($S$19=1,'Pair Build'!AE14,1),IF($T$19=1,'Pair Build'!AF14,1))</x:f>
        <x:v>1</x:v>
      </x:c>
      <x:c r="M382" s="82" t="n">
        <x:f>IF($O$19=0,1,IF('Pair Build'!AH14&lt;=$O$19,1,0))</x:f>
        <x:v>1</x:v>
      </x:c>
      <x:c r="N382" s="82" t="n">
        <x:f>IF($P$19=0,1,IF('Pair Build'!AI14="PASS",1,0))</x:f>
        <x:v>1</x:v>
      </x:c>
      <x:c r="O382" s="82" t="n">
        <x:f>IF(F382&lt;1,'Pair Build'!Y14,'Pair Build'!Z14)/$Q$19</x:f>
        <x:v>19.759090909090908</x:v>
      </x:c>
      <x:c r="P382" s="82" t="n">
        <x:f>IF('Pair Build'!AK14="T3 FIRM",1,IF(Geometries!AC9&lt;=$R$19,1,0))</x:f>
        <x:v>1</x:v>
      </x:c>
      <x:c r="Q382" s="82" t="n">
        <x:f>IF($U$19=1,Geometries!AB9,1)</x:f>
        <x:v>1</x:v>
      </x:c>
      <x:c r="R382" s="82" t="n">
        <x:f>IF($V$19=1,Lineages!AJ9,1)</x:f>
        <x:v>1</x:v>
      </x:c>
      <x:c r="S382" s="82" t="n">
        <x:f>MIN(1,G382,H382,K382,L382,Q382,R382)</x:f>
        <x:v>0.1</x:v>
      </x:c>
      <x:c r="T382" s="74" t="str">
        <x:f>IF(AND('Pair Build'!AJ14="FIT",I382=1,J382=1,M382=1,N382=1,O382&lt;=$E$19,P382=1),"PASS","FAIL")</x:f>
        <x:v>PASS</x:v>
      </x:c>
      <x:c r="U382" s="98" t="str">
        <x:f>IF(AND(S382&gt;=F382,T382="PASS"),"PASS","FAIL")</x:f>
        <x:v>FAIL</x:v>
      </x:c>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row>
    <x:row r="383">
      <x:c r="B383" s="28" t="str">
        <x:v>P11</x:v>
      </x:c>
      <x:c r="C383" s="28" t="str">
        <x:v>L2-G3</x:v>
      </x:c>
      <x:c r="D383" s="28" t="str">
        <x:v>L2</x:v>
      </x:c>
      <x:c r="E383" s="28" t="str">
        <x:v>G3</x:v>
      </x:c>
      <x:c r="F383" s="96" t="n">
        <x:f>$D$19</x:f>
        <x:v>0.4</x:v>
      </x:c>
      <x:c r="G383" s="82" t="n">
        <x:f>X$19</x:f>
        <x:v>1</x:v>
      </x:c>
      <x:c r="H383" s="82" t="n">
        <x:f>MIN(1,Geometries!E10*$I$19+(1-Geometries!E10)*(Geometries!J10*$F$19+Geometries!K10*$G$19*IF(Geometries!M10="YES",1,$J$19)+Geometries!L10*$H$19*IF(Geometries!M10="YES",1,$J$19)))</x:f>
        <x:v>1</x:v>
      </x:c>
      <x:c r="I383" s="82" t="n">
        <x:f>IF($K$19=0,1,IF('Pair Build'!AG15&lt;=$K$19,1,0))</x:f>
        <x:v>1</x:v>
      </x:c>
      <x:c r="J383" s="82" t="n">
        <x:f>IF($L$19=0,1,IF(Geometries!W10&gt;=$L$19,1,0))</x:f>
        <x:v>1</x:v>
      </x:c>
      <x:c r="K383" s="82" t="n">
        <x:f>MIN(IF($M$19=1,Geometries!Z10,1),IF($N$19=1,Geometries!AA10,1))</x:f>
        <x:v>1</x:v>
      </x:c>
      <x:c r="L383" s="82" t="n">
        <x:f>MIN(IF($S$19=1,'Pair Build'!AE15,1),IF($T$19=1,'Pair Build'!AF15,1))</x:f>
        <x:v>1</x:v>
      </x:c>
      <x:c r="M383" s="82" t="n">
        <x:f>IF($O$19=0,1,IF('Pair Build'!AH15&lt;=$O$19,1,0))</x:f>
        <x:v>1</x:v>
      </x:c>
      <x:c r="N383" s="82" t="n">
        <x:f>IF($P$19=0,1,IF('Pair Build'!AI15="PASS",1,0))</x:f>
        <x:v>1</x:v>
      </x:c>
      <x:c r="O383" s="82" t="n">
        <x:f>IF(F383&lt;1,'Pair Build'!Y15,'Pair Build'!Z15)/$Q$19</x:f>
        <x:v>15.43235294117647</x:v>
      </x:c>
      <x:c r="P383" s="82" t="n">
        <x:f>IF('Pair Build'!AK15="T3 FIRM",1,IF(Geometries!AC10&lt;=$R$19,1,0))</x:f>
        <x:v>1</x:v>
      </x:c>
      <x:c r="Q383" s="82" t="n">
        <x:f>IF($U$19=1,Geometries!AB10,1)</x:f>
        <x:v>1</x:v>
      </x:c>
      <x:c r="R383" s="82" t="n">
        <x:f>IF($V$19=1,Lineages!AJ9,1)</x:f>
        <x:v>1</x:v>
      </x:c>
      <x:c r="S383" s="82" t="n">
        <x:f>MIN(1,G383,H383,K383,L383,Q383,R383)</x:f>
        <x:v>1</x:v>
      </x:c>
      <x:c r="T383" s="74" t="str">
        <x:f>IF(AND('Pair Build'!AJ15="FIT",I383=1,J383=1,M383=1,N383=1,O383&lt;=$E$19,P383=1),"PASS","FAIL")</x:f>
        <x:v>PASS</x:v>
      </x:c>
      <x:c r="U383" s="98" t="str">
        <x:f>IF(AND(S383&gt;=F383,T383="PASS"),"PASS","FAIL")</x:f>
        <x:v>PASS</x:v>
      </x:c>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row>
    <x:row r="384">
      <x:c r="B384" s="28" t="str">
        <x:v>P11</x:v>
      </x:c>
      <x:c r="C384" s="28" t="str">
        <x:v>L2-G4</x:v>
      </x:c>
      <x:c r="D384" s="28" t="str">
        <x:v>L2</x:v>
      </x:c>
      <x:c r="E384" s="28" t="str">
        <x:v>G4</x:v>
      </x:c>
      <x:c r="F384" s="96" t="n">
        <x:f>$D$19</x:f>
        <x:v>0.4</x:v>
      </x:c>
      <x:c r="G384" s="82" t="n">
        <x:f>X$19</x:f>
        <x:v>1</x:v>
      </x:c>
      <x:c r="H384" s="82" t="n">
        <x:f>MIN(1,Geometries!E11*$I$19+(1-Geometries!E11)*(Geometries!J11*$F$19+Geometries!K11*$G$19*IF(Geometries!M11="YES",1,$J$19)+Geometries!L11*$H$19*IF(Geometries!M11="YES",1,$J$19)))</x:f>
        <x:v>1</x:v>
      </x:c>
      <x:c r="I384" s="82" t="n">
        <x:f>IF($K$19=0,1,IF('Pair Build'!AG16&lt;=$K$19,1,0))</x:f>
        <x:v>1</x:v>
      </x:c>
      <x:c r="J384" s="82" t="n">
        <x:f>IF($L$19=0,1,IF(Geometries!W11&gt;=$L$19,1,0))</x:f>
        <x:v>1</x:v>
      </x:c>
      <x:c r="K384" s="82" t="n">
        <x:f>MIN(IF($M$19=1,Geometries!Z11,1),IF($N$19=1,Geometries!AA11,1))</x:f>
        <x:v>1</x:v>
      </x:c>
      <x:c r="L384" s="82" t="n">
        <x:f>MIN(IF($S$19=1,'Pair Build'!AE16,1),IF($T$19=1,'Pair Build'!AF16,1))</x:f>
        <x:v>1</x:v>
      </x:c>
      <x:c r="M384" s="82" t="n">
        <x:f>IF($O$19=0,1,IF('Pair Build'!AH16&lt;=$O$19,1,0))</x:f>
        <x:v>1</x:v>
      </x:c>
      <x:c r="N384" s="82" t="n">
        <x:f>IF($P$19=0,1,IF('Pair Build'!AI16="PASS",1,0))</x:f>
        <x:v>1</x:v>
      </x:c>
      <x:c r="O384" s="82" t="n">
        <x:f>IF(F384&lt;1,'Pair Build'!Y16,'Pair Build'!Z16)/$Q$19</x:f>
        <x:v>2.3266666666666667</x:v>
      </x:c>
      <x:c r="P384" s="82" t="n">
        <x:f>IF('Pair Build'!AK16="T3 FIRM",1,IF(Geometries!AC11&lt;=$R$19,1,0))</x:f>
        <x:v>1</x:v>
      </x:c>
      <x:c r="Q384" s="82" t="n">
        <x:f>IF($U$19=1,Geometries!AB11,1)</x:f>
        <x:v>1</x:v>
      </x:c>
      <x:c r="R384" s="82" t="n">
        <x:f>IF($V$19=1,Lineages!AJ9,1)</x:f>
        <x:v>1</x:v>
      </x:c>
      <x:c r="S384" s="82" t="n">
        <x:f>MIN(1,G384,H384,K384,L384,Q384,R384)</x:f>
        <x:v>1</x:v>
      </x:c>
      <x:c r="T384" s="74" t="str">
        <x:f>IF(AND('Pair Build'!AJ16="FIT",I384=1,J384=1,M384=1,N384=1,O384&lt;=$E$19,P384=1),"PASS","FAIL")</x:f>
        <x:v>PASS</x:v>
      </x:c>
      <x:c r="U384" s="98" t="str">
        <x:f>IF(AND(S384&gt;=F384,T384="PASS"),"PASS","FAIL")</x:f>
        <x:v>PASS</x:v>
      </x:c>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row>
    <x:row r="385">
      <x:c r="B385" s="28" t="str">
        <x:v>P11</x:v>
      </x:c>
      <x:c r="C385" s="28" t="str">
        <x:v>L2-G5</x:v>
      </x:c>
      <x:c r="D385" s="28" t="str">
        <x:v>L2</x:v>
      </x:c>
      <x:c r="E385" s="28" t="str">
        <x:v>G5</x:v>
      </x:c>
      <x:c r="F385" s="96" t="n">
        <x:f>$D$19</x:f>
        <x:v>0.4</x:v>
      </x:c>
      <x:c r="G385" s="82" t="n">
        <x:f>X$19</x:f>
        <x:v>1</x:v>
      </x:c>
      <x:c r="H385" s="82" t="n">
        <x:f>MIN(1,Geometries!E12*$I$19+(1-Geometries!E12)*(Geometries!J12*$F$19+Geometries!K12*$G$19*IF(Geometries!M12="YES",1,$J$19)+Geometries!L12*$H$19*IF(Geometries!M12="YES",1,$J$19)))</x:f>
        <x:v>0.4</x:v>
      </x:c>
      <x:c r="I385" s="82" t="n">
        <x:f>IF($K$19=0,1,IF('Pair Build'!AG17&lt;=$K$19,1,0))</x:f>
        <x:v>1</x:v>
      </x:c>
      <x:c r="J385" s="82" t="n">
        <x:f>IF($L$19=0,1,IF(Geometries!W12&gt;=$L$19,1,0))</x:f>
        <x:v>1</x:v>
      </x:c>
      <x:c r="K385" s="82" t="n">
        <x:f>MIN(IF($M$19=1,Geometries!Z12,1),IF($N$19=1,Geometries!AA12,1))</x:f>
        <x:v>1</x:v>
      </x:c>
      <x:c r="L385" s="82" t="n">
        <x:f>MIN(IF($S$19=1,'Pair Build'!AE17,1),IF($T$19=1,'Pair Build'!AF17,1))</x:f>
        <x:v>1</x:v>
      </x:c>
      <x:c r="M385" s="82" t="n">
        <x:f>IF($O$19=0,1,IF('Pair Build'!AH17&lt;=$O$19,1,0))</x:f>
        <x:v>1</x:v>
      </x:c>
      <x:c r="N385" s="82" t="n">
        <x:f>IF($P$19=0,1,IF('Pair Build'!AI17="PASS",1,0))</x:f>
        <x:v>1</x:v>
      </x:c>
      <x:c r="O385" s="82" t="n">
        <x:f>IF(F385&lt;1,'Pair Build'!Y17,'Pair Build'!Z17)/$Q$19</x:f>
        <x:v>11.777631578947368</x:v>
      </x:c>
      <x:c r="P385" s="82" t="n">
        <x:f>IF('Pair Build'!AK17="T3 FIRM",1,IF(Geometries!AC12&lt;=$R$19,1,0))</x:f>
        <x:v>1</x:v>
      </x:c>
      <x:c r="Q385" s="82" t="n">
        <x:f>IF($U$19=1,Geometries!AB12,1)</x:f>
        <x:v>1</x:v>
      </x:c>
      <x:c r="R385" s="82" t="n">
        <x:f>IF($V$19=1,Lineages!AJ9,1)</x:f>
        <x:v>1</x:v>
      </x:c>
      <x:c r="S385" s="82" t="n">
        <x:f>MIN(1,G385,H385,K385,L385,Q385,R385)</x:f>
        <x:v>0.4</x:v>
      </x:c>
      <x:c r="T385" s="74" t="str">
        <x:f>IF(AND('Pair Build'!AJ17="FIT",I385=1,J385=1,M385=1,N385=1,O385&lt;=$E$19,P385=1),"PASS","FAIL")</x:f>
        <x:v>PASS</x:v>
      </x:c>
      <x:c r="U385" s="98" t="str">
        <x:f>IF(AND(S385&gt;=F385,T385="PASS"),"PASS","FAIL")</x:f>
        <x:v>PASS</x:v>
      </x:c>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row>
    <x:row r="386">
      <x:c r="B386" s="28" t="str">
        <x:v>P11</x:v>
      </x:c>
      <x:c r="C386" s="28" t="str">
        <x:v>L3-G1</x:v>
      </x:c>
      <x:c r="D386" s="28" t="str">
        <x:v>L3</x:v>
      </x:c>
      <x:c r="E386" s="28" t="str">
        <x:v>G1</x:v>
      </x:c>
      <x:c r="F386" s="96" t="n">
        <x:f>$D$19</x:f>
        <x:v>0.4</x:v>
      </x:c>
      <x:c r="G386" s="82" t="n">
        <x:f>Y$19</x:f>
        <x:v>1</x:v>
      </x:c>
      <x:c r="H386" s="82" t="n">
        <x:f>MIN(1,Geometries!E8*$I$19+(1-Geometries!E8)*(Geometries!J8*$F$19+Geometries!K8*$G$19*IF(Geometries!M8="YES",1,$J$19)+Geometries!L8*$H$19*IF(Geometries!M8="YES",1,$J$19)))</x:f>
        <x:v>1</x:v>
      </x:c>
      <x:c r="I386" s="82" t="n">
        <x:f>IF($K$19=0,1,IF('Pair Build'!AG18&lt;=$K$19,1,0))</x:f>
        <x:v>1</x:v>
      </x:c>
      <x:c r="J386" s="82" t="n">
        <x:f>IF($L$19=0,1,IF(Geometries!W8&gt;=$L$19,1,0))</x:f>
        <x:v>1</x:v>
      </x:c>
      <x:c r="K386" s="82" t="n">
        <x:f>MIN(IF($M$19=1,Geometries!Z8,1),IF($N$19=1,Geometries!AA8,1))</x:f>
        <x:v>1</x:v>
      </x:c>
      <x:c r="L386" s="82" t="n">
        <x:f>MIN(IF($S$19=1,'Pair Build'!AE18,1),IF($T$19=1,'Pair Build'!AF18,1))</x:f>
        <x:v>1</x:v>
      </x:c>
      <x:c r="M386" s="82" t="n">
        <x:f>IF($O$19=0,1,IF('Pair Build'!AH18&lt;=$O$19,1,0))</x:f>
        <x:v>1</x:v>
      </x:c>
      <x:c r="N386" s="82" t="n">
        <x:f>IF($P$19=0,1,IF('Pair Build'!AI18="PASS",1,0))</x:f>
        <x:v>1</x:v>
      </x:c>
      <x:c r="O386" s="82" t="n">
        <x:f>IF(F386&lt;1,'Pair Build'!Y18,'Pair Build'!Z18)/$Q$19</x:f>
        <x:v>17.929411764705883</x:v>
      </x:c>
      <x:c r="P386" s="82" t="n">
        <x:f>IF('Pair Build'!AK18="T3 FIRM",1,IF(Geometries!AC8&lt;=$R$19,1,0))</x:f>
        <x:v>1</x:v>
      </x:c>
      <x:c r="Q386" s="82" t="n">
        <x:f>IF($U$19=1,Geometries!AB8,1)</x:f>
        <x:v>1</x:v>
      </x:c>
      <x:c r="R386" s="82" t="n">
        <x:f>IF($V$19=1,Lineages!AJ10,1)</x:f>
        <x:v>1</x:v>
      </x:c>
      <x:c r="S386" s="82" t="n">
        <x:f>MIN(1,G386,H386,K386,L386,Q386,R386)</x:f>
        <x:v>1</x:v>
      </x:c>
      <x:c r="T386" s="74" t="str">
        <x:f>IF(AND('Pair Build'!AJ18="FIT",I386=1,J386=1,M386=1,N386=1,O386&lt;=$E$19,P386=1),"PASS","FAIL")</x:f>
        <x:v>FAIL</x:v>
      </x:c>
      <x:c r="U386" s="98" t="str">
        <x:f>IF(AND(S386&gt;=F386,T386="PASS"),"PASS","FAIL")</x:f>
        <x:v>FAIL</x:v>
      </x:c>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row>
    <x:row r="387">
      <x:c r="B387" s="28" t="str">
        <x:v>P11</x:v>
      </x:c>
      <x:c r="C387" s="28" t="str">
        <x:v>L3-G2</x:v>
      </x:c>
      <x:c r="D387" s="28" t="str">
        <x:v>L3</x:v>
      </x:c>
      <x:c r="E387" s="28" t="str">
        <x:v>G2</x:v>
      </x:c>
      <x:c r="F387" s="96" t="n">
        <x:f>$D$19</x:f>
        <x:v>0.4</x:v>
      </x:c>
      <x:c r="G387" s="82" t="n">
        <x:f>Y$19</x:f>
        <x:v>1</x:v>
      </x:c>
      <x:c r="H387" s="82" t="n">
        <x:f>MIN(1,Geometries!E9*$I$19+(1-Geometries!E9)*(Geometries!J9*$F$19+Geometries!K9*$G$19*IF(Geometries!M9="YES",1,$J$19)+Geometries!L9*$H$19*IF(Geometries!M9="YES",1,$J$19)))</x:f>
        <x:v>0.1</x:v>
      </x:c>
      <x:c r="I387" s="82" t="n">
        <x:f>IF($K$19=0,1,IF('Pair Build'!AG19&lt;=$K$19,1,0))</x:f>
        <x:v>1</x:v>
      </x:c>
      <x:c r="J387" s="82" t="n">
        <x:f>IF($L$19=0,1,IF(Geometries!W9&gt;=$L$19,1,0))</x:f>
        <x:v>1</x:v>
      </x:c>
      <x:c r="K387" s="82" t="n">
        <x:f>MIN(IF($M$19=1,Geometries!Z9,1),IF($N$19=1,Geometries!AA9,1))</x:f>
        <x:v>1</x:v>
      </x:c>
      <x:c r="L387" s="82" t="n">
        <x:f>MIN(IF($S$19=1,'Pair Build'!AE19,1),IF($T$19=1,'Pair Build'!AF19,1))</x:f>
        <x:v>1</x:v>
      </x:c>
      <x:c r="M387" s="82" t="n">
        <x:f>IF($O$19=0,1,IF('Pair Build'!AH19&lt;=$O$19,1,0))</x:f>
        <x:v>1</x:v>
      </x:c>
      <x:c r="N387" s="82" t="n">
        <x:f>IF($P$19=0,1,IF('Pair Build'!AI19="PASS",1,0))</x:f>
        <x:v>1</x:v>
      </x:c>
      <x:c r="O387" s="82" t="n">
        <x:f>IF(F387&lt;1,'Pair Build'!Y19,'Pair Build'!Z19)/$Q$19</x:f>
        <x:v>27.163636363636364</x:v>
      </x:c>
      <x:c r="P387" s="82" t="n">
        <x:f>IF('Pair Build'!AK19="T3 FIRM",1,IF(Geometries!AC9&lt;=$R$19,1,0))</x:f>
        <x:v>1</x:v>
      </x:c>
      <x:c r="Q387" s="82" t="n">
        <x:f>IF($U$19=1,Geometries!AB9,1)</x:f>
        <x:v>1</x:v>
      </x:c>
      <x:c r="R387" s="82" t="n">
        <x:f>IF($V$19=1,Lineages!AJ10,1)</x:f>
        <x:v>1</x:v>
      </x:c>
      <x:c r="S387" s="82" t="n">
        <x:f>MIN(1,G387,H387,K387,L387,Q387,R387)</x:f>
        <x:v>0.1</x:v>
      </x:c>
      <x:c r="T387" s="74" t="str">
        <x:f>IF(AND('Pair Build'!AJ19="FIT",I387=1,J387=1,M387=1,N387=1,O387&lt;=$E$19,P387=1),"PASS","FAIL")</x:f>
        <x:v>FAIL</x:v>
      </x:c>
      <x:c r="U387" s="98" t="str">
        <x:f>IF(AND(S387&gt;=F387,T387="PASS"),"PASS","FAIL")</x:f>
        <x:v>FAIL</x:v>
      </x:c>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row>
    <x:row r="388">
      <x:c r="B388" s="28" t="str">
        <x:v>P11</x:v>
      </x:c>
      <x:c r="C388" s="28" t="str">
        <x:v>L3-G3</x:v>
      </x:c>
      <x:c r="D388" s="28" t="str">
        <x:v>L3</x:v>
      </x:c>
      <x:c r="E388" s="28" t="str">
        <x:v>G3</x:v>
      </x:c>
      <x:c r="F388" s="96" t="n">
        <x:f>$D$19</x:f>
        <x:v>0.4</x:v>
      </x:c>
      <x:c r="G388" s="82" t="n">
        <x:f>Y$19</x:f>
        <x:v>1</x:v>
      </x:c>
      <x:c r="H388" s="82" t="n">
        <x:f>MIN(1,Geometries!E10*$I$19+(1-Geometries!E10)*(Geometries!J10*$F$19+Geometries!K10*$G$19*IF(Geometries!M10="YES",1,$J$19)+Geometries!L10*$H$19*IF(Geometries!M10="YES",1,$J$19)))</x:f>
        <x:v>1</x:v>
      </x:c>
      <x:c r="I388" s="82" t="n">
        <x:f>IF($K$19=0,1,IF('Pair Build'!AG20&lt;=$K$19,1,0))</x:f>
        <x:v>1</x:v>
      </x:c>
      <x:c r="J388" s="82" t="n">
        <x:f>IF($L$19=0,1,IF(Geometries!W10&gt;=$L$19,1,0))</x:f>
        <x:v>1</x:v>
      </x:c>
      <x:c r="K388" s="82" t="n">
        <x:f>MIN(IF($M$19=1,Geometries!Z10,1),IF($N$19=1,Geometries!AA10,1))</x:f>
        <x:v>1</x:v>
      </x:c>
      <x:c r="L388" s="82" t="n">
        <x:f>MIN(IF($S$19=1,'Pair Build'!AE20,1),IF($T$19=1,'Pair Build'!AF20,1))</x:f>
        <x:v>1</x:v>
      </x:c>
      <x:c r="M388" s="82" t="n">
        <x:f>IF($O$19=0,1,IF('Pair Build'!AH20&lt;=$O$19,1,0))</x:f>
        <x:v>1</x:v>
      </x:c>
      <x:c r="N388" s="82" t="n">
        <x:f>IF($P$19=0,1,IF('Pair Build'!AI20="PASS",1,0))</x:f>
        <x:v>1</x:v>
      </x:c>
      <x:c r="O388" s="82" t="n">
        <x:f>IF(F388&lt;1,'Pair Build'!Y20,'Pair Build'!Z20)/$Q$19</x:f>
        <x:v>20.91764705882353</x:v>
      </x:c>
      <x:c r="P388" s="82" t="n">
        <x:f>IF('Pair Build'!AK20="T3 FIRM",1,IF(Geometries!AC10&lt;=$R$19,1,0))</x:f>
        <x:v>1</x:v>
      </x:c>
      <x:c r="Q388" s="82" t="n">
        <x:f>IF($U$19=1,Geometries!AB10,1)</x:f>
        <x:v>1</x:v>
      </x:c>
      <x:c r="R388" s="82" t="n">
        <x:f>IF($V$19=1,Lineages!AJ10,1)</x:f>
        <x:v>1</x:v>
      </x:c>
      <x:c r="S388" s="82" t="n">
        <x:f>MIN(1,G388,H388,K388,L388,Q388,R388)</x:f>
        <x:v>1</x:v>
      </x:c>
      <x:c r="T388" s="74" t="str">
        <x:f>IF(AND('Pair Build'!AJ20="FIT",I388=1,J388=1,M388=1,N388=1,O388&lt;=$E$19,P388=1),"PASS","FAIL")</x:f>
        <x:v>FAIL</x:v>
      </x:c>
      <x:c r="U388" s="98" t="str">
        <x:f>IF(AND(S388&gt;=F388,T388="PASS"),"PASS","FAIL")</x:f>
        <x:v>FAIL</x:v>
      </x:c>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row>
    <x:row r="389">
      <x:c r="B389" s="28" t="str">
        <x:v>P11</x:v>
      </x:c>
      <x:c r="C389" s="28" t="str">
        <x:v>L3-G4</x:v>
      </x:c>
      <x:c r="D389" s="28" t="str">
        <x:v>L3</x:v>
      </x:c>
      <x:c r="E389" s="28" t="str">
        <x:v>G4</x:v>
      </x:c>
      <x:c r="F389" s="96" t="n">
        <x:f>$D$19</x:f>
        <x:v>0.4</x:v>
      </x:c>
      <x:c r="G389" s="82" t="n">
        <x:f>Y$19</x:f>
        <x:v>1</x:v>
      </x:c>
      <x:c r="H389" s="82" t="n">
        <x:f>MIN(1,Geometries!E11*$I$19+(1-Geometries!E11)*(Geometries!J11*$F$19+Geometries!K11*$G$19*IF(Geometries!M11="YES",1,$J$19)+Geometries!L11*$H$19*IF(Geometries!M11="YES",1,$J$19)))</x:f>
        <x:v>1</x:v>
      </x:c>
      <x:c r="I389" s="82" t="n">
        <x:f>IF($K$19=0,1,IF('Pair Build'!AG21&lt;=$K$19,1,0))</x:f>
        <x:v>1</x:v>
      </x:c>
      <x:c r="J389" s="82" t="n">
        <x:f>IF($L$19=0,1,IF(Geometries!W11&gt;=$L$19,1,0))</x:f>
        <x:v>1</x:v>
      </x:c>
      <x:c r="K389" s="82" t="n">
        <x:f>MIN(IF($M$19=1,Geometries!Z11,1),IF($N$19=1,Geometries!AA11,1))</x:f>
        <x:v>1</x:v>
      </x:c>
      <x:c r="L389" s="82" t="n">
        <x:f>MIN(IF($S$19=1,'Pair Build'!AE21,1),IF($T$19=1,'Pair Build'!AF21,1))</x:f>
        <x:v>1</x:v>
      </x:c>
      <x:c r="M389" s="82" t="n">
        <x:f>IF($O$19=0,1,IF('Pair Build'!AH21&lt;=$O$19,1,0))</x:f>
        <x:v>1</x:v>
      </x:c>
      <x:c r="N389" s="82" t="n">
        <x:f>IF($P$19=0,1,IF('Pair Build'!AI21="PASS",1,0))</x:f>
        <x:v>1</x:v>
      </x:c>
      <x:c r="O389" s="82" t="n">
        <x:f>IF(F389&lt;1,'Pair Build'!Y21,'Pair Build'!Z21)/$Q$19</x:f>
        <x:v>2.88</x:v>
      </x:c>
      <x:c r="P389" s="82" t="n">
        <x:f>IF('Pair Build'!AK21="T3 FIRM",1,IF(Geometries!AC11&lt;=$R$19,1,0))</x:f>
        <x:v>1</x:v>
      </x:c>
      <x:c r="Q389" s="82" t="n">
        <x:f>IF($U$19=1,Geometries!AB11,1)</x:f>
        <x:v>1</x:v>
      </x:c>
      <x:c r="R389" s="82" t="n">
        <x:f>IF($V$19=1,Lineages!AJ10,1)</x:f>
        <x:v>1</x:v>
      </x:c>
      <x:c r="S389" s="82" t="n">
        <x:f>MIN(1,G389,H389,K389,L389,Q389,R389)</x:f>
        <x:v>1</x:v>
      </x:c>
      <x:c r="T389" s="74" t="str">
        <x:f>IF(AND('Pair Build'!AJ21="FIT",I389=1,J389=1,M389=1,N389=1,O389&lt;=$E$19,P389=1),"PASS","FAIL")</x:f>
        <x:v>FAIL</x:v>
      </x:c>
      <x:c r="U389" s="98" t="str">
        <x:f>IF(AND(S389&gt;=F389,T389="PASS"),"PASS","FAIL")</x:f>
        <x:v>FAIL</x:v>
      </x:c>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row>
    <x:row r="390">
      <x:c r="B390" s="28" t="str">
        <x:v>P11</x:v>
      </x:c>
      <x:c r="C390" s="28" t="str">
        <x:v>L3-G5</x:v>
      </x:c>
      <x:c r="D390" s="28" t="str">
        <x:v>L3</x:v>
      </x:c>
      <x:c r="E390" s="28" t="str">
        <x:v>G5</x:v>
      </x:c>
      <x:c r="F390" s="96" t="n">
        <x:f>$D$19</x:f>
        <x:v>0.4</x:v>
      </x:c>
      <x:c r="G390" s="82" t="n">
        <x:f>Y$19</x:f>
        <x:v>1</x:v>
      </x:c>
      <x:c r="H390" s="82" t="n">
        <x:f>MIN(1,Geometries!E12*$I$19+(1-Geometries!E12)*(Geometries!J12*$F$19+Geometries!K12*$G$19*IF(Geometries!M12="YES",1,$J$19)+Geometries!L12*$H$19*IF(Geometries!M12="YES",1,$J$19)))</x:f>
        <x:v>0.4</x:v>
      </x:c>
      <x:c r="I390" s="82" t="n">
        <x:f>IF($K$19=0,1,IF('Pair Build'!AG22&lt;=$K$19,1,0))</x:f>
        <x:v>1</x:v>
      </x:c>
      <x:c r="J390" s="82" t="n">
        <x:f>IF($L$19=0,1,IF(Geometries!W12&gt;=$L$19,1,0))</x:f>
        <x:v>1</x:v>
      </x:c>
      <x:c r="K390" s="82" t="n">
        <x:f>MIN(IF($M$19=1,Geometries!Z12,1),IF($N$19=1,Geometries!AA12,1))</x:f>
        <x:v>1</x:v>
      </x:c>
      <x:c r="L390" s="82" t="n">
        <x:f>MIN(IF($S$19=1,'Pair Build'!AE22,1),IF($T$19=1,'Pair Build'!AF22,1))</x:f>
        <x:v>1</x:v>
      </x:c>
      <x:c r="M390" s="82" t="n">
        <x:f>IF($O$19=0,1,IF('Pair Build'!AH22&lt;=$O$19,1,0))</x:f>
        <x:v>1</x:v>
      </x:c>
      <x:c r="N390" s="82" t="n">
        <x:f>IF($P$19=0,1,IF('Pair Build'!AI22="PASS",1,0))</x:f>
        <x:v>1</x:v>
      </x:c>
      <x:c r="O390" s="82" t="n">
        <x:f>IF(F390&lt;1,'Pair Build'!Y22,'Pair Build'!Z22)/$Q$19</x:f>
        <x:v>14.421052631578949</x:v>
      </x:c>
      <x:c r="P390" s="82" t="n">
        <x:f>IF('Pair Build'!AK22="T3 FIRM",1,IF(Geometries!AC12&lt;=$R$19,1,0))</x:f>
        <x:v>1</x:v>
      </x:c>
      <x:c r="Q390" s="82" t="n">
        <x:f>IF($U$19=1,Geometries!AB12,1)</x:f>
        <x:v>1</x:v>
      </x:c>
      <x:c r="R390" s="82" t="n">
        <x:f>IF($V$19=1,Lineages!AJ10,1)</x:f>
        <x:v>1</x:v>
      </x:c>
      <x:c r="S390" s="82" t="n">
        <x:f>MIN(1,G390,H390,K390,L390,Q390,R390)</x:f>
        <x:v>0.4</x:v>
      </x:c>
      <x:c r="T390" s="74" t="str">
        <x:f>IF(AND('Pair Build'!AJ22="FIT",I390=1,J390=1,M390=1,N390=1,O390&lt;=$E$19,P390=1),"PASS","FAIL")</x:f>
        <x:v>FAIL</x:v>
      </x:c>
      <x:c r="U390" s="98" t="str">
        <x:f>IF(AND(S390&gt;=F390,T390="PASS"),"PASS","FAIL")</x:f>
        <x:v>FAIL</x:v>
      </x:c>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row>
    <x:row r="391">
      <x:c r="B391" s="28" t="str">
        <x:v>P11</x:v>
      </x:c>
      <x:c r="C391" s="28" t="str">
        <x:v>L4-G1</x:v>
      </x:c>
      <x:c r="D391" s="28" t="str">
        <x:v>L4</x:v>
      </x:c>
      <x:c r="E391" s="28" t="str">
        <x:v>G1</x:v>
      </x:c>
      <x:c r="F391" s="96" t="n">
        <x:f>$D$19</x:f>
        <x:v>0.4</x:v>
      </x:c>
      <x:c r="G391" s="82" t="n">
        <x:f>Z$19</x:f>
        <x:v>1</x:v>
      </x:c>
      <x:c r="H391" s="82" t="n">
        <x:f>MIN(1,Geometries!E8*$I$19+(1-Geometries!E8)*(Geometries!J8*$F$19+Geometries!K8*$G$19*IF(Geometries!M8="YES",1,$J$19)+Geometries!L8*$H$19*IF(Geometries!M8="YES",1,$J$19)))</x:f>
        <x:v>1</x:v>
      </x:c>
      <x:c r="I391" s="82" t="n">
        <x:f>IF($K$19=0,1,IF('Pair Build'!AG23&lt;=$K$19,1,0))</x:f>
        <x:v>1</x:v>
      </x:c>
      <x:c r="J391" s="82" t="n">
        <x:f>IF($L$19=0,1,IF(Geometries!W8&gt;=$L$19,1,0))</x:f>
        <x:v>1</x:v>
      </x:c>
      <x:c r="K391" s="82" t="n">
        <x:f>MIN(IF($M$19=1,Geometries!Z8,1),IF($N$19=1,Geometries!AA8,1))</x:f>
        <x:v>1</x:v>
      </x:c>
      <x:c r="L391" s="82" t="n">
        <x:f>MIN(IF($S$19=1,'Pair Build'!AE23,1),IF($T$19=1,'Pair Build'!AF23,1))</x:f>
        <x:v>1</x:v>
      </x:c>
      <x:c r="M391" s="82" t="n">
        <x:f>IF($O$19=0,1,IF('Pair Build'!AH23&lt;=$O$19,1,0))</x:f>
        <x:v>1</x:v>
      </x:c>
      <x:c r="N391" s="82" t="n">
        <x:f>IF($P$19=0,1,IF('Pair Build'!AI23="PASS",1,0))</x:f>
        <x:v>1</x:v>
      </x:c>
      <x:c r="O391" s="82" t="n">
        <x:f>IF(F391&lt;1,'Pair Build'!Y23,'Pair Build'!Z23)/$Q$19</x:f>
        <x:v>20.276470588235295</x:v>
      </x:c>
      <x:c r="P391" s="82" t="n">
        <x:f>IF('Pair Build'!AK23="T3 FIRM",1,IF(Geometries!AC8&lt;=$R$19,1,0))</x:f>
        <x:v>1</x:v>
      </x:c>
      <x:c r="Q391" s="82" t="n">
        <x:f>IF($U$19=1,Geometries!AB8,1)</x:f>
        <x:v>1</x:v>
      </x:c>
      <x:c r="R391" s="82" t="n">
        <x:f>IF($V$19=1,Lineages!AJ11,1)</x:f>
        <x:v>1</x:v>
      </x:c>
      <x:c r="S391" s="82" t="n">
        <x:f>MIN(1,G391,H391,K391,L391,Q391,R391)</x:f>
        <x:v>1</x:v>
      </x:c>
      <x:c r="T391" s="74" t="str">
        <x:f>IF(AND('Pair Build'!AJ23="FIT",I391=1,J391=1,M391=1,N391=1,O391&lt;=$E$19,P391=1),"PASS","FAIL")</x:f>
        <x:v>PASS</x:v>
      </x:c>
      <x:c r="U391" s="98" t="str">
        <x:f>IF(AND(S391&gt;=F391,T391="PASS"),"PASS","FAIL")</x:f>
        <x:v>PASS</x:v>
      </x:c>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row>
    <x:row r="392">
      <x:c r="B392" s="28" t="str">
        <x:v>P11</x:v>
      </x:c>
      <x:c r="C392" s="28" t="str">
        <x:v>L4-G2</x:v>
      </x:c>
      <x:c r="D392" s="28" t="str">
        <x:v>L4</x:v>
      </x:c>
      <x:c r="E392" s="28" t="str">
        <x:v>G2</x:v>
      </x:c>
      <x:c r="F392" s="96" t="n">
        <x:f>$D$19</x:f>
        <x:v>0.4</x:v>
      </x:c>
      <x:c r="G392" s="82" t="n">
        <x:f>Z$19</x:f>
        <x:v>1</x:v>
      </x:c>
      <x:c r="H392" s="82" t="n">
        <x:f>MIN(1,Geometries!E9*$I$19+(1-Geometries!E9)*(Geometries!J9*$F$19+Geometries!K9*$G$19*IF(Geometries!M9="YES",1,$J$19)+Geometries!L9*$H$19*IF(Geometries!M9="YES",1,$J$19)))</x:f>
        <x:v>0.1</x:v>
      </x:c>
      <x:c r="I392" s="82" t="n">
        <x:f>IF($K$19=0,1,IF('Pair Build'!AG24&lt;=$K$19,1,0))</x:f>
        <x:v>1</x:v>
      </x:c>
      <x:c r="J392" s="82" t="n">
        <x:f>IF($L$19=0,1,IF(Geometries!W9&gt;=$L$19,1,0))</x:f>
        <x:v>1</x:v>
      </x:c>
      <x:c r="K392" s="82" t="n">
        <x:f>MIN(IF($M$19=1,Geometries!Z9,1),IF($N$19=1,Geometries!AA9,1))</x:f>
        <x:v>1</x:v>
      </x:c>
      <x:c r="L392" s="82" t="n">
        <x:f>MIN(IF($S$19=1,'Pair Build'!AE24,1),IF($T$19=1,'Pair Build'!AF24,1))</x:f>
        <x:v>1</x:v>
      </x:c>
      <x:c r="M392" s="82" t="n">
        <x:f>IF($O$19=0,1,IF('Pair Build'!AH24&lt;=$O$19,1,0))</x:f>
        <x:v>1</x:v>
      </x:c>
      <x:c r="N392" s="82" t="n">
        <x:f>IF($P$19=0,1,IF('Pair Build'!AI24="PASS",1,0))</x:f>
        <x:v>1</x:v>
      </x:c>
      <x:c r="O392" s="82" t="n">
        <x:f>IF(F392&lt;1,'Pair Build'!Y24,'Pair Build'!Z24)/$Q$19</x:f>
        <x:v>27.45</x:v>
      </x:c>
      <x:c r="P392" s="82" t="n">
        <x:f>IF('Pair Build'!AK24="T3 FIRM",1,IF(Geometries!AC9&lt;=$R$19,1,0))</x:f>
        <x:v>1</x:v>
      </x:c>
      <x:c r="Q392" s="82" t="n">
        <x:f>IF($U$19=1,Geometries!AB9,1)</x:f>
        <x:v>1</x:v>
      </x:c>
      <x:c r="R392" s="82" t="n">
        <x:f>IF($V$19=1,Lineages!AJ11,1)</x:f>
        <x:v>1</x:v>
      </x:c>
      <x:c r="S392" s="82" t="n">
        <x:f>MIN(1,G392,H392,K392,L392,Q392,R392)</x:f>
        <x:v>0.1</x:v>
      </x:c>
      <x:c r="T392" s="74" t="str">
        <x:f>IF(AND('Pair Build'!AJ24="FIT",I392=1,J392=1,M392=1,N392=1,O392&lt;=$E$19,P392=1),"PASS","FAIL")</x:f>
        <x:v>PASS</x:v>
      </x:c>
      <x:c r="U392" s="98" t="str">
        <x:f>IF(AND(S392&gt;=F392,T392="PASS"),"PASS","FAIL")</x:f>
        <x:v>FAIL</x:v>
      </x:c>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row>
    <x:row r="393">
      <x:c r="B393" s="28" t="str">
        <x:v>P11</x:v>
      </x:c>
      <x:c r="C393" s="28" t="str">
        <x:v>L4-G3</x:v>
      </x:c>
      <x:c r="D393" s="28" t="str">
        <x:v>L4</x:v>
      </x:c>
      <x:c r="E393" s="28" t="str">
        <x:v>G3</x:v>
      </x:c>
      <x:c r="F393" s="96" t="n">
        <x:f>$D$19</x:f>
        <x:v>0.4</x:v>
      </x:c>
      <x:c r="G393" s="82" t="n">
        <x:f>Z$19</x:f>
        <x:v>1</x:v>
      </x:c>
      <x:c r="H393" s="82" t="n">
        <x:f>MIN(1,Geometries!E10*$I$19+(1-Geometries!E10)*(Geometries!J10*$F$19+Geometries!K10*$G$19*IF(Geometries!M10="YES",1,$J$19)+Geometries!L10*$H$19*IF(Geometries!M10="YES",1,$J$19)))</x:f>
        <x:v>1</x:v>
      </x:c>
      <x:c r="I393" s="82" t="n">
        <x:f>IF($K$19=0,1,IF('Pair Build'!AG25&lt;=$K$19,1,0))</x:f>
        <x:v>1</x:v>
      </x:c>
      <x:c r="J393" s="82" t="n">
        <x:f>IF($L$19=0,1,IF(Geometries!W10&gt;=$L$19,1,0))</x:f>
        <x:v>1</x:v>
      </x:c>
      <x:c r="K393" s="82" t="n">
        <x:f>MIN(IF($M$19=1,Geometries!Z10,1),IF($N$19=1,Geometries!AA10,1))</x:f>
        <x:v>1</x:v>
      </x:c>
      <x:c r="L393" s="82" t="n">
        <x:f>MIN(IF($S$19=1,'Pair Build'!AE25,1),IF($T$19=1,'Pair Build'!AF25,1))</x:f>
        <x:v>1</x:v>
      </x:c>
      <x:c r="M393" s="82" t="n">
        <x:f>IF($O$19=0,1,IF('Pair Build'!AH25&lt;=$O$19,1,0))</x:f>
        <x:v>1</x:v>
      </x:c>
      <x:c r="N393" s="82" t="n">
        <x:f>IF($P$19=0,1,IF('Pair Build'!AI25="PASS",1,0))</x:f>
        <x:v>1</x:v>
      </x:c>
      <x:c r="O393" s="82" t="n">
        <x:f>IF(F393&lt;1,'Pair Build'!Y25,'Pair Build'!Z25)/$Q$19</x:f>
        <x:v>21.655882352941177</x:v>
      </x:c>
      <x:c r="P393" s="82" t="n">
        <x:f>IF('Pair Build'!AK25="T3 FIRM",1,IF(Geometries!AC10&lt;=$R$19,1,0))</x:f>
        <x:v>1</x:v>
      </x:c>
      <x:c r="Q393" s="82" t="n">
        <x:f>IF($U$19=1,Geometries!AB10,1)</x:f>
        <x:v>1</x:v>
      </x:c>
      <x:c r="R393" s="82" t="n">
        <x:f>IF($V$19=1,Lineages!AJ11,1)</x:f>
        <x:v>1</x:v>
      </x:c>
      <x:c r="S393" s="82" t="n">
        <x:f>MIN(1,G393,H393,K393,L393,Q393,R393)</x:f>
        <x:v>1</x:v>
      </x:c>
      <x:c r="T393" s="74" t="str">
        <x:f>IF(AND('Pair Build'!AJ25="FIT",I393=1,J393=1,M393=1,N393=1,O393&lt;=$E$19,P393=1),"PASS","FAIL")</x:f>
        <x:v>PASS</x:v>
      </x:c>
      <x:c r="U393" s="98" t="str">
        <x:f>IF(AND(S393&gt;=F393,T393="PASS"),"PASS","FAIL")</x:f>
        <x:v>PASS</x:v>
      </x:c>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row>
    <x:row r="394">
      <x:c r="B394" s="28" t="str">
        <x:v>P11</x:v>
      </x:c>
      <x:c r="C394" s="28" t="str">
        <x:v>L4-G4</x:v>
      </x:c>
      <x:c r="D394" s="28" t="str">
        <x:v>L4</x:v>
      </x:c>
      <x:c r="E394" s="28" t="str">
        <x:v>G4</x:v>
      </x:c>
      <x:c r="F394" s="96" t="n">
        <x:f>$D$19</x:f>
        <x:v>0.4</x:v>
      </x:c>
      <x:c r="G394" s="82" t="n">
        <x:f>Z$19</x:f>
        <x:v>1</x:v>
      </x:c>
      <x:c r="H394" s="82" t="n">
        <x:f>MIN(1,Geometries!E11*$I$19+(1-Geometries!E11)*(Geometries!J11*$F$19+Geometries!K11*$G$19*IF(Geometries!M11="YES",1,$J$19)+Geometries!L11*$H$19*IF(Geometries!M11="YES",1,$J$19)))</x:f>
        <x:v>1</x:v>
      </x:c>
      <x:c r="I394" s="82" t="n">
        <x:f>IF($K$19=0,1,IF('Pair Build'!AG26&lt;=$K$19,1,0))</x:f>
        <x:v>1</x:v>
      </x:c>
      <x:c r="J394" s="82" t="n">
        <x:f>IF($L$19=0,1,IF(Geometries!W11&gt;=$L$19,1,0))</x:f>
        <x:v>1</x:v>
      </x:c>
      <x:c r="K394" s="82" t="n">
        <x:f>MIN(IF($M$19=1,Geometries!Z11,1),IF($N$19=1,Geometries!AA11,1))</x:f>
        <x:v>1</x:v>
      </x:c>
      <x:c r="L394" s="82" t="n">
        <x:f>MIN(IF($S$19=1,'Pair Build'!AE26,1),IF($T$19=1,'Pair Build'!AF26,1))</x:f>
        <x:v>1</x:v>
      </x:c>
      <x:c r="M394" s="82" t="n">
        <x:f>IF($O$19=0,1,IF('Pair Build'!AH26&lt;=$O$19,1,0))</x:f>
        <x:v>1</x:v>
      </x:c>
      <x:c r="N394" s="82" t="n">
        <x:f>IF($P$19=0,1,IF('Pair Build'!AI26="PASS",1,0))</x:f>
        <x:v>1</x:v>
      </x:c>
      <x:c r="O394" s="82" t="n">
        <x:f>IF(F394&lt;1,'Pair Build'!Y26,'Pair Build'!Z26)/$Q$19</x:f>
        <x:v>3.6333333333333333</x:v>
      </x:c>
      <x:c r="P394" s="82" t="n">
        <x:f>IF('Pair Build'!AK26="T3 FIRM",1,IF(Geometries!AC11&lt;=$R$19,1,0))</x:f>
        <x:v>1</x:v>
      </x:c>
      <x:c r="Q394" s="82" t="n">
        <x:f>IF($U$19=1,Geometries!AB11,1)</x:f>
        <x:v>1</x:v>
      </x:c>
      <x:c r="R394" s="82" t="n">
        <x:f>IF($V$19=1,Lineages!AJ11,1)</x:f>
        <x:v>1</x:v>
      </x:c>
      <x:c r="S394" s="82" t="n">
        <x:f>MIN(1,G394,H394,K394,L394,Q394,R394)</x:f>
        <x:v>1</x:v>
      </x:c>
      <x:c r="T394" s="74" t="str">
        <x:f>IF(AND('Pair Build'!AJ26="FIT",I394=1,J394=1,M394=1,N394=1,O394&lt;=$E$19,P394=1),"PASS","FAIL")</x:f>
        <x:v>PASS</x:v>
      </x:c>
      <x:c r="U394" s="98" t="str">
        <x:f>IF(AND(S394&gt;=F394,T394="PASS"),"PASS","FAIL")</x:f>
        <x:v>PASS</x:v>
      </x:c>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row>
    <x:row r="395">
      <x:c r="B395" s="28" t="str">
        <x:v>P11</x:v>
      </x:c>
      <x:c r="C395" s="28" t="str">
        <x:v>L4-G5</x:v>
      </x:c>
      <x:c r="D395" s="28" t="str">
        <x:v>L4</x:v>
      </x:c>
      <x:c r="E395" s="28" t="str">
        <x:v>G5</x:v>
      </x:c>
      <x:c r="F395" s="96" t="n">
        <x:f>$D$19</x:f>
        <x:v>0.4</x:v>
      </x:c>
      <x:c r="G395" s="82" t="n">
        <x:f>Z$19</x:f>
        <x:v>1</x:v>
      </x:c>
      <x:c r="H395" s="82" t="n">
        <x:f>MIN(1,Geometries!E12*$I$19+(1-Geometries!E12)*(Geometries!J12*$F$19+Geometries!K12*$G$19*IF(Geometries!M12="YES",1,$J$19)+Geometries!L12*$H$19*IF(Geometries!M12="YES",1,$J$19)))</x:f>
        <x:v>0.4</x:v>
      </x:c>
      <x:c r="I395" s="82" t="n">
        <x:f>IF($K$19=0,1,IF('Pair Build'!AG27&lt;=$K$19,1,0))</x:f>
        <x:v>1</x:v>
      </x:c>
      <x:c r="J395" s="82" t="n">
        <x:f>IF($L$19=0,1,IF(Geometries!W12&gt;=$L$19,1,0))</x:f>
        <x:v>1</x:v>
      </x:c>
      <x:c r="K395" s="82" t="n">
        <x:f>MIN(IF($M$19=1,Geometries!Z12,1),IF($N$19=1,Geometries!AA12,1))</x:f>
        <x:v>1</x:v>
      </x:c>
      <x:c r="L395" s="82" t="n">
        <x:f>MIN(IF($S$19=1,'Pair Build'!AE27,1),IF($T$19=1,'Pair Build'!AF27,1))</x:f>
        <x:v>1</x:v>
      </x:c>
      <x:c r="M395" s="82" t="n">
        <x:f>IF($O$19=0,1,IF('Pair Build'!AH27&lt;=$O$19,1,0))</x:f>
        <x:v>1</x:v>
      </x:c>
      <x:c r="N395" s="82" t="n">
        <x:f>IF($P$19=0,1,IF('Pair Build'!AI27="PASS",1,0))</x:f>
        <x:v>1</x:v>
      </x:c>
      <x:c r="O395" s="82" t="n">
        <x:f>IF(F395&lt;1,'Pair Build'!Y27,'Pair Build'!Z27)/$Q$19</x:f>
        <x:v>19.20394736842105</x:v>
      </x:c>
      <x:c r="P395" s="82" t="n">
        <x:f>IF('Pair Build'!AK27="T3 FIRM",1,IF(Geometries!AC12&lt;=$R$19,1,0))</x:f>
        <x:v>1</x:v>
      </x:c>
      <x:c r="Q395" s="82" t="n">
        <x:f>IF($U$19=1,Geometries!AB12,1)</x:f>
        <x:v>1</x:v>
      </x:c>
      <x:c r="R395" s="82" t="n">
        <x:f>IF($V$19=1,Lineages!AJ11,1)</x:f>
        <x:v>1</x:v>
      </x:c>
      <x:c r="S395" s="82" t="n">
        <x:f>MIN(1,G395,H395,K395,L395,Q395,R395)</x:f>
        <x:v>0.4</x:v>
      </x:c>
      <x:c r="T395" s="74" t="str">
        <x:f>IF(AND('Pair Build'!AJ27="FIT",I395=1,J395=1,M395=1,N395=1,O395&lt;=$E$19,P395=1),"PASS","FAIL")</x:f>
        <x:v>PASS</x:v>
      </x:c>
      <x:c r="U395" s="98" t="str">
        <x:f>IF(AND(S395&gt;=F395,T395="PASS"),"PASS","FAIL")</x:f>
        <x:v>PASS</x:v>
      </x:c>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row>
    <x:row r="396">
      <x:c r="B396" s="28" t="str">
        <x:v>P11</x:v>
      </x:c>
      <x:c r="C396" s="28" t="str">
        <x:v>L5-G1</x:v>
      </x:c>
      <x:c r="D396" s="28" t="str">
        <x:v>L5</x:v>
      </x:c>
      <x:c r="E396" s="28" t="str">
        <x:v>G1</x:v>
      </x:c>
      <x:c r="F396" s="96" t="n">
        <x:f>$D$19</x:f>
        <x:v>0.4</x:v>
      </x:c>
      <x:c r="G396" s="82" t="n">
        <x:f>AA$19</x:f>
        <x:v>1</x:v>
      </x:c>
      <x:c r="H396" s="82" t="n">
        <x:f>MIN(1,Geometries!E8*$I$19+(1-Geometries!E8)*(Geometries!J8*$F$19+Geometries!K8*$G$19*IF(Geometries!M8="YES",1,$J$19)+Geometries!L8*$H$19*IF(Geometries!M8="YES",1,$J$19)))</x:f>
        <x:v>1</x:v>
      </x:c>
      <x:c r="I396" s="82" t="n">
        <x:f>IF($K$19=0,1,IF('Pair Build'!AG28&lt;=$K$19,1,0))</x:f>
        <x:v>1</x:v>
      </x:c>
      <x:c r="J396" s="82" t="n">
        <x:f>IF($L$19=0,1,IF(Geometries!W8&gt;=$L$19,1,0))</x:f>
        <x:v>1</x:v>
      </x:c>
      <x:c r="K396" s="82" t="n">
        <x:f>MIN(IF($M$19=1,Geometries!Z8,1),IF($N$19=1,Geometries!AA8,1))</x:f>
        <x:v>1</x:v>
      </x:c>
      <x:c r="L396" s="82" t="n">
        <x:f>MIN(IF($S$19=1,'Pair Build'!AE28,1),IF($T$19=1,'Pair Build'!AF28,1))</x:f>
        <x:v>1</x:v>
      </x:c>
      <x:c r="M396" s="82" t="n">
        <x:f>IF($O$19=0,1,IF('Pair Build'!AH28&lt;=$O$19,1,0))</x:f>
        <x:v>1</x:v>
      </x:c>
      <x:c r="N396" s="82" t="n">
        <x:f>IF($P$19=0,1,IF('Pair Build'!AI28="PASS",1,0))</x:f>
        <x:v>1</x:v>
      </x:c>
      <x:c r="O396" s="82" t="n">
        <x:f>IF(F396&lt;1,'Pair Build'!Y28,'Pair Build'!Z28)/$Q$19</x:f>
        <x:v>12</x:v>
      </x:c>
      <x:c r="P396" s="82" t="n">
        <x:f>IF('Pair Build'!AK28="T3 FIRM",1,IF(Geometries!AC8&lt;=$R$19,1,0))</x:f>
        <x:v>1</x:v>
      </x:c>
      <x:c r="Q396" s="82" t="n">
        <x:f>IF($U$19=1,Geometries!AB8,1)</x:f>
        <x:v>1</x:v>
      </x:c>
      <x:c r="R396" s="82" t="n">
        <x:f>IF($V$19=1,Lineages!AJ12,1)</x:f>
        <x:v>1</x:v>
      </x:c>
      <x:c r="S396" s="82" t="n">
        <x:f>MIN(1,G396,H396,K396,L396,Q396,R396)</x:f>
        <x:v>1</x:v>
      </x:c>
      <x:c r="T396" s="74" t="str">
        <x:f>IF(AND('Pair Build'!AJ28="FIT",I396=1,J396=1,M396=1,N396=1,O396&lt;=$E$19,P396=1),"PASS","FAIL")</x:f>
        <x:v>PASS</x:v>
      </x:c>
      <x:c r="U396" s="98" t="str">
        <x:f>IF(AND(S396&gt;=F396,T396="PASS"),"PASS","FAIL")</x:f>
        <x:v>PASS</x:v>
      </x:c>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row>
    <x:row r="397">
      <x:c r="B397" s="28" t="str">
        <x:v>P11</x:v>
      </x:c>
      <x:c r="C397" s="28" t="str">
        <x:v>L5-G2</x:v>
      </x:c>
      <x:c r="D397" s="28" t="str">
        <x:v>L5</x:v>
      </x:c>
      <x:c r="E397" s="28" t="str">
        <x:v>G2</x:v>
      </x:c>
      <x:c r="F397" s="96" t="n">
        <x:f>$D$19</x:f>
        <x:v>0.4</x:v>
      </x:c>
      <x:c r="G397" s="82" t="n">
        <x:f>AA$19</x:f>
        <x:v>1</x:v>
      </x:c>
      <x:c r="H397" s="82" t="n">
        <x:f>MIN(1,Geometries!E9*$I$19+(1-Geometries!E9)*(Geometries!J9*$F$19+Geometries!K9*$G$19*IF(Geometries!M9="YES",1,$J$19)+Geometries!L9*$H$19*IF(Geometries!M9="YES",1,$J$19)))</x:f>
        <x:v>0.1</x:v>
      </x:c>
      <x:c r="I397" s="82" t="n">
        <x:f>IF($K$19=0,1,IF('Pair Build'!AG29&lt;=$K$19,1,0))</x:f>
        <x:v>1</x:v>
      </x:c>
      <x:c r="J397" s="82" t="n">
        <x:f>IF($L$19=0,1,IF(Geometries!W9&gt;=$L$19,1,0))</x:f>
        <x:v>1</x:v>
      </x:c>
      <x:c r="K397" s="82" t="n">
        <x:f>MIN(IF($M$19=1,Geometries!Z9,1),IF($N$19=1,Geometries!AA9,1))</x:f>
        <x:v>1</x:v>
      </x:c>
      <x:c r="L397" s="82" t="n">
        <x:f>MIN(IF($S$19=1,'Pair Build'!AE29,1),IF($T$19=1,'Pair Build'!AF29,1))</x:f>
        <x:v>1</x:v>
      </x:c>
      <x:c r="M397" s="82" t="n">
        <x:f>IF($O$19=0,1,IF('Pair Build'!AH29&lt;=$O$19,1,0))</x:f>
        <x:v>1</x:v>
      </x:c>
      <x:c r="N397" s="82" t="n">
        <x:f>IF($P$19=0,1,IF('Pair Build'!AI29="PASS",1,0))</x:f>
        <x:v>1</x:v>
      </x:c>
      <x:c r="O397" s="82" t="n">
        <x:f>IF(F397&lt;1,'Pair Build'!Y29,'Pair Build'!Z29)/$Q$19</x:f>
        <x:v>18</x:v>
      </x:c>
      <x:c r="P397" s="82" t="n">
        <x:f>IF('Pair Build'!AK29="T3 FIRM",1,IF(Geometries!AC9&lt;=$R$19,1,0))</x:f>
        <x:v>1</x:v>
      </x:c>
      <x:c r="Q397" s="82" t="n">
        <x:f>IF($U$19=1,Geometries!AB9,1)</x:f>
        <x:v>1</x:v>
      </x:c>
      <x:c r="R397" s="82" t="n">
        <x:f>IF($V$19=1,Lineages!AJ12,1)</x:f>
        <x:v>1</x:v>
      </x:c>
      <x:c r="S397" s="82" t="n">
        <x:f>MIN(1,G397,H397,K397,L397,Q397,R397)</x:f>
        <x:v>0.1</x:v>
      </x:c>
      <x:c r="T397" s="74" t="str">
        <x:f>IF(AND('Pair Build'!AJ29="FIT",I397=1,J397=1,M397=1,N397=1,O397&lt;=$E$19,P397=1),"PASS","FAIL")</x:f>
        <x:v>PASS</x:v>
      </x:c>
      <x:c r="U397" s="98" t="str">
        <x:f>IF(AND(S397&gt;=F397,T397="PASS"),"PASS","FAIL")</x:f>
        <x:v>FAIL</x:v>
      </x:c>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row>
    <x:row r="398">
      <x:c r="B398" s="28" t="str">
        <x:v>P11</x:v>
      </x:c>
      <x:c r="C398" s="28" t="str">
        <x:v>L5-G3</x:v>
      </x:c>
      <x:c r="D398" s="28" t="str">
        <x:v>L5</x:v>
      </x:c>
      <x:c r="E398" s="28" t="str">
        <x:v>G3</x:v>
      </x:c>
      <x:c r="F398" s="96" t="n">
        <x:f>$D$19</x:f>
        <x:v>0.4</x:v>
      </x:c>
      <x:c r="G398" s="82" t="n">
        <x:f>AA$19</x:f>
        <x:v>1</x:v>
      </x:c>
      <x:c r="H398" s="82" t="n">
        <x:f>MIN(1,Geometries!E10*$I$19+(1-Geometries!E10)*(Geometries!J10*$F$19+Geometries!K10*$G$19*IF(Geometries!M10="YES",1,$J$19)+Geometries!L10*$H$19*IF(Geometries!M10="YES",1,$J$19)))</x:f>
        <x:v>1</x:v>
      </x:c>
      <x:c r="I398" s="82" t="n">
        <x:f>IF($K$19=0,1,IF('Pair Build'!AG30&lt;=$K$19,1,0))</x:f>
        <x:v>1</x:v>
      </x:c>
      <x:c r="J398" s="82" t="n">
        <x:f>IF($L$19=0,1,IF(Geometries!W10&gt;=$L$19,1,0))</x:f>
        <x:v>1</x:v>
      </x:c>
      <x:c r="K398" s="82" t="n">
        <x:f>MIN(IF($M$19=1,Geometries!Z10,1),IF($N$19=1,Geometries!AA10,1))</x:f>
        <x:v>1</x:v>
      </x:c>
      <x:c r="L398" s="82" t="n">
        <x:f>MIN(IF($S$19=1,'Pair Build'!AE30,1),IF($T$19=1,'Pair Build'!AF30,1))</x:f>
        <x:v>1</x:v>
      </x:c>
      <x:c r="M398" s="82" t="n">
        <x:f>IF($O$19=0,1,IF('Pair Build'!AH30&lt;=$O$19,1,0))</x:f>
        <x:v>1</x:v>
      </x:c>
      <x:c r="N398" s="82" t="n">
        <x:f>IF($P$19=0,1,IF('Pair Build'!AI30="PASS",1,0))</x:f>
        <x:v>1</x:v>
      </x:c>
      <x:c r="O398" s="82" t="n">
        <x:f>IF(F398&lt;1,'Pair Build'!Y30,'Pair Build'!Z30)/$Q$19</x:f>
        <x:v>14</x:v>
      </x:c>
      <x:c r="P398" s="82" t="n">
        <x:f>IF('Pair Build'!AK30="T3 FIRM",1,IF(Geometries!AC10&lt;=$R$19,1,0))</x:f>
        <x:v>1</x:v>
      </x:c>
      <x:c r="Q398" s="82" t="n">
        <x:f>IF($U$19=1,Geometries!AB10,1)</x:f>
        <x:v>1</x:v>
      </x:c>
      <x:c r="R398" s="82" t="n">
        <x:f>IF($V$19=1,Lineages!AJ12,1)</x:f>
        <x:v>1</x:v>
      </x:c>
      <x:c r="S398" s="82" t="n">
        <x:f>MIN(1,G398,H398,K398,L398,Q398,R398)</x:f>
        <x:v>1</x:v>
      </x:c>
      <x:c r="T398" s="74" t="str">
        <x:f>IF(AND('Pair Build'!AJ30="FIT",I398=1,J398=1,M398=1,N398=1,O398&lt;=$E$19,P398=1),"PASS","FAIL")</x:f>
        <x:v>PASS</x:v>
      </x:c>
      <x:c r="U398" s="98" t="str">
        <x:f>IF(AND(S398&gt;=F398,T398="PASS"),"PASS","FAIL")</x:f>
        <x:v>PASS</x:v>
      </x:c>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row>
    <x:row r="399">
      <x:c r="B399" s="28" t="str">
        <x:v>P11</x:v>
      </x:c>
      <x:c r="C399" s="28" t="str">
        <x:v>L5-G4</x:v>
      </x:c>
      <x:c r="D399" s="28" t="str">
        <x:v>L5</x:v>
      </x:c>
      <x:c r="E399" s="28" t="str">
        <x:v>G4</x:v>
      </x:c>
      <x:c r="F399" s="96" t="n">
        <x:f>$D$19</x:f>
        <x:v>0.4</x:v>
      </x:c>
      <x:c r="G399" s="82" t="n">
        <x:f>AA$19</x:f>
        <x:v>1</x:v>
      </x:c>
      <x:c r="H399" s="82" t="n">
        <x:f>MIN(1,Geometries!E11*$I$19+(1-Geometries!E11)*(Geometries!J11*$F$19+Geometries!K11*$G$19*IF(Geometries!M11="YES",1,$J$19)+Geometries!L11*$H$19*IF(Geometries!M11="YES",1,$J$19)))</x:f>
        <x:v>1</x:v>
      </x:c>
      <x:c r="I399" s="82" t="n">
        <x:f>IF($K$19=0,1,IF('Pair Build'!AG31&lt;=$K$19,1,0))</x:f>
        <x:v>1</x:v>
      </x:c>
      <x:c r="J399" s="82" t="n">
        <x:f>IF($L$19=0,1,IF(Geometries!W11&gt;=$L$19,1,0))</x:f>
        <x:v>1</x:v>
      </x:c>
      <x:c r="K399" s="82" t="n">
        <x:f>MIN(IF($M$19=1,Geometries!Z11,1),IF($N$19=1,Geometries!AA11,1))</x:f>
        <x:v>1</x:v>
      </x:c>
      <x:c r="L399" s="82" t="n">
        <x:f>MIN(IF($S$19=1,'Pair Build'!AE31,1),IF($T$19=1,'Pair Build'!AF31,1))</x:f>
        <x:v>1</x:v>
      </x:c>
      <x:c r="M399" s="82" t="n">
        <x:f>IF($O$19=0,1,IF('Pair Build'!AH31&lt;=$O$19,1,0))</x:f>
        <x:v>1</x:v>
      </x:c>
      <x:c r="N399" s="82" t="n">
        <x:f>IF($P$19=0,1,IF('Pair Build'!AI31="PASS",1,0))</x:f>
        <x:v>1</x:v>
      </x:c>
      <x:c r="O399" s="82" t="n">
        <x:f>IF(F399&lt;1,'Pair Build'!Y31,'Pair Build'!Z31)/$Q$19</x:f>
        <x:v>2</x:v>
      </x:c>
      <x:c r="P399" s="82" t="n">
        <x:f>IF('Pair Build'!AK31="T3 FIRM",1,IF(Geometries!AC11&lt;=$R$19,1,0))</x:f>
        <x:v>1</x:v>
      </x:c>
      <x:c r="Q399" s="82" t="n">
        <x:f>IF($U$19=1,Geometries!AB11,1)</x:f>
        <x:v>1</x:v>
      </x:c>
      <x:c r="R399" s="82" t="n">
        <x:f>IF($V$19=1,Lineages!AJ12,1)</x:f>
        <x:v>1</x:v>
      </x:c>
      <x:c r="S399" s="82" t="n">
        <x:f>MIN(1,G399,H399,K399,L399,Q399,R399)</x:f>
        <x:v>1</x:v>
      </x:c>
      <x:c r="T399" s="74" t="str">
        <x:f>IF(AND('Pair Build'!AJ31="FIT",I399=1,J399=1,M399=1,N399=1,O399&lt;=$E$19,P399=1),"PASS","FAIL")</x:f>
        <x:v>PASS</x:v>
      </x:c>
      <x:c r="U399" s="98" t="str">
        <x:f>IF(AND(S399&gt;=F399,T399="PASS"),"PASS","FAIL")</x:f>
        <x:v>PASS</x:v>
      </x:c>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row>
    <x:row r="400">
      <x:c r="B400" s="28" t="str">
        <x:v>P11</x:v>
      </x:c>
      <x:c r="C400" s="28" t="str">
        <x:v>L5-G5</x:v>
      </x:c>
      <x:c r="D400" s="28" t="str">
        <x:v>L5</x:v>
      </x:c>
      <x:c r="E400" s="28" t="str">
        <x:v>G5</x:v>
      </x:c>
      <x:c r="F400" s="96" t="n">
        <x:f>$D$19</x:f>
        <x:v>0.4</x:v>
      </x:c>
      <x:c r="G400" s="82" t="n">
        <x:f>AA$19</x:f>
        <x:v>1</x:v>
      </x:c>
      <x:c r="H400" s="82" t="n">
        <x:f>MIN(1,Geometries!E12*$I$19+(1-Geometries!E12)*(Geometries!J12*$F$19+Geometries!K12*$G$19*IF(Geometries!M12="YES",1,$J$19)+Geometries!L12*$H$19*IF(Geometries!M12="YES",1,$J$19)))</x:f>
        <x:v>0.4</x:v>
      </x:c>
      <x:c r="I400" s="82" t="n">
        <x:f>IF($K$19=0,1,IF('Pair Build'!AG32&lt;=$K$19,1,0))</x:f>
        <x:v>1</x:v>
      </x:c>
      <x:c r="J400" s="82" t="n">
        <x:f>IF($L$19=0,1,IF(Geometries!W12&gt;=$L$19,1,0))</x:f>
        <x:v>1</x:v>
      </x:c>
      <x:c r="K400" s="82" t="n">
        <x:f>MIN(IF($M$19=1,Geometries!Z12,1),IF($N$19=1,Geometries!AA12,1))</x:f>
        <x:v>1</x:v>
      </x:c>
      <x:c r="L400" s="82" t="n">
        <x:f>MIN(IF($S$19=1,'Pair Build'!AE32,1),IF($T$19=1,'Pair Build'!AF32,1))</x:f>
        <x:v>1</x:v>
      </x:c>
      <x:c r="M400" s="82" t="n">
        <x:f>IF($O$19=0,1,IF('Pair Build'!AH32&lt;=$O$19,1,0))</x:f>
        <x:v>1</x:v>
      </x:c>
      <x:c r="N400" s="82" t="n">
        <x:f>IF($P$19=0,1,IF('Pair Build'!AI32="PASS",1,0))</x:f>
        <x:v>1</x:v>
      </x:c>
      <x:c r="O400" s="82" t="n">
        <x:f>IF(F400&lt;1,'Pair Build'!Y32,'Pair Build'!Z32)/$Q$19</x:f>
        <x:v>10</x:v>
      </x:c>
      <x:c r="P400" s="82" t="n">
        <x:f>IF('Pair Build'!AK32="T3 FIRM",1,IF(Geometries!AC12&lt;=$R$19,1,0))</x:f>
        <x:v>1</x:v>
      </x:c>
      <x:c r="Q400" s="82" t="n">
        <x:f>IF($U$19=1,Geometries!AB12,1)</x:f>
        <x:v>1</x:v>
      </x:c>
      <x:c r="R400" s="82" t="n">
        <x:f>IF($V$19=1,Lineages!AJ12,1)</x:f>
        <x:v>1</x:v>
      </x:c>
      <x:c r="S400" s="82" t="n">
        <x:f>MIN(1,G400,H400,K400,L400,Q400,R400)</x:f>
        <x:v>0.4</x:v>
      </x:c>
      <x:c r="T400" s="74" t="str">
        <x:f>IF(AND('Pair Build'!AJ32="FIT",I400=1,J400=1,M400=1,N400=1,O400&lt;=$E$19,P400=1),"PASS","FAIL")</x:f>
        <x:v>PASS</x:v>
      </x:c>
      <x:c r="U400" s="98" t="str">
        <x:f>IF(AND(S400&gt;=F400,T400="PASS"),"PASS","FAIL")</x:f>
        <x:v>PASS</x:v>
      </x:c>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row>
    <x:row r="401">
      <x:c r="B401" s="28" t="str">
        <x:v>P11</x:v>
      </x:c>
      <x:c r="C401" s="28" t="str">
        <x:v>L6-G1</x:v>
      </x:c>
      <x:c r="D401" s="28" t="str">
        <x:v>L6</x:v>
      </x:c>
      <x:c r="E401" s="28" t="str">
        <x:v>G1</x:v>
      </x:c>
      <x:c r="F401" s="96" t="n">
        <x:f>$D$19</x:f>
        <x:v>0.4</x:v>
      </x:c>
      <x:c r="G401" s="82" t="n">
        <x:f>AB$19</x:f>
        <x:v>1</x:v>
      </x:c>
      <x:c r="H401" s="82" t="n">
        <x:f>MIN(1,Geometries!E8*$I$19+(1-Geometries!E8)*(Geometries!J8*$F$19+Geometries!K8*$G$19*IF(Geometries!M8="YES",1,$J$19)+Geometries!L8*$H$19*IF(Geometries!M8="YES",1,$J$19)))</x:f>
        <x:v>1</x:v>
      </x:c>
      <x:c r="I401" s="82" t="n">
        <x:f>IF($K$19=0,1,IF('Pair Build'!AG33&lt;=$K$19,1,0))</x:f>
        <x:v>1</x:v>
      </x:c>
      <x:c r="J401" s="82" t="n">
        <x:f>IF($L$19=0,1,IF(Geometries!W8&gt;=$L$19,1,0))</x:f>
        <x:v>1</x:v>
      </x:c>
      <x:c r="K401" s="82" t="n">
        <x:f>MIN(IF($M$19=1,Geometries!Z8,1),IF($N$19=1,Geometries!AA8,1))</x:f>
        <x:v>1</x:v>
      </x:c>
      <x:c r="L401" s="82" t="n">
        <x:f>MIN(IF($S$19=1,'Pair Build'!AE33,1),IF($T$19=1,'Pair Build'!AF33,1))</x:f>
        <x:v>1</x:v>
      </x:c>
      <x:c r="M401" s="82" t="n">
        <x:f>IF($O$19=0,1,IF('Pair Build'!AH33&lt;=$O$19,1,0))</x:f>
        <x:v>1</x:v>
      </x:c>
      <x:c r="N401" s="82" t="n">
        <x:f>IF($P$19=0,1,IF('Pair Build'!AI33="PASS",1,0))</x:f>
        <x:v>1</x:v>
      </x:c>
      <x:c r="O401" s="82" t="n">
        <x:f>IF(F401&lt;1,'Pair Build'!Y33,'Pair Build'!Z33)/$Q$19</x:f>
        <x:v>36.33529411764706</x:v>
      </x:c>
      <x:c r="P401" s="82" t="n">
        <x:f>IF('Pair Build'!AK33="T3 FIRM",1,IF(Geometries!AC8&lt;=$R$19,1,0))</x:f>
        <x:v>1</x:v>
      </x:c>
      <x:c r="Q401" s="82" t="n">
        <x:f>IF($U$19=1,Geometries!AB8,1)</x:f>
        <x:v>1</x:v>
      </x:c>
      <x:c r="R401" s="82" t="n">
        <x:f>IF($V$19=1,Lineages!AJ13,1)</x:f>
        <x:v>1</x:v>
      </x:c>
      <x:c r="S401" s="82" t="n">
        <x:f>MIN(1,G401,H401,K401,L401,Q401,R401)</x:f>
        <x:v>1</x:v>
      </x:c>
      <x:c r="T401" s="74" t="str">
        <x:f>IF(AND('Pair Build'!AJ33="FIT",I401=1,J401=1,M401=1,N401=1,O401&lt;=$E$19,P401=1),"PASS","FAIL")</x:f>
        <x:v>PASS</x:v>
      </x:c>
      <x:c r="U401" s="98" t="str">
        <x:f>IF(AND(S401&gt;=F401,T401="PASS"),"PASS","FAIL")</x:f>
        <x:v>PASS</x:v>
      </x:c>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row>
    <x:row r="402">
      <x:c r="B402" s="28" t="str">
        <x:v>P11</x:v>
      </x:c>
      <x:c r="C402" s="28" t="str">
        <x:v>L6-G2</x:v>
      </x:c>
      <x:c r="D402" s="28" t="str">
        <x:v>L6</x:v>
      </x:c>
      <x:c r="E402" s="28" t="str">
        <x:v>G2</x:v>
      </x:c>
      <x:c r="F402" s="96" t="n">
        <x:f>$D$19</x:f>
        <x:v>0.4</x:v>
      </x:c>
      <x:c r="G402" s="82" t="n">
        <x:f>AB$19</x:f>
        <x:v>1</x:v>
      </x:c>
      <x:c r="H402" s="82" t="n">
        <x:f>MIN(1,Geometries!E9*$I$19+(1-Geometries!E9)*(Geometries!J9*$F$19+Geometries!K9*$G$19*IF(Geometries!M9="YES",1,$J$19)+Geometries!L9*$H$19*IF(Geometries!M9="YES",1,$J$19)))</x:f>
        <x:v>0.1</x:v>
      </x:c>
      <x:c r="I402" s="82" t="n">
        <x:f>IF($K$19=0,1,IF('Pair Build'!AG34&lt;=$K$19,1,0))</x:f>
        <x:v>1</x:v>
      </x:c>
      <x:c r="J402" s="82" t="n">
        <x:f>IF($L$19=0,1,IF(Geometries!W9&gt;=$L$19,1,0))</x:f>
        <x:v>1</x:v>
      </x:c>
      <x:c r="K402" s="82" t="n">
        <x:f>MIN(IF($M$19=1,Geometries!Z9,1),IF($N$19=1,Geometries!AA9,1))</x:f>
        <x:v>1</x:v>
      </x:c>
      <x:c r="L402" s="82" t="n">
        <x:f>MIN(IF($S$19=1,'Pair Build'!AE34,1),IF($T$19=1,'Pair Build'!AF34,1))</x:f>
        <x:v>1</x:v>
      </x:c>
      <x:c r="M402" s="82" t="n">
        <x:f>IF($O$19=0,1,IF('Pair Build'!AH34&lt;=$O$19,1,0))</x:f>
        <x:v>1</x:v>
      </x:c>
      <x:c r="N402" s="82" t="n">
        <x:f>IF($P$19=0,1,IF('Pair Build'!AI34="PASS",1,0))</x:f>
        <x:v>1</x:v>
      </x:c>
      <x:c r="O402" s="82" t="n">
        <x:f>IF(F402&lt;1,'Pair Build'!Y34,'Pair Build'!Z34)/$Q$19</x:f>
        <x:v>45.586363636363636</x:v>
      </x:c>
      <x:c r="P402" s="82" t="n">
        <x:f>IF('Pair Build'!AK34="T3 FIRM",1,IF(Geometries!AC9&lt;=$R$19,1,0))</x:f>
        <x:v>1</x:v>
      </x:c>
      <x:c r="Q402" s="82" t="n">
        <x:f>IF($U$19=1,Geometries!AB9,1)</x:f>
        <x:v>1</x:v>
      </x:c>
      <x:c r="R402" s="82" t="n">
        <x:f>IF($V$19=1,Lineages!AJ13,1)</x:f>
        <x:v>1</x:v>
      </x:c>
      <x:c r="S402" s="82" t="n">
        <x:f>MIN(1,G402,H402,K402,L402,Q402,R402)</x:f>
        <x:v>0.1</x:v>
      </x:c>
      <x:c r="T402" s="74" t="str">
        <x:f>IF(AND('Pair Build'!AJ34="FIT",I402=1,J402=1,M402=1,N402=1,O402&lt;=$E$19,P402=1),"PASS","FAIL")</x:f>
        <x:v>PASS</x:v>
      </x:c>
      <x:c r="U402" s="98" t="str">
        <x:f>IF(AND(S402&gt;=F402,T402="PASS"),"PASS","FAIL")</x:f>
        <x:v>FAIL</x:v>
      </x:c>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row>
    <x:row r="403">
      <x:c r="B403" s="28" t="str">
        <x:v>P11</x:v>
      </x:c>
      <x:c r="C403" s="28" t="str">
        <x:v>L6-G3</x:v>
      </x:c>
      <x:c r="D403" s="28" t="str">
        <x:v>L6</x:v>
      </x:c>
      <x:c r="E403" s="28" t="str">
        <x:v>G3</x:v>
      </x:c>
      <x:c r="F403" s="96" t="n">
        <x:f>$D$19</x:f>
        <x:v>0.4</x:v>
      </x:c>
      <x:c r="G403" s="82" t="n">
        <x:f>AB$19</x:f>
        <x:v>1</x:v>
      </x:c>
      <x:c r="H403" s="82" t="n">
        <x:f>MIN(1,Geometries!E10*$I$19+(1-Geometries!E10)*(Geometries!J10*$F$19+Geometries!K10*$G$19*IF(Geometries!M10="YES",1,$J$19)+Geometries!L10*$H$19*IF(Geometries!M10="YES",1,$J$19)))</x:f>
        <x:v>1</x:v>
      </x:c>
      <x:c r="I403" s="82" t="n">
        <x:f>IF($K$19=0,1,IF('Pair Build'!AG35&lt;=$K$19,1,0))</x:f>
        <x:v>1</x:v>
      </x:c>
      <x:c r="J403" s="82" t="n">
        <x:f>IF($L$19=0,1,IF(Geometries!W10&gt;=$L$19,1,0))</x:f>
        <x:v>1</x:v>
      </x:c>
      <x:c r="K403" s="82" t="n">
        <x:f>MIN(IF($M$19=1,Geometries!Z10,1),IF($N$19=1,Geometries!AA10,1))</x:f>
        <x:v>1</x:v>
      </x:c>
      <x:c r="L403" s="82" t="n">
        <x:f>MIN(IF($S$19=1,'Pair Build'!AE35,1),IF($T$19=1,'Pair Build'!AF35,1))</x:f>
        <x:v>1</x:v>
      </x:c>
      <x:c r="M403" s="82" t="n">
        <x:f>IF($O$19=0,1,IF('Pair Build'!AH35&lt;=$O$19,1,0))</x:f>
        <x:v>1</x:v>
      </x:c>
      <x:c r="N403" s="82" t="n">
        <x:f>IF($P$19=0,1,IF('Pair Build'!AI35="PASS",1,0))</x:f>
        <x:v>1</x:v>
      </x:c>
      <x:c r="O403" s="82" t="n">
        <x:f>IF(F403&lt;1,'Pair Build'!Y35,'Pair Build'!Z35)/$Q$19</x:f>
        <x:v>36.391176470588235</x:v>
      </x:c>
      <x:c r="P403" s="82" t="n">
        <x:f>IF('Pair Build'!AK35="T3 FIRM",1,IF(Geometries!AC10&lt;=$R$19,1,0))</x:f>
        <x:v>1</x:v>
      </x:c>
      <x:c r="Q403" s="82" t="n">
        <x:f>IF($U$19=1,Geometries!AB10,1)</x:f>
        <x:v>1</x:v>
      </x:c>
      <x:c r="R403" s="82" t="n">
        <x:f>IF($V$19=1,Lineages!AJ13,1)</x:f>
        <x:v>1</x:v>
      </x:c>
      <x:c r="S403" s="82" t="n">
        <x:f>MIN(1,G403,H403,K403,L403,Q403,R403)</x:f>
        <x:v>1</x:v>
      </x:c>
      <x:c r="T403" s="74" t="str">
        <x:f>IF(AND('Pair Build'!AJ35="FIT",I403=1,J403=1,M403=1,N403=1,O403&lt;=$E$19,P403=1),"PASS","FAIL")</x:f>
        <x:v>PASS</x:v>
      </x:c>
      <x:c r="U403" s="98" t="str">
        <x:f>IF(AND(S403&gt;=F403,T403="PASS"),"PASS","FAIL")</x:f>
        <x:v>PASS</x:v>
      </x:c>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row>
    <x:row r="404">
      <x:c r="B404" s="28" t="str">
        <x:v>P11</x:v>
      </x:c>
      <x:c r="C404" s="28" t="str">
        <x:v>L6-G4</x:v>
      </x:c>
      <x:c r="D404" s="28" t="str">
        <x:v>L6</x:v>
      </x:c>
      <x:c r="E404" s="28" t="str">
        <x:v>G4</x:v>
      </x:c>
      <x:c r="F404" s="96" t="n">
        <x:f>$D$19</x:f>
        <x:v>0.4</x:v>
      </x:c>
      <x:c r="G404" s="82" t="n">
        <x:f>AB$19</x:f>
        <x:v>1</x:v>
      </x:c>
      <x:c r="H404" s="82" t="n">
        <x:f>MIN(1,Geometries!E11*$I$19+(1-Geometries!E11)*(Geometries!J11*$F$19+Geometries!K11*$G$19*IF(Geometries!M11="YES",1,$J$19)+Geometries!L11*$H$19*IF(Geometries!M11="YES",1,$J$19)))</x:f>
        <x:v>1</x:v>
      </x:c>
      <x:c r="I404" s="82" t="n">
        <x:f>IF($K$19=0,1,IF('Pair Build'!AG36&lt;=$K$19,1,0))</x:f>
        <x:v>1</x:v>
      </x:c>
      <x:c r="J404" s="82" t="n">
        <x:f>IF($L$19=0,1,IF(Geometries!W11&gt;=$L$19,1,0))</x:f>
        <x:v>1</x:v>
      </x:c>
      <x:c r="K404" s="82" t="n">
        <x:f>MIN(IF($M$19=1,Geometries!Z11,1),IF($N$19=1,Geometries!AA11,1))</x:f>
        <x:v>1</x:v>
      </x:c>
      <x:c r="L404" s="82" t="n">
        <x:f>MIN(IF($S$19=1,'Pair Build'!AE36,1),IF($T$19=1,'Pair Build'!AF36,1))</x:f>
        <x:v>1</x:v>
      </x:c>
      <x:c r="M404" s="82" t="n">
        <x:f>IF($O$19=0,1,IF('Pair Build'!AH36&lt;=$O$19,1,0))</x:f>
        <x:v>1</x:v>
      </x:c>
      <x:c r="N404" s="82" t="n">
        <x:f>IF($P$19=0,1,IF('Pair Build'!AI36="PASS",1,0))</x:f>
        <x:v>1</x:v>
      </x:c>
      <x:c r="O404" s="82" t="n">
        <x:f>IF(F404&lt;1,'Pair Build'!Y36,'Pair Build'!Z36)/$Q$19</x:f>
        <x:v>6.793333333333333</x:v>
      </x:c>
      <x:c r="P404" s="82" t="n">
        <x:f>IF('Pair Build'!AK36="T3 FIRM",1,IF(Geometries!AC11&lt;=$R$19,1,0))</x:f>
        <x:v>1</x:v>
      </x:c>
      <x:c r="Q404" s="82" t="n">
        <x:f>IF($U$19=1,Geometries!AB11,1)</x:f>
        <x:v>1</x:v>
      </x:c>
      <x:c r="R404" s="82" t="n">
        <x:f>IF($V$19=1,Lineages!AJ13,1)</x:f>
        <x:v>1</x:v>
      </x:c>
      <x:c r="S404" s="82" t="n">
        <x:f>MIN(1,G404,H404,K404,L404,Q404,R404)</x:f>
        <x:v>1</x:v>
      </x:c>
      <x:c r="T404" s="74" t="str">
        <x:f>IF(AND('Pair Build'!AJ36="FIT",I404=1,J404=1,M404=1,N404=1,O404&lt;=$E$19,P404=1),"PASS","FAIL")</x:f>
        <x:v>PASS</x:v>
      </x:c>
      <x:c r="U404" s="98" t="str">
        <x:f>IF(AND(S404&gt;=F404,T404="PASS"),"PASS","FAIL")</x:f>
        <x:v>PASS</x:v>
      </x:c>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row>
    <x:row r="405">
      <x:c r="B405" s="28" t="str">
        <x:v>P11</x:v>
      </x:c>
      <x:c r="C405" s="28" t="str">
        <x:v>L6-G5</x:v>
      </x:c>
      <x:c r="D405" s="28" t="str">
        <x:v>L6</x:v>
      </x:c>
      <x:c r="E405" s="28" t="str">
        <x:v>G5</x:v>
      </x:c>
      <x:c r="F405" s="96" t="n">
        <x:f>$D$19</x:f>
        <x:v>0.4</x:v>
      </x:c>
      <x:c r="G405" s="82" t="n">
        <x:f>AB$19</x:f>
        <x:v>1</x:v>
      </x:c>
      <x:c r="H405" s="82" t="n">
        <x:f>MIN(1,Geometries!E12*$I$19+(1-Geometries!E12)*(Geometries!J12*$F$19+Geometries!K12*$G$19*IF(Geometries!M12="YES",1,$J$19)+Geometries!L12*$H$19*IF(Geometries!M12="YES",1,$J$19)))</x:f>
        <x:v>0.4</x:v>
      </x:c>
      <x:c r="I405" s="82" t="n">
        <x:f>IF($K$19=0,1,IF('Pair Build'!AG37&lt;=$K$19,1,0))</x:f>
        <x:v>1</x:v>
      </x:c>
      <x:c r="J405" s="82" t="n">
        <x:f>IF($L$19=0,1,IF(Geometries!W12&gt;=$L$19,1,0))</x:f>
        <x:v>1</x:v>
      </x:c>
      <x:c r="K405" s="82" t="n">
        <x:f>MIN(IF($M$19=1,Geometries!Z12,1),IF($N$19=1,Geometries!AA12,1))</x:f>
        <x:v>1</x:v>
      </x:c>
      <x:c r="L405" s="82" t="n">
        <x:f>MIN(IF($S$19=1,'Pair Build'!AE37,1),IF($T$19=1,'Pair Build'!AF37,1))</x:f>
        <x:v>1</x:v>
      </x:c>
      <x:c r="M405" s="82" t="n">
        <x:f>IF($O$19=0,1,IF('Pair Build'!AH37&lt;=$O$19,1,0))</x:f>
        <x:v>1</x:v>
      </x:c>
      <x:c r="N405" s="82" t="n">
        <x:f>IF($P$19=0,1,IF('Pair Build'!AI37="PASS",1,0))</x:f>
        <x:v>1</x:v>
      </x:c>
      <x:c r="O405" s="82" t="n">
        <x:f>IF(F405&lt;1,'Pair Build'!Y37,'Pair Build'!Z37)/$Q$19</x:f>
        <x:v>37.243421052631575</x:v>
      </x:c>
      <x:c r="P405" s="82" t="n">
        <x:f>IF('Pair Build'!AK37="T3 FIRM",1,IF(Geometries!AC12&lt;=$R$19,1,0))</x:f>
        <x:v>1</x:v>
      </x:c>
      <x:c r="Q405" s="82" t="n">
        <x:f>IF($U$19=1,Geometries!AB12,1)</x:f>
        <x:v>1</x:v>
      </x:c>
      <x:c r="R405" s="82" t="n">
        <x:f>IF($V$19=1,Lineages!AJ13,1)</x:f>
        <x:v>1</x:v>
      </x:c>
      <x:c r="S405" s="82" t="n">
        <x:f>MIN(1,G405,H405,K405,L405,Q405,R405)</x:f>
        <x:v>0.4</x:v>
      </x:c>
      <x:c r="T405" s="74" t="str">
        <x:f>IF(AND('Pair Build'!AJ37="FIT",I405=1,J405=1,M405=1,N405=1,O405&lt;=$E$19,P405=1),"PASS","FAIL")</x:f>
        <x:v>PASS</x:v>
      </x:c>
      <x:c r="U405" s="98" t="str">
        <x:f>IF(AND(S405&gt;=F405,T405="PASS"),"PASS","FAIL")</x:f>
        <x:v>PASS</x:v>
      </x:c>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row>
    <x:row r="406">
      <x:c r="B406" s="28" t="str">
        <x:v>P12</x:v>
      </x:c>
      <x:c r="C406" s="28" t="str">
        <x:v>L1-G1</x:v>
      </x:c>
      <x:c r="D406" s="28" t="str">
        <x:v>L1</x:v>
      </x:c>
      <x:c r="E406" s="28" t="str">
        <x:v>G1</x:v>
      </x:c>
      <x:c r="F406" s="96" t="n">
        <x:f>$D$20</x:f>
        <x:v>1</x:v>
      </x:c>
      <x:c r="G406" s="82" t="n">
        <x:f>W$20</x:f>
        <x:v>1</x:v>
      </x:c>
      <x:c r="H406" s="82" t="n">
        <x:f>MIN(1,Geometries!E8*$I$20+(1-Geometries!E8)*(Geometries!J8*$F$20+Geometries!K8*$G$20*IF(Geometries!M8="YES",1,$J$20)+Geometries!L8*$H$20*IF(Geometries!M8="YES",1,$J$20)))</x:f>
        <x:v>1</x:v>
      </x:c>
      <x:c r="I406" s="82" t="n">
        <x:f>IF($K$20=0,1,IF('Pair Build'!AG8&lt;=$K$20,1,0))</x:f>
        <x:v>1</x:v>
      </x:c>
      <x:c r="J406" s="82" t="n">
        <x:f>IF($L$20=0,1,IF(Geometries!W8&gt;=$L$20,1,0))</x:f>
        <x:v>1</x:v>
      </x:c>
      <x:c r="K406" s="82" t="n">
        <x:f>MIN(IF($M$20=1,Geometries!Z8,1),IF($N$20=1,Geometries!AA8,1))</x:f>
        <x:v>1</x:v>
      </x:c>
      <x:c r="L406" s="82" t="n">
        <x:f>MIN(IF($S$20=1,'Pair Build'!AE8,1),IF($T$20=1,'Pair Build'!AF8,1))</x:f>
        <x:v>1</x:v>
      </x:c>
      <x:c r="M406" s="82" t="n">
        <x:f>IF($O$20=0,1,IF('Pair Build'!AH8&lt;=$O$20,1,0))</x:f>
        <x:v>1</x:v>
      </x:c>
      <x:c r="N406" s="82" t="n">
        <x:f>IF($P$20=0,1,IF('Pair Build'!AI8="PASS",1,0))</x:f>
        <x:v>1</x:v>
      </x:c>
      <x:c r="O406" s="82" t="n">
        <x:f>IF(F406&lt;1,'Pair Build'!Y8,'Pair Build'!Z8)/$Q$20</x:f>
        <x:v>36</x:v>
      </x:c>
      <x:c r="P406" s="82" t="n">
        <x:f>IF('Pair Build'!AK8="T3 FIRM",1,IF(Geometries!AC8&lt;=$R$20,1,0))</x:f>
        <x:v>1</x:v>
      </x:c>
      <x:c r="Q406" s="82" t="n">
        <x:f>IF($U$20=1,Geometries!AB8,1)</x:f>
        <x:v>1</x:v>
      </x:c>
      <x:c r="R406" s="82" t="n">
        <x:f>IF($V$20=1,Lineages!AJ8,1)</x:f>
        <x:v>1</x:v>
      </x:c>
      <x:c r="S406" s="82" t="n">
        <x:f>MIN(1,G406,H406,K406,L406,Q406,R406)</x:f>
        <x:v>1</x:v>
      </x:c>
      <x:c r="T406" s="74" t="str">
        <x:f>IF(AND('Pair Build'!AJ8="FIT",I406=1,J406=1,M406=1,N406=1,O406&lt;=$E$20,P406=1),"PASS","FAIL")</x:f>
        <x:v>PASS</x:v>
      </x:c>
      <x:c r="U406" s="98" t="str">
        <x:f>IF(AND(S406&gt;=F406,T406="PASS"),"PASS","FAIL")</x:f>
        <x:v>PASS</x:v>
      </x:c>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row>
    <x:row r="407">
      <x:c r="B407" s="28" t="str">
        <x:v>P12</x:v>
      </x:c>
      <x:c r="C407" s="28" t="str">
        <x:v>L1-G2</x:v>
      </x:c>
      <x:c r="D407" s="28" t="str">
        <x:v>L1</x:v>
      </x:c>
      <x:c r="E407" s="28" t="str">
        <x:v>G2</x:v>
      </x:c>
      <x:c r="F407" s="96" t="n">
        <x:f>$D$20</x:f>
        <x:v>1</x:v>
      </x:c>
      <x:c r="G407" s="82" t="n">
        <x:f>W$20</x:f>
        <x:v>1</x:v>
      </x:c>
      <x:c r="H407" s="82" t="n">
        <x:f>MIN(1,Geometries!E9*$I$20+(1-Geometries!E9)*(Geometries!J9*$F$20+Geometries!K9*$G$20*IF(Geometries!M9="YES",1,$J$20)+Geometries!L9*$H$20*IF(Geometries!M9="YES",1,$J$20)))</x:f>
        <x:v>1</x:v>
      </x:c>
      <x:c r="I407" s="82" t="n">
        <x:f>IF($K$20=0,1,IF('Pair Build'!AG9&lt;=$K$20,1,0))</x:f>
        <x:v>1</x:v>
      </x:c>
      <x:c r="J407" s="82" t="n">
        <x:f>IF($L$20=0,1,IF(Geometries!W9&gt;=$L$20,1,0))</x:f>
        <x:v>1</x:v>
      </x:c>
      <x:c r="K407" s="82" t="n">
        <x:f>MIN(IF($M$20=1,Geometries!Z9,1),IF($N$20=1,Geometries!AA9,1))</x:f>
        <x:v>1</x:v>
      </x:c>
      <x:c r="L407" s="82" t="n">
        <x:f>MIN(IF($S$20=1,'Pair Build'!AE9,1),IF($T$20=1,'Pair Build'!AF9,1))</x:f>
        <x:v>1</x:v>
      </x:c>
      <x:c r="M407" s="82" t="n">
        <x:f>IF($O$20=0,1,IF('Pair Build'!AH9&lt;=$O$20,1,0))</x:f>
        <x:v>1</x:v>
      </x:c>
      <x:c r="N407" s="82" t="n">
        <x:f>IF($P$20=0,1,IF('Pair Build'!AI9="PASS",1,0))</x:f>
        <x:v>1</x:v>
      </x:c>
      <x:c r="O407" s="82" t="n">
        <x:f>IF(F407&lt;1,'Pair Build'!Y9,'Pair Build'!Z9)/$Q$20</x:f>
        <x:v>44</x:v>
      </x:c>
      <x:c r="P407" s="82" t="n">
        <x:f>IF('Pair Build'!AK9="T3 FIRM",1,IF(Geometries!AC9&lt;=$R$20,1,0))</x:f>
        <x:v>1</x:v>
      </x:c>
      <x:c r="Q407" s="82" t="n">
        <x:f>IF($U$20=1,Geometries!AB9,1)</x:f>
        <x:v>1</x:v>
      </x:c>
      <x:c r="R407" s="82" t="n">
        <x:f>IF($V$20=1,Lineages!AJ8,1)</x:f>
        <x:v>1</x:v>
      </x:c>
      <x:c r="S407" s="82" t="n">
        <x:f>MIN(1,G407,H407,K407,L407,Q407,R407)</x:f>
        <x:v>1</x:v>
      </x:c>
      <x:c r="T407" s="74" t="str">
        <x:f>IF(AND('Pair Build'!AJ9="FIT",I407=1,J407=1,M407=1,N407=1,O407&lt;=$E$20,P407=1),"PASS","FAIL")</x:f>
        <x:v>PASS</x:v>
      </x:c>
      <x:c r="U407" s="98" t="str">
        <x:f>IF(AND(S407&gt;=F407,T407="PASS"),"PASS","FAIL")</x:f>
        <x:v>PASS</x:v>
      </x:c>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row>
    <x:row r="408">
      <x:c r="B408" s="28" t="str">
        <x:v>P12</x:v>
      </x:c>
      <x:c r="C408" s="28" t="str">
        <x:v>L1-G3</x:v>
      </x:c>
      <x:c r="D408" s="28" t="str">
        <x:v>L1</x:v>
      </x:c>
      <x:c r="E408" s="28" t="str">
        <x:v>G3</x:v>
      </x:c>
      <x:c r="F408" s="96" t="n">
        <x:f>$D$20</x:f>
        <x:v>1</x:v>
      </x:c>
      <x:c r="G408" s="82" t="n">
        <x:f>W$20</x:f>
        <x:v>1</x:v>
      </x:c>
      <x:c r="H408" s="82" t="n">
        <x:f>MIN(1,Geometries!E10*$I$20+(1-Geometries!E10)*(Geometries!J10*$F$20+Geometries!K10*$G$20*IF(Geometries!M10="YES",1,$J$20)+Geometries!L10*$H$20*IF(Geometries!M10="YES",1,$J$20)))</x:f>
        <x:v>0</x:v>
      </x:c>
      <x:c r="I408" s="82" t="n">
        <x:f>IF($K$20=0,1,IF('Pair Build'!AG10&lt;=$K$20,1,0))</x:f>
        <x:v>1</x:v>
      </x:c>
      <x:c r="J408" s="82" t="n">
        <x:f>IF($L$20=0,1,IF(Geometries!W10&gt;=$L$20,1,0))</x:f>
        <x:v>1</x:v>
      </x:c>
      <x:c r="K408" s="82" t="n">
        <x:f>MIN(IF($M$20=1,Geometries!Z10,1),IF($N$20=1,Geometries!AA10,1))</x:f>
        <x:v>1</x:v>
      </x:c>
      <x:c r="L408" s="82" t="n">
        <x:f>MIN(IF($S$20=1,'Pair Build'!AE10,1),IF($T$20=1,'Pair Build'!AF10,1))</x:f>
        <x:v>1</x:v>
      </x:c>
      <x:c r="M408" s="82" t="n">
        <x:f>IF($O$20=0,1,IF('Pair Build'!AH10&lt;=$O$20,1,0))</x:f>
        <x:v>1</x:v>
      </x:c>
      <x:c r="N408" s="82" t="n">
        <x:f>IF($P$20=0,1,IF('Pair Build'!AI10="PASS",1,0))</x:f>
        <x:v>1</x:v>
      </x:c>
      <x:c r="O408" s="82" t="n">
        <x:f>IF(F408&lt;1,'Pair Build'!Y10,'Pair Build'!Z10)/$Q$20</x:f>
        <x:v>30</x:v>
      </x:c>
      <x:c r="P408" s="82" t="n">
        <x:f>IF('Pair Build'!AK10="T3 FIRM",1,IF(Geometries!AC10&lt;=$R$20,1,0))</x:f>
        <x:v>1</x:v>
      </x:c>
      <x:c r="Q408" s="82" t="n">
        <x:f>IF($U$20=1,Geometries!AB10,1)</x:f>
        <x:v>1</x:v>
      </x:c>
      <x:c r="R408" s="82" t="n">
        <x:f>IF($V$20=1,Lineages!AJ8,1)</x:f>
        <x:v>1</x:v>
      </x:c>
      <x:c r="S408" s="82" t="n">
        <x:f>MIN(1,G408,H408,K408,L408,Q408,R408)</x:f>
        <x:v>0</x:v>
      </x:c>
      <x:c r="T408" s="74" t="str">
        <x:f>IF(AND('Pair Build'!AJ10="FIT",I408=1,J408=1,M408=1,N408=1,O408&lt;=$E$20,P408=1),"PASS","FAIL")</x:f>
        <x:v>PASS</x:v>
      </x:c>
      <x:c r="U408" s="98" t="str">
        <x:f>IF(AND(S408&gt;=F408,T408="PASS"),"PASS","FAIL")</x:f>
        <x:v>FAIL</x:v>
      </x:c>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row>
    <x:row r="409">
      <x:c r="B409" s="28" t="str">
        <x:v>P12</x:v>
      </x:c>
      <x:c r="C409" s="28" t="str">
        <x:v>L1-G4</x:v>
      </x:c>
      <x:c r="D409" s="28" t="str">
        <x:v>L1</x:v>
      </x:c>
      <x:c r="E409" s="28" t="str">
        <x:v>G4</x:v>
      </x:c>
      <x:c r="F409" s="96" t="n">
        <x:f>$D$20</x:f>
        <x:v>1</x:v>
      </x:c>
      <x:c r="G409" s="82" t="n">
        <x:f>W$20</x:f>
        <x:v>1</x:v>
      </x:c>
      <x:c r="H409" s="82" t="n">
        <x:f>MIN(1,Geometries!E11*$I$20+(1-Geometries!E11)*(Geometries!J11*$F$20+Geometries!K11*$G$20*IF(Geometries!M11="YES",1,$J$20)+Geometries!L11*$H$20*IF(Geometries!M11="YES",1,$J$20)))</x:f>
        <x:v>1</x:v>
      </x:c>
      <x:c r="I409" s="82" t="n">
        <x:f>IF($K$20=0,1,IF('Pair Build'!AG11&lt;=$K$20,1,0))</x:f>
        <x:v>1</x:v>
      </x:c>
      <x:c r="J409" s="82" t="n">
        <x:f>IF($L$20=0,1,IF(Geometries!W11&gt;=$L$20,1,0))</x:f>
        <x:v>1</x:v>
      </x:c>
      <x:c r="K409" s="82" t="n">
        <x:f>MIN(IF($M$20=1,Geometries!Z11,1),IF($N$20=1,Geometries!AA11,1))</x:f>
        <x:v>1</x:v>
      </x:c>
      <x:c r="L409" s="82" t="n">
        <x:f>MIN(IF($S$20=1,'Pair Build'!AE11,1),IF($T$20=1,'Pair Build'!AF11,1))</x:f>
        <x:v>1</x:v>
      </x:c>
      <x:c r="M409" s="82" t="n">
        <x:f>IF($O$20=0,1,IF('Pair Build'!AH11&lt;=$O$20,1,0))</x:f>
        <x:v>1</x:v>
      </x:c>
      <x:c r="N409" s="82" t="n">
        <x:f>IF($P$20=0,1,IF('Pair Build'!AI11="PASS",1,0))</x:f>
        <x:v>1</x:v>
      </x:c>
      <x:c r="O409" s="82" t="n">
        <x:f>IF(F409&lt;1,'Pair Build'!Y11,'Pair Build'!Z11)/$Q$20</x:f>
        <x:v>12</x:v>
      </x:c>
      <x:c r="P409" s="82" t="n">
        <x:f>IF('Pair Build'!AK11="T3 FIRM",1,IF(Geometries!AC11&lt;=$R$20,1,0))</x:f>
        <x:v>1</x:v>
      </x:c>
      <x:c r="Q409" s="82" t="n">
        <x:f>IF($U$20=1,Geometries!AB11,1)</x:f>
        <x:v>1</x:v>
      </x:c>
      <x:c r="R409" s="82" t="n">
        <x:f>IF($V$20=1,Lineages!AJ8,1)</x:f>
        <x:v>1</x:v>
      </x:c>
      <x:c r="S409" s="82" t="n">
        <x:f>MIN(1,G409,H409,K409,L409,Q409,R409)</x:f>
        <x:v>1</x:v>
      </x:c>
      <x:c r="T409" s="74" t="str">
        <x:f>IF(AND('Pair Build'!AJ11="FIT",I409=1,J409=1,M409=1,N409=1,O409&lt;=$E$20,P409=1),"PASS","FAIL")</x:f>
        <x:v>PASS</x:v>
      </x:c>
      <x:c r="U409" s="98" t="str">
        <x:f>IF(AND(S409&gt;=F409,T409="PASS"),"PASS","FAIL")</x:f>
        <x:v>PASS</x:v>
      </x:c>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row>
    <x:row r="410">
      <x:c r="B410" s="28" t="str">
        <x:v>P12</x:v>
      </x:c>
      <x:c r="C410" s="28" t="str">
        <x:v>L1-G5</x:v>
      </x:c>
      <x:c r="D410" s="28" t="str">
        <x:v>L1</x:v>
      </x:c>
      <x:c r="E410" s="28" t="str">
        <x:v>G5</x:v>
      </x:c>
      <x:c r="F410" s="96" t="n">
        <x:f>$D$20</x:f>
        <x:v>1</x:v>
      </x:c>
      <x:c r="G410" s="82" t="n">
        <x:f>W$20</x:f>
        <x:v>1</x:v>
      </x:c>
      <x:c r="H410" s="82" t="n">
        <x:f>MIN(1,Geometries!E12*$I$20+(1-Geometries!E12)*(Geometries!J12*$F$20+Geometries!K12*$G$20*IF(Geometries!M12="YES",1,$J$20)+Geometries!L12*$H$20*IF(Geometries!M12="YES",1,$J$20)))</x:f>
        <x:v>0.7</x:v>
      </x:c>
      <x:c r="I410" s="82" t="n">
        <x:f>IF($K$20=0,1,IF('Pair Build'!AG12&lt;=$K$20,1,0))</x:f>
        <x:v>1</x:v>
      </x:c>
      <x:c r="J410" s="82" t="n">
        <x:f>IF($L$20=0,1,IF(Geometries!W12&gt;=$L$20,1,0))</x:f>
        <x:v>1</x:v>
      </x:c>
      <x:c r="K410" s="82" t="n">
        <x:f>MIN(IF($M$20=1,Geometries!Z12,1),IF($N$20=1,Geometries!AA12,1))</x:f>
        <x:v>1</x:v>
      </x:c>
      <x:c r="L410" s="82" t="n">
        <x:f>MIN(IF($S$20=1,'Pair Build'!AE12,1),IF($T$20=1,'Pair Build'!AF12,1))</x:f>
        <x:v>1</x:v>
      </x:c>
      <x:c r="M410" s="82" t="n">
        <x:f>IF($O$20=0,1,IF('Pair Build'!AH12&lt;=$O$20,1,0))</x:f>
        <x:v>1</x:v>
      </x:c>
      <x:c r="N410" s="82" t="n">
        <x:f>IF($P$20=0,1,IF('Pair Build'!AI12="PASS",1,0))</x:f>
        <x:v>1</x:v>
      </x:c>
      <x:c r="O410" s="82" t="n">
        <x:f>IF(F410&lt;1,'Pair Build'!Y12,'Pair Build'!Z12)/$Q$20</x:f>
        <x:v>46</x:v>
      </x:c>
      <x:c r="P410" s="82" t="n">
        <x:f>IF('Pair Build'!AK12="T3 FIRM",1,IF(Geometries!AC12&lt;=$R$20,1,0))</x:f>
        <x:v>1</x:v>
      </x:c>
      <x:c r="Q410" s="82" t="n">
        <x:f>IF($U$20=1,Geometries!AB12,1)</x:f>
        <x:v>1</x:v>
      </x:c>
      <x:c r="R410" s="82" t="n">
        <x:f>IF($V$20=1,Lineages!AJ8,1)</x:f>
        <x:v>1</x:v>
      </x:c>
      <x:c r="S410" s="82" t="n">
        <x:f>MIN(1,G410,H410,K410,L410,Q410,R410)</x:f>
        <x:v>0.7</x:v>
      </x:c>
      <x:c r="T410" s="74" t="str">
        <x:f>IF(AND('Pair Build'!AJ12="FIT",I410=1,J410=1,M410=1,N410=1,O410&lt;=$E$20,P410=1),"PASS","FAIL")</x:f>
        <x:v>PASS</x:v>
      </x:c>
      <x:c r="U410" s="98" t="str">
        <x:f>IF(AND(S410&gt;=F410,T410="PASS"),"PASS","FAIL")</x:f>
        <x:v>FAIL</x:v>
      </x:c>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row>
    <x:row r="411">
      <x:c r="B411" s="28" t="str">
        <x:v>P12</x:v>
      </x:c>
      <x:c r="C411" s="28" t="str">
        <x:v>L2-G1</x:v>
      </x:c>
      <x:c r="D411" s="28" t="str">
        <x:v>L2</x:v>
      </x:c>
      <x:c r="E411" s="28" t="str">
        <x:v>G1</x:v>
      </x:c>
      <x:c r="F411" s="96" t="n">
        <x:f>$D$20</x:f>
        <x:v>1</x:v>
      </x:c>
      <x:c r="G411" s="82" t="n">
        <x:f>X$20</x:f>
        <x:v>1</x:v>
      </x:c>
      <x:c r="H411" s="82" t="n">
        <x:f>MIN(1,Geometries!E8*$I$20+(1-Geometries!E8)*(Geometries!J8*$F$20+Geometries!K8*$G$20*IF(Geometries!M8="YES",1,$J$20)+Geometries!L8*$H$20*IF(Geometries!M8="YES",1,$J$20)))</x:f>
        <x:v>1</x:v>
      </x:c>
      <x:c r="I411" s="82" t="n">
        <x:f>IF($K$20=0,1,IF('Pair Build'!AG13&lt;=$K$20,1,0))</x:f>
        <x:v>1</x:v>
      </x:c>
      <x:c r="J411" s="82" t="n">
        <x:f>IF($L$20=0,1,IF(Geometries!W8&gt;=$L$20,1,0))</x:f>
        <x:v>1</x:v>
      </x:c>
      <x:c r="K411" s="82" t="n">
        <x:f>MIN(IF($M$20=1,Geometries!Z8,1),IF($N$20=1,Geometries!AA8,1))</x:f>
        <x:v>1</x:v>
      </x:c>
      <x:c r="L411" s="82" t="n">
        <x:f>MIN(IF($S$20=1,'Pair Build'!AE13,1),IF($T$20=1,'Pair Build'!AF13,1))</x:f>
        <x:v>1</x:v>
      </x:c>
      <x:c r="M411" s="82" t="n">
        <x:f>IF($O$20=0,1,IF('Pair Build'!AH13&lt;=$O$20,1,0))</x:f>
        <x:v>1</x:v>
      </x:c>
      <x:c r="N411" s="82" t="n">
        <x:f>IF($P$20=0,1,IF('Pair Build'!AI13="PASS",1,0))</x:f>
        <x:v>1</x:v>
      </x:c>
      <x:c r="O411" s="82" t="n">
        <x:f>IF(F411&lt;1,'Pair Build'!Y13,'Pair Build'!Z13)/$Q$20</x:f>
        <x:v>42.21176470588235</x:v>
      </x:c>
      <x:c r="P411" s="82" t="n">
        <x:f>IF('Pair Build'!AK13="T3 FIRM",1,IF(Geometries!AC8&lt;=$R$20,1,0))</x:f>
        <x:v>1</x:v>
      </x:c>
      <x:c r="Q411" s="82" t="n">
        <x:f>IF($U$20=1,Geometries!AB8,1)</x:f>
        <x:v>1</x:v>
      </x:c>
      <x:c r="R411" s="82" t="n">
        <x:f>IF($V$20=1,Lineages!AJ9,1)</x:f>
        <x:v>1</x:v>
      </x:c>
      <x:c r="S411" s="82" t="n">
        <x:f>MIN(1,G411,H411,K411,L411,Q411,R411)</x:f>
        <x:v>1</x:v>
      </x:c>
      <x:c r="T411" s="74" t="str">
        <x:f>IF(AND('Pair Build'!AJ13="FIT",I411=1,J411=1,M411=1,N411=1,O411&lt;=$E$20,P411=1),"PASS","FAIL")</x:f>
        <x:v>PASS</x:v>
      </x:c>
      <x:c r="U411" s="98" t="str">
        <x:f>IF(AND(S411&gt;=F411,T411="PASS"),"PASS","FAIL")</x:f>
        <x:v>PASS</x:v>
      </x:c>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row>
    <x:row r="412">
      <x:c r="B412" s="28" t="str">
        <x:v>P12</x:v>
      </x:c>
      <x:c r="C412" s="28" t="str">
        <x:v>L2-G2</x:v>
      </x:c>
      <x:c r="D412" s="28" t="str">
        <x:v>L2</x:v>
      </x:c>
      <x:c r="E412" s="28" t="str">
        <x:v>G2</x:v>
      </x:c>
      <x:c r="F412" s="96" t="n">
        <x:f>$D$20</x:f>
        <x:v>1</x:v>
      </x:c>
      <x:c r="G412" s="82" t="n">
        <x:f>X$20</x:f>
        <x:v>1</x:v>
      </x:c>
      <x:c r="H412" s="82" t="n">
        <x:f>MIN(1,Geometries!E9*$I$20+(1-Geometries!E9)*(Geometries!J9*$F$20+Geometries!K9*$G$20*IF(Geometries!M9="YES",1,$J$20)+Geometries!L9*$H$20*IF(Geometries!M9="YES",1,$J$20)))</x:f>
        <x:v>1</x:v>
      </x:c>
      <x:c r="I412" s="82" t="n">
        <x:f>IF($K$20=0,1,IF('Pair Build'!AG14&lt;=$K$20,1,0))</x:f>
        <x:v>1</x:v>
      </x:c>
      <x:c r="J412" s="82" t="n">
        <x:f>IF($L$20=0,1,IF(Geometries!W9&gt;=$L$20,1,0))</x:f>
        <x:v>1</x:v>
      </x:c>
      <x:c r="K412" s="82" t="n">
        <x:f>MIN(IF($M$20=1,Geometries!Z9,1),IF($N$20=1,Geometries!AA9,1))</x:f>
        <x:v>1</x:v>
      </x:c>
      <x:c r="L412" s="82" t="n">
        <x:f>MIN(IF($S$20=1,'Pair Build'!AE14,1),IF($T$20=1,'Pair Build'!AF14,1))</x:f>
        <x:v>1</x:v>
      </x:c>
      <x:c r="M412" s="82" t="n">
        <x:f>IF($O$20=0,1,IF('Pair Build'!AH14&lt;=$O$20,1,0))</x:f>
        <x:v>1</x:v>
      </x:c>
      <x:c r="N412" s="82" t="n">
        <x:f>IF($P$20=0,1,IF('Pair Build'!AI14="PASS",1,0))</x:f>
        <x:v>1</x:v>
      </x:c>
      <x:c r="O412" s="82" t="n">
        <x:f>IF(F412&lt;1,'Pair Build'!Y14,'Pair Build'!Z14)/$Q$20</x:f>
        <x:v>50.86666666666667</x:v>
      </x:c>
      <x:c r="P412" s="82" t="n">
        <x:f>IF('Pair Build'!AK14="T3 FIRM",1,IF(Geometries!AC9&lt;=$R$20,1,0))</x:f>
        <x:v>1</x:v>
      </x:c>
      <x:c r="Q412" s="82" t="n">
        <x:f>IF($U$20=1,Geometries!AB9,1)</x:f>
        <x:v>1</x:v>
      </x:c>
      <x:c r="R412" s="82" t="n">
        <x:f>IF($V$20=1,Lineages!AJ9,1)</x:f>
        <x:v>1</x:v>
      </x:c>
      <x:c r="S412" s="82" t="n">
        <x:f>MIN(1,G412,H412,K412,L412,Q412,R412)</x:f>
        <x:v>1</x:v>
      </x:c>
      <x:c r="T412" s="74" t="str">
        <x:f>IF(AND('Pair Build'!AJ14="FIT",I412=1,J412=1,M412=1,N412=1,O412&lt;=$E$20,P412=1),"PASS","FAIL")</x:f>
        <x:v>FAIL</x:v>
      </x:c>
      <x:c r="U412" s="98" t="str">
        <x:f>IF(AND(S412&gt;=F412,T412="PASS"),"PASS","FAIL")</x:f>
        <x:v>FAIL</x:v>
      </x:c>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row>
    <x:row r="413">
      <x:c r="B413" s="28" t="str">
        <x:v>P12</x:v>
      </x:c>
      <x:c r="C413" s="28" t="str">
        <x:v>L2-G3</x:v>
      </x:c>
      <x:c r="D413" s="28" t="str">
        <x:v>L2</x:v>
      </x:c>
      <x:c r="E413" s="28" t="str">
        <x:v>G3</x:v>
      </x:c>
      <x:c r="F413" s="96" t="n">
        <x:f>$D$20</x:f>
        <x:v>1</x:v>
      </x:c>
      <x:c r="G413" s="82" t="n">
        <x:f>X$20</x:f>
        <x:v>1</x:v>
      </x:c>
      <x:c r="H413" s="82" t="n">
        <x:f>MIN(1,Geometries!E10*$I$20+(1-Geometries!E10)*(Geometries!J10*$F$20+Geometries!K10*$G$20*IF(Geometries!M10="YES",1,$J$20)+Geometries!L10*$H$20*IF(Geometries!M10="YES",1,$J$20)))</x:f>
        <x:v>0</x:v>
      </x:c>
      <x:c r="I413" s="82" t="n">
        <x:f>IF($K$20=0,1,IF('Pair Build'!AG15&lt;=$K$20,1,0))</x:f>
        <x:v>1</x:v>
      </x:c>
      <x:c r="J413" s="82" t="n">
        <x:f>IF($L$20=0,1,IF(Geometries!W10&gt;=$L$20,1,0))</x:f>
        <x:v>1</x:v>
      </x:c>
      <x:c r="K413" s="82" t="n">
        <x:f>MIN(IF($M$20=1,Geometries!Z10,1),IF($N$20=1,Geometries!AA10,1))</x:f>
        <x:v>1</x:v>
      </x:c>
      <x:c r="L413" s="82" t="n">
        <x:f>MIN(IF($S$20=1,'Pair Build'!AE15,1),IF($T$20=1,'Pair Build'!AF15,1))</x:f>
        <x:v>1</x:v>
      </x:c>
      <x:c r="M413" s="82" t="n">
        <x:f>IF($O$20=0,1,IF('Pair Build'!AH15&lt;=$O$20,1,0))</x:f>
        <x:v>1</x:v>
      </x:c>
      <x:c r="N413" s="82" t="n">
        <x:f>IF($P$20=0,1,IF('Pair Build'!AI15="PASS",1,0))</x:f>
        <x:v>1</x:v>
      </x:c>
      <x:c r="O413" s="82" t="n">
        <x:f>IF(F413&lt;1,'Pair Build'!Y15,'Pair Build'!Z15)/$Q$20</x:f>
        <x:v>35.576470588235296</x:v>
      </x:c>
      <x:c r="P413" s="82" t="n">
        <x:f>IF('Pair Build'!AK15="T3 FIRM",1,IF(Geometries!AC10&lt;=$R$20,1,0))</x:f>
        <x:v>1</x:v>
      </x:c>
      <x:c r="Q413" s="82" t="n">
        <x:f>IF($U$20=1,Geometries!AB10,1)</x:f>
        <x:v>1</x:v>
      </x:c>
      <x:c r="R413" s="82" t="n">
        <x:f>IF($V$20=1,Lineages!AJ9,1)</x:f>
        <x:v>1</x:v>
      </x:c>
      <x:c r="S413" s="82" t="n">
        <x:f>MIN(1,G413,H413,K413,L413,Q413,R413)</x:f>
        <x:v>0</x:v>
      </x:c>
      <x:c r="T413" s="74" t="str">
        <x:f>IF(AND('Pair Build'!AJ15="FIT",I413=1,J413=1,M413=1,N413=1,O413&lt;=$E$20,P413=1),"PASS","FAIL")</x:f>
        <x:v>PASS</x:v>
      </x:c>
      <x:c r="U413" s="98" t="str">
        <x:f>IF(AND(S413&gt;=F413,T413="PASS"),"PASS","FAIL")</x:f>
        <x:v>FAIL</x:v>
      </x:c>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row>
    <x:row r="414">
      <x:c r="B414" s="28" t="str">
        <x:v>P12</x:v>
      </x:c>
      <x:c r="C414" s="28" t="str">
        <x:v>L2-G4</x:v>
      </x:c>
      <x:c r="D414" s="28" t="str">
        <x:v>L2</x:v>
      </x:c>
      <x:c r="E414" s="28" t="str">
        <x:v>G4</x:v>
      </x:c>
      <x:c r="F414" s="96" t="n">
        <x:f>$D$20</x:f>
        <x:v>1</x:v>
      </x:c>
      <x:c r="G414" s="82" t="n">
        <x:f>X$20</x:f>
        <x:v>1</x:v>
      </x:c>
      <x:c r="H414" s="82" t="n">
        <x:f>MIN(1,Geometries!E11*$I$20+(1-Geometries!E11)*(Geometries!J11*$F$20+Geometries!K11*$G$20*IF(Geometries!M11="YES",1,$J$20)+Geometries!L11*$H$20*IF(Geometries!M11="YES",1,$J$20)))</x:f>
        <x:v>1</x:v>
      </x:c>
      <x:c r="I414" s="82" t="n">
        <x:f>IF($K$20=0,1,IF('Pair Build'!AG16&lt;=$K$20,1,0))</x:f>
        <x:v>1</x:v>
      </x:c>
      <x:c r="J414" s="82" t="n">
        <x:f>IF($L$20=0,1,IF(Geometries!W11&gt;=$L$20,1,0))</x:f>
        <x:v>1</x:v>
      </x:c>
      <x:c r="K414" s="82" t="n">
        <x:f>MIN(IF($M$20=1,Geometries!Z11,1),IF($N$20=1,Geometries!AA11,1))</x:f>
        <x:v>1</x:v>
      </x:c>
      <x:c r="L414" s="82" t="n">
        <x:f>MIN(IF($S$20=1,'Pair Build'!AE16,1),IF($T$20=1,'Pair Build'!AF16,1))</x:f>
        <x:v>1</x:v>
      </x:c>
      <x:c r="M414" s="82" t="n">
        <x:f>IF($O$20=0,1,IF('Pair Build'!AH16&lt;=$O$20,1,0))</x:f>
        <x:v>1</x:v>
      </x:c>
      <x:c r="N414" s="82" t="n">
        <x:f>IF($P$20=0,1,IF('Pair Build'!AI16="PASS",1,0))</x:f>
        <x:v>1</x:v>
      </x:c>
      <x:c r="O414" s="82" t="n">
        <x:f>IF(F414&lt;1,'Pair Build'!Y16,'Pair Build'!Z16)/$Q$20</x:f>
        <x:v>13.36</x:v>
      </x:c>
      <x:c r="P414" s="82" t="n">
        <x:f>IF('Pair Build'!AK16="T3 FIRM",1,IF(Geometries!AC11&lt;=$R$20,1,0))</x:f>
        <x:v>1</x:v>
      </x:c>
      <x:c r="Q414" s="82" t="n">
        <x:f>IF($U$20=1,Geometries!AB11,1)</x:f>
        <x:v>1</x:v>
      </x:c>
      <x:c r="R414" s="82" t="n">
        <x:f>IF($V$20=1,Lineages!AJ9,1)</x:f>
        <x:v>1</x:v>
      </x:c>
      <x:c r="S414" s="82" t="n">
        <x:f>MIN(1,G414,H414,K414,L414,Q414,R414)</x:f>
        <x:v>1</x:v>
      </x:c>
      <x:c r="T414" s="74" t="str">
        <x:f>IF(AND('Pair Build'!AJ16="FIT",I414=1,J414=1,M414=1,N414=1,O414&lt;=$E$20,P414=1),"PASS","FAIL")</x:f>
        <x:v>PASS</x:v>
      </x:c>
      <x:c r="U414" s="98" t="str">
        <x:f>IF(AND(S414&gt;=F414,T414="PASS"),"PASS","FAIL")</x:f>
        <x:v>PASS</x:v>
      </x:c>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row>
    <x:row r="415">
      <x:c r="B415" s="28" t="str">
        <x:v>P12</x:v>
      </x:c>
      <x:c r="C415" s="28" t="str">
        <x:v>L2-G5</x:v>
      </x:c>
      <x:c r="D415" s="28" t="str">
        <x:v>L2</x:v>
      </x:c>
      <x:c r="E415" s="28" t="str">
        <x:v>G5</x:v>
      </x:c>
      <x:c r="F415" s="96" t="n">
        <x:f>$D$20</x:f>
        <x:v>1</x:v>
      </x:c>
      <x:c r="G415" s="82" t="n">
        <x:f>X$20</x:f>
        <x:v>1</x:v>
      </x:c>
      <x:c r="H415" s="82" t="n">
        <x:f>MIN(1,Geometries!E12*$I$20+(1-Geometries!E12)*(Geometries!J12*$F$20+Geometries!K12*$G$20*IF(Geometries!M12="YES",1,$J$20)+Geometries!L12*$H$20*IF(Geometries!M12="YES",1,$J$20)))</x:f>
        <x:v>0.7</x:v>
      </x:c>
      <x:c r="I415" s="82" t="n">
        <x:f>IF($K$20=0,1,IF('Pair Build'!AG17&lt;=$K$20,1,0))</x:f>
        <x:v>1</x:v>
      </x:c>
      <x:c r="J415" s="82" t="n">
        <x:f>IF($L$20=0,1,IF(Geometries!W12&gt;=$L$20,1,0))</x:f>
        <x:v>1</x:v>
      </x:c>
      <x:c r="K415" s="82" t="n">
        <x:f>MIN(IF($M$20=1,Geometries!Z12,1),IF($N$20=1,Geometries!AA12,1))</x:f>
        <x:v>1</x:v>
      </x:c>
      <x:c r="L415" s="82" t="n">
        <x:f>MIN(IF($S$20=1,'Pair Build'!AE17,1),IF($T$20=1,'Pair Build'!AF17,1))</x:f>
        <x:v>1</x:v>
      </x:c>
      <x:c r="M415" s="82" t="n">
        <x:f>IF($O$20=0,1,IF('Pair Build'!AH17&lt;=$O$20,1,0))</x:f>
        <x:v>1</x:v>
      </x:c>
      <x:c r="N415" s="82" t="n">
        <x:f>IF($P$20=0,1,IF('Pair Build'!AI17="PASS",1,0))</x:f>
        <x:v>1</x:v>
      </x:c>
      <x:c r="O415" s="82" t="n">
        <x:f>IF(F415&lt;1,'Pair Build'!Y17,'Pair Build'!Z17)/$Q$20</x:f>
        <x:v>53.142105263157895</x:v>
      </x:c>
      <x:c r="P415" s="82" t="n">
        <x:f>IF('Pair Build'!AK17="T3 FIRM",1,IF(Geometries!AC12&lt;=$R$20,1,0))</x:f>
        <x:v>1</x:v>
      </x:c>
      <x:c r="Q415" s="82" t="n">
        <x:f>IF($U$20=1,Geometries!AB12,1)</x:f>
        <x:v>1</x:v>
      </x:c>
      <x:c r="R415" s="82" t="n">
        <x:f>IF($V$20=1,Lineages!AJ9,1)</x:f>
        <x:v>1</x:v>
      </x:c>
      <x:c r="S415" s="82" t="n">
        <x:f>MIN(1,G415,H415,K415,L415,Q415,R415)</x:f>
        <x:v>0.7</x:v>
      </x:c>
      <x:c r="T415" s="74" t="str">
        <x:f>IF(AND('Pair Build'!AJ17="FIT",I415=1,J415=1,M415=1,N415=1,O415&lt;=$E$20,P415=1),"PASS","FAIL")</x:f>
        <x:v>FAIL</x:v>
      </x:c>
      <x:c r="U415" s="98" t="str">
        <x:f>IF(AND(S415&gt;=F415,T415="PASS"),"PASS","FAIL")</x:f>
        <x:v>FAIL</x:v>
      </x:c>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row>
    <x:row r="416">
      <x:c r="B416" s="28" t="str">
        <x:v>P12</x:v>
      </x:c>
      <x:c r="C416" s="28" t="str">
        <x:v>L3-G1</x:v>
      </x:c>
      <x:c r="D416" s="28" t="str">
        <x:v>L3</x:v>
      </x:c>
      <x:c r="E416" s="28" t="str">
        <x:v>G1</x:v>
      </x:c>
      <x:c r="F416" s="96" t="n">
        <x:f>$D$20</x:f>
        <x:v>1</x:v>
      </x:c>
      <x:c r="G416" s="82" t="n">
        <x:f>Y$20</x:f>
        <x:v>1</x:v>
      </x:c>
      <x:c r="H416" s="82" t="n">
        <x:f>MIN(1,Geometries!E8*$I$20+(1-Geometries!E8)*(Geometries!J8*$F$20+Geometries!K8*$G$20*IF(Geometries!M8="YES",1,$J$20)+Geometries!L8*$H$20*IF(Geometries!M8="YES",1,$J$20)))</x:f>
        <x:v>1</x:v>
      </x:c>
      <x:c r="I416" s="82" t="n">
        <x:f>IF($K$20=0,1,IF('Pair Build'!AG18&lt;=$K$20,1,0))</x:f>
        <x:v>1</x:v>
      </x:c>
      <x:c r="J416" s="82" t="n">
        <x:f>IF($L$20=0,1,IF(Geometries!W8&gt;=$L$20,1,0))</x:f>
        <x:v>1</x:v>
      </x:c>
      <x:c r="K416" s="82" t="n">
        <x:f>MIN(IF($M$20=1,Geometries!Z8,1),IF($N$20=1,Geometries!AA8,1))</x:f>
        <x:v>1</x:v>
      </x:c>
      <x:c r="L416" s="82" t="n">
        <x:f>MIN(IF($S$20=1,'Pair Build'!AE18,1),IF($T$20=1,'Pair Build'!AF18,1))</x:f>
        <x:v>1</x:v>
      </x:c>
      <x:c r="M416" s="82" t="n">
        <x:f>IF($O$20=0,1,IF('Pair Build'!AH18&lt;=$O$20,1,0))</x:f>
        <x:v>1</x:v>
      </x:c>
      <x:c r="N416" s="82" t="n">
        <x:f>IF($P$20=0,1,IF('Pair Build'!AI18="PASS",1,0))</x:f>
        <x:v>1</x:v>
      </x:c>
      <x:c r="O416" s="82" t="n">
        <x:f>IF(F416&lt;1,'Pair Build'!Y18,'Pair Build'!Z18)/$Q$20</x:f>
        <x:v>53.78823529411765</x:v>
      </x:c>
      <x:c r="P416" s="82" t="n">
        <x:f>IF('Pair Build'!AK18="T3 FIRM",1,IF(Geometries!AC8&lt;=$R$20,1,0))</x:f>
        <x:v>1</x:v>
      </x:c>
      <x:c r="Q416" s="82" t="n">
        <x:f>IF($U$20=1,Geometries!AB8,1)</x:f>
        <x:v>1</x:v>
      </x:c>
      <x:c r="R416" s="82" t="n">
        <x:f>IF($V$20=1,Lineages!AJ10,1)</x:f>
        <x:v>1</x:v>
      </x:c>
      <x:c r="S416" s="82" t="n">
        <x:f>MIN(1,G416,H416,K416,L416,Q416,R416)</x:f>
        <x:v>1</x:v>
      </x:c>
      <x:c r="T416" s="74" t="str">
        <x:f>IF(AND('Pair Build'!AJ18="FIT",I416=1,J416=1,M416=1,N416=1,O416&lt;=$E$20,P416=1),"PASS","FAIL")</x:f>
        <x:v>FAIL</x:v>
      </x:c>
      <x:c r="U416" s="98" t="str">
        <x:f>IF(AND(S416&gt;=F416,T416="PASS"),"PASS","FAIL")</x:f>
        <x:v>FAIL</x:v>
      </x:c>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row>
    <x:row r="417">
      <x:c r="B417" s="28" t="str">
        <x:v>P12</x:v>
      </x:c>
      <x:c r="C417" s="28" t="str">
        <x:v>L3-G2</x:v>
      </x:c>
      <x:c r="D417" s="28" t="str">
        <x:v>L3</x:v>
      </x:c>
      <x:c r="E417" s="28" t="str">
        <x:v>G2</x:v>
      </x:c>
      <x:c r="F417" s="96" t="n">
        <x:f>$D$20</x:f>
        <x:v>1</x:v>
      </x:c>
      <x:c r="G417" s="82" t="n">
        <x:f>Y$20</x:f>
        <x:v>1</x:v>
      </x:c>
      <x:c r="H417" s="82" t="n">
        <x:f>MIN(1,Geometries!E9*$I$20+(1-Geometries!E9)*(Geometries!J9*$F$20+Geometries!K9*$G$20*IF(Geometries!M9="YES",1,$J$20)+Geometries!L9*$H$20*IF(Geometries!M9="YES",1,$J$20)))</x:f>
        <x:v>1</x:v>
      </x:c>
      <x:c r="I417" s="82" t="n">
        <x:f>IF($K$20=0,1,IF('Pair Build'!AG19&lt;=$K$20,1,0))</x:f>
        <x:v>1</x:v>
      </x:c>
      <x:c r="J417" s="82" t="n">
        <x:f>IF($L$20=0,1,IF(Geometries!W9&gt;=$L$20,1,0))</x:f>
        <x:v>1</x:v>
      </x:c>
      <x:c r="K417" s="82" t="n">
        <x:f>MIN(IF($M$20=1,Geometries!Z9,1),IF($N$20=1,Geometries!AA9,1))</x:f>
        <x:v>1</x:v>
      </x:c>
      <x:c r="L417" s="82" t="n">
        <x:f>MIN(IF($S$20=1,'Pair Build'!AE19,1),IF($T$20=1,'Pair Build'!AF19,1))</x:f>
        <x:v>1</x:v>
      </x:c>
      <x:c r="M417" s="82" t="n">
        <x:f>IF($O$20=0,1,IF('Pair Build'!AH19&lt;=$O$20,1,0))</x:f>
        <x:v>1</x:v>
      </x:c>
      <x:c r="N417" s="82" t="n">
        <x:f>IF($P$20=0,1,IF('Pair Build'!AI19="PASS",1,0))</x:f>
        <x:v>1</x:v>
      </x:c>
      <x:c r="O417" s="82" t="n">
        <x:f>IF(F417&lt;1,'Pair Build'!Y19,'Pair Build'!Z19)/$Q$20</x:f>
        <x:v>66.4</x:v>
      </x:c>
      <x:c r="P417" s="82" t="n">
        <x:f>IF('Pair Build'!AK19="T3 FIRM",1,IF(Geometries!AC9&lt;=$R$20,1,0))</x:f>
        <x:v>1</x:v>
      </x:c>
      <x:c r="Q417" s="82" t="n">
        <x:f>IF($U$20=1,Geometries!AB9,1)</x:f>
        <x:v>1</x:v>
      </x:c>
      <x:c r="R417" s="82" t="n">
        <x:f>IF($V$20=1,Lineages!AJ10,1)</x:f>
        <x:v>1</x:v>
      </x:c>
      <x:c r="S417" s="82" t="n">
        <x:f>MIN(1,G417,H417,K417,L417,Q417,R417)</x:f>
        <x:v>1</x:v>
      </x:c>
      <x:c r="T417" s="74" t="str">
        <x:f>IF(AND('Pair Build'!AJ19="FIT",I417=1,J417=1,M417=1,N417=1,O417&lt;=$E$20,P417=1),"PASS","FAIL")</x:f>
        <x:v>FAIL</x:v>
      </x:c>
      <x:c r="U417" s="98" t="str">
        <x:f>IF(AND(S417&gt;=F417,T417="PASS"),"PASS","FAIL")</x:f>
        <x:v>FAIL</x:v>
      </x:c>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row>
    <x:row r="418">
      <x:c r="B418" s="28" t="str">
        <x:v>P12</x:v>
      </x:c>
      <x:c r="C418" s="28" t="str">
        <x:v>L3-G3</x:v>
      </x:c>
      <x:c r="D418" s="28" t="str">
        <x:v>L3</x:v>
      </x:c>
      <x:c r="E418" s="28" t="str">
        <x:v>G3</x:v>
      </x:c>
      <x:c r="F418" s="96" t="n">
        <x:f>$D$20</x:f>
        <x:v>1</x:v>
      </x:c>
      <x:c r="G418" s="82" t="n">
        <x:f>Y$20</x:f>
        <x:v>1</x:v>
      </x:c>
      <x:c r="H418" s="82" t="n">
        <x:f>MIN(1,Geometries!E10*$I$20+(1-Geometries!E10)*(Geometries!J10*$F$20+Geometries!K10*$G$20*IF(Geometries!M10="YES",1,$J$20)+Geometries!L10*$H$20*IF(Geometries!M10="YES",1,$J$20)))</x:f>
        <x:v>0</x:v>
      </x:c>
      <x:c r="I418" s="82" t="n">
        <x:f>IF($K$20=0,1,IF('Pair Build'!AG20&lt;=$K$20,1,0))</x:f>
        <x:v>1</x:v>
      </x:c>
      <x:c r="J418" s="82" t="n">
        <x:f>IF($L$20=0,1,IF(Geometries!W10&gt;=$L$20,1,0))</x:f>
        <x:v>1</x:v>
      </x:c>
      <x:c r="K418" s="82" t="n">
        <x:f>MIN(IF($M$20=1,Geometries!Z10,1),IF($N$20=1,Geometries!AA10,1))</x:f>
        <x:v>1</x:v>
      </x:c>
      <x:c r="L418" s="82" t="n">
        <x:f>MIN(IF($S$20=1,'Pair Build'!AE20,1),IF($T$20=1,'Pair Build'!AF20,1))</x:f>
        <x:v>1</x:v>
      </x:c>
      <x:c r="M418" s="82" t="n">
        <x:f>IF($O$20=0,1,IF('Pair Build'!AH20&lt;=$O$20,1,0))</x:f>
        <x:v>1</x:v>
      </x:c>
      <x:c r="N418" s="82" t="n">
        <x:f>IF($P$20=0,1,IF('Pair Build'!AI20="PASS",1,0))</x:f>
        <x:v>1</x:v>
      </x:c>
      <x:c r="O418" s="82" t="n">
        <x:f>IF(F418&lt;1,'Pair Build'!Y20,'Pair Build'!Z20)/$Q$20</x:f>
        <x:v>44.82352941176471</x:v>
      </x:c>
      <x:c r="P418" s="82" t="n">
        <x:f>IF('Pair Build'!AK20="T3 FIRM",1,IF(Geometries!AC10&lt;=$R$20,1,0))</x:f>
        <x:v>1</x:v>
      </x:c>
      <x:c r="Q418" s="82" t="n">
        <x:f>IF($U$20=1,Geometries!AB10,1)</x:f>
        <x:v>1</x:v>
      </x:c>
      <x:c r="R418" s="82" t="n">
        <x:f>IF($V$20=1,Lineages!AJ10,1)</x:f>
        <x:v>1</x:v>
      </x:c>
      <x:c r="S418" s="82" t="n">
        <x:f>MIN(1,G418,H418,K418,L418,Q418,R418)</x:f>
        <x:v>0</x:v>
      </x:c>
      <x:c r="T418" s="74" t="str">
        <x:f>IF(AND('Pair Build'!AJ20="FIT",I418=1,J418=1,M418=1,N418=1,O418&lt;=$E$20,P418=1),"PASS","FAIL")</x:f>
        <x:v>FAIL</x:v>
      </x:c>
      <x:c r="U418" s="98" t="str">
        <x:f>IF(AND(S418&gt;=F418,T418="PASS"),"PASS","FAIL")</x:f>
        <x:v>FAIL</x:v>
      </x:c>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row>
    <x:row r="419">
      <x:c r="B419" s="28" t="str">
        <x:v>P12</x:v>
      </x:c>
      <x:c r="C419" s="28" t="str">
        <x:v>L3-G4</x:v>
      </x:c>
      <x:c r="D419" s="28" t="str">
        <x:v>L3</x:v>
      </x:c>
      <x:c r="E419" s="28" t="str">
        <x:v>G4</x:v>
      </x:c>
      <x:c r="F419" s="96" t="n">
        <x:f>$D$20</x:f>
        <x:v>1</x:v>
      </x:c>
      <x:c r="G419" s="82" t="n">
        <x:f>Y$20</x:f>
        <x:v>1</x:v>
      </x:c>
      <x:c r="H419" s="82" t="n">
        <x:f>MIN(1,Geometries!E11*$I$20+(1-Geometries!E11)*(Geometries!J11*$F$20+Geometries!K11*$G$20*IF(Geometries!M11="YES",1,$J$20)+Geometries!L11*$H$20*IF(Geometries!M11="YES",1,$J$20)))</x:f>
        <x:v>1</x:v>
      </x:c>
      <x:c r="I419" s="82" t="n">
        <x:f>IF($K$20=0,1,IF('Pair Build'!AG21&lt;=$K$20,1,0))</x:f>
        <x:v>1</x:v>
      </x:c>
      <x:c r="J419" s="82" t="n">
        <x:f>IF($L$20=0,1,IF(Geometries!W11&gt;=$L$20,1,0))</x:f>
        <x:v>1</x:v>
      </x:c>
      <x:c r="K419" s="82" t="n">
        <x:f>MIN(IF($M$20=1,Geometries!Z11,1),IF($N$20=1,Geometries!AA11,1))</x:f>
        <x:v>1</x:v>
      </x:c>
      <x:c r="L419" s="82" t="n">
        <x:f>MIN(IF($S$20=1,'Pair Build'!AE21,1),IF($T$20=1,'Pair Build'!AF21,1))</x:f>
        <x:v>1</x:v>
      </x:c>
      <x:c r="M419" s="82" t="n">
        <x:f>IF($O$20=0,1,IF('Pair Build'!AH21&lt;=$O$20,1,0))</x:f>
        <x:v>1</x:v>
      </x:c>
      <x:c r="N419" s="82" t="n">
        <x:f>IF($P$20=0,1,IF('Pair Build'!AI21="PASS",1,0))</x:f>
        <x:v>1</x:v>
      </x:c>
      <x:c r="O419" s="82" t="n">
        <x:f>IF(F419&lt;1,'Pair Build'!Y21,'Pair Build'!Z21)/$Q$20</x:f>
        <x:v>17.28</x:v>
      </x:c>
      <x:c r="P419" s="82" t="n">
        <x:f>IF('Pair Build'!AK21="T3 FIRM",1,IF(Geometries!AC11&lt;=$R$20,1,0))</x:f>
        <x:v>1</x:v>
      </x:c>
      <x:c r="Q419" s="82" t="n">
        <x:f>IF($U$20=1,Geometries!AB11,1)</x:f>
        <x:v>1</x:v>
      </x:c>
      <x:c r="R419" s="82" t="n">
        <x:f>IF($V$20=1,Lineages!AJ10,1)</x:f>
        <x:v>1</x:v>
      </x:c>
      <x:c r="S419" s="82" t="n">
        <x:f>MIN(1,G419,H419,K419,L419,Q419,R419)</x:f>
        <x:v>1</x:v>
      </x:c>
      <x:c r="T419" s="74" t="str">
        <x:f>IF(AND('Pair Build'!AJ21="FIT",I419=1,J419=1,M419=1,N419=1,O419&lt;=$E$20,P419=1),"PASS","FAIL")</x:f>
        <x:v>FAIL</x:v>
      </x:c>
      <x:c r="U419" s="98" t="str">
        <x:f>IF(AND(S419&gt;=F419,T419="PASS"),"PASS","FAIL")</x:f>
        <x:v>FAIL</x:v>
      </x:c>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row>
    <x:row r="420">
      <x:c r="B420" s="28" t="str">
        <x:v>P12</x:v>
      </x:c>
      <x:c r="C420" s="28" t="str">
        <x:v>L3-G5</x:v>
      </x:c>
      <x:c r="D420" s="28" t="str">
        <x:v>L3</x:v>
      </x:c>
      <x:c r="E420" s="28" t="str">
        <x:v>G5</x:v>
      </x:c>
      <x:c r="F420" s="96" t="n">
        <x:f>$D$20</x:f>
        <x:v>1</x:v>
      </x:c>
      <x:c r="G420" s="82" t="n">
        <x:f>Y$20</x:f>
        <x:v>1</x:v>
      </x:c>
      <x:c r="H420" s="82" t="n">
        <x:f>MIN(1,Geometries!E12*$I$20+(1-Geometries!E12)*(Geometries!J12*$F$20+Geometries!K12*$G$20*IF(Geometries!M12="YES",1,$J$20)+Geometries!L12*$H$20*IF(Geometries!M12="YES",1,$J$20)))</x:f>
        <x:v>0.7</x:v>
      </x:c>
      <x:c r="I420" s="82" t="n">
        <x:f>IF($K$20=0,1,IF('Pair Build'!AG22&lt;=$K$20,1,0))</x:f>
        <x:v>1</x:v>
      </x:c>
      <x:c r="J420" s="82" t="n">
        <x:f>IF($L$20=0,1,IF(Geometries!W12&gt;=$L$20,1,0))</x:f>
        <x:v>1</x:v>
      </x:c>
      <x:c r="K420" s="82" t="n">
        <x:f>MIN(IF($M$20=1,Geometries!Z12,1),IF($N$20=1,Geometries!AA12,1))</x:f>
        <x:v>1</x:v>
      </x:c>
      <x:c r="L420" s="82" t="n">
        <x:f>MIN(IF($S$20=1,'Pair Build'!AE22,1),IF($T$20=1,'Pair Build'!AF22,1))</x:f>
        <x:v>1</x:v>
      </x:c>
      <x:c r="M420" s="82" t="n">
        <x:f>IF($O$20=0,1,IF('Pair Build'!AH22&lt;=$O$20,1,0))</x:f>
        <x:v>1</x:v>
      </x:c>
      <x:c r="N420" s="82" t="n">
        <x:f>IF($P$20=0,1,IF('Pair Build'!AI22="PASS",1,0))</x:f>
        <x:v>1</x:v>
      </x:c>
      <x:c r="O420" s="82" t="n">
        <x:f>IF(F420&lt;1,'Pair Build'!Y22,'Pair Build'!Z22)/$Q$20</x:f>
        <x:v>66.33684210526316</x:v>
      </x:c>
      <x:c r="P420" s="82" t="n">
        <x:f>IF('Pair Build'!AK22="T3 FIRM",1,IF(Geometries!AC12&lt;=$R$20,1,0))</x:f>
        <x:v>1</x:v>
      </x:c>
      <x:c r="Q420" s="82" t="n">
        <x:f>IF($U$20=1,Geometries!AB12,1)</x:f>
        <x:v>1</x:v>
      </x:c>
      <x:c r="R420" s="82" t="n">
        <x:f>IF($V$20=1,Lineages!AJ10,1)</x:f>
        <x:v>1</x:v>
      </x:c>
      <x:c r="S420" s="82" t="n">
        <x:f>MIN(1,G420,H420,K420,L420,Q420,R420)</x:f>
        <x:v>0.7</x:v>
      </x:c>
      <x:c r="T420" s="74" t="str">
        <x:f>IF(AND('Pair Build'!AJ22="FIT",I420=1,J420=1,M420=1,N420=1,O420&lt;=$E$20,P420=1),"PASS","FAIL")</x:f>
        <x:v>FAIL</x:v>
      </x:c>
      <x:c r="U420" s="98" t="str">
        <x:f>IF(AND(S420&gt;=F420,T420="PASS"),"PASS","FAIL")</x:f>
        <x:v>FAIL</x:v>
      </x:c>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row>
    <x:row r="421">
      <x:c r="B421" s="28" t="str">
        <x:v>P12</x:v>
      </x:c>
      <x:c r="C421" s="28" t="str">
        <x:v>L4-G1</x:v>
      </x:c>
      <x:c r="D421" s="28" t="str">
        <x:v>L4</x:v>
      </x:c>
      <x:c r="E421" s="28" t="str">
        <x:v>G1</x:v>
      </x:c>
      <x:c r="F421" s="96" t="n">
        <x:f>$D$20</x:f>
        <x:v>1</x:v>
      </x:c>
      <x:c r="G421" s="82" t="n">
        <x:f>Z$20</x:f>
        <x:v>1</x:v>
      </x:c>
      <x:c r="H421" s="82" t="n">
        <x:f>MIN(1,Geometries!E8*$I$20+(1-Geometries!E8)*(Geometries!J8*$F$20+Geometries!K8*$G$20*IF(Geometries!M8="YES",1,$J$20)+Geometries!L8*$H$20*IF(Geometries!M8="YES",1,$J$20)))</x:f>
        <x:v>1</x:v>
      </x:c>
      <x:c r="I421" s="82" t="n">
        <x:f>IF($K$20=0,1,IF('Pair Build'!AG23&lt;=$K$20,1,0))</x:f>
        <x:v>1</x:v>
      </x:c>
      <x:c r="J421" s="82" t="n">
        <x:f>IF($L$20=0,1,IF(Geometries!W8&gt;=$L$20,1,0))</x:f>
        <x:v>1</x:v>
      </x:c>
      <x:c r="K421" s="82" t="n">
        <x:f>MIN(IF($M$20=1,Geometries!Z8,1),IF($N$20=1,Geometries!AA8,1))</x:f>
        <x:v>1</x:v>
      </x:c>
      <x:c r="L421" s="82" t="n">
        <x:f>MIN(IF($S$20=1,'Pair Build'!AE23,1),IF($T$20=1,'Pair Build'!AF23,1))</x:f>
        <x:v>1</x:v>
      </x:c>
      <x:c r="M421" s="82" t="n">
        <x:f>IF($O$20=0,1,IF('Pair Build'!AH23&lt;=$O$20,1,0))</x:f>
        <x:v>1</x:v>
      </x:c>
      <x:c r="N421" s="82" t="n">
        <x:f>IF($P$20=0,1,IF('Pair Build'!AI23="PASS",1,0))</x:f>
        <x:v>1</x:v>
      </x:c>
      <x:c r="O421" s="82" t="n">
        <x:f>IF(F421&lt;1,'Pair Build'!Y23,'Pair Build'!Z23)/$Q$20</x:f>
        <x:v>68.32941176470588</x:v>
      </x:c>
      <x:c r="P421" s="82" t="n">
        <x:f>IF('Pair Build'!AK23="T3 FIRM",1,IF(Geometries!AC8&lt;=$R$20,1,0))</x:f>
        <x:v>1</x:v>
      </x:c>
      <x:c r="Q421" s="82" t="n">
        <x:f>IF($U$20=1,Geometries!AB8,1)</x:f>
        <x:v>1</x:v>
      </x:c>
      <x:c r="R421" s="82" t="n">
        <x:f>IF($V$20=1,Lineages!AJ11,1)</x:f>
        <x:v>1</x:v>
      </x:c>
      <x:c r="S421" s="82" t="n">
        <x:f>MIN(1,G421,H421,K421,L421,Q421,R421)</x:f>
        <x:v>1</x:v>
      </x:c>
      <x:c r="T421" s="74" t="str">
        <x:f>IF(AND('Pair Build'!AJ23="FIT",I421=1,J421=1,M421=1,N421=1,O421&lt;=$E$20,P421=1),"PASS","FAIL")</x:f>
        <x:v>FAIL</x:v>
      </x:c>
      <x:c r="U421" s="98" t="str">
        <x:f>IF(AND(S421&gt;=F421,T421="PASS"),"PASS","FAIL")</x:f>
        <x:v>FAIL</x:v>
      </x:c>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row>
    <x:row r="422">
      <x:c r="B422" s="28" t="str">
        <x:v>P12</x:v>
      </x:c>
      <x:c r="C422" s="28" t="str">
        <x:v>L4-G2</x:v>
      </x:c>
      <x:c r="D422" s="28" t="str">
        <x:v>L4</x:v>
      </x:c>
      <x:c r="E422" s="28" t="str">
        <x:v>G2</x:v>
      </x:c>
      <x:c r="F422" s="96" t="n">
        <x:f>$D$20</x:f>
        <x:v>1</x:v>
      </x:c>
      <x:c r="G422" s="82" t="n">
        <x:f>Z$20</x:f>
        <x:v>1</x:v>
      </x:c>
      <x:c r="H422" s="82" t="n">
        <x:f>MIN(1,Geometries!E9*$I$20+(1-Geometries!E9)*(Geometries!J9*$F$20+Geometries!K9*$G$20*IF(Geometries!M9="YES",1,$J$20)+Geometries!L9*$H$20*IF(Geometries!M9="YES",1,$J$20)))</x:f>
        <x:v>1</x:v>
      </x:c>
      <x:c r="I422" s="82" t="n">
        <x:f>IF($K$20=0,1,IF('Pair Build'!AG24&lt;=$K$20,1,0))</x:f>
        <x:v>1</x:v>
      </x:c>
      <x:c r="J422" s="82" t="n">
        <x:f>IF($L$20=0,1,IF(Geometries!W9&gt;=$L$20,1,0))</x:f>
        <x:v>1</x:v>
      </x:c>
      <x:c r="K422" s="82" t="n">
        <x:f>MIN(IF($M$20=1,Geometries!Z9,1),IF($N$20=1,Geometries!AA9,1))</x:f>
        <x:v>1</x:v>
      </x:c>
      <x:c r="L422" s="82" t="n">
        <x:f>MIN(IF($S$20=1,'Pair Build'!AE24,1),IF($T$20=1,'Pair Build'!AF24,1))</x:f>
        <x:v>1</x:v>
      </x:c>
      <x:c r="M422" s="82" t="n">
        <x:f>IF($O$20=0,1,IF('Pair Build'!AH24&lt;=$O$20,1,0))</x:f>
        <x:v>1</x:v>
      </x:c>
      <x:c r="N422" s="82" t="n">
        <x:f>IF($P$20=0,1,IF('Pair Build'!AI24="PASS",1,0))</x:f>
        <x:v>1</x:v>
      </x:c>
      <x:c r="O422" s="82" t="n">
        <x:f>IF(F422&lt;1,'Pair Build'!Y24,'Pair Build'!Z24)/$Q$20</x:f>
        <x:v>79.93333333333334</x:v>
      </x:c>
      <x:c r="P422" s="82" t="n">
        <x:f>IF('Pair Build'!AK24="T3 FIRM",1,IF(Geometries!AC9&lt;=$R$20,1,0))</x:f>
        <x:v>1</x:v>
      </x:c>
      <x:c r="Q422" s="82" t="n">
        <x:f>IF($U$20=1,Geometries!AB9,1)</x:f>
        <x:v>1</x:v>
      </x:c>
      <x:c r="R422" s="82" t="n">
        <x:f>IF($V$20=1,Lineages!AJ11,1)</x:f>
        <x:v>1</x:v>
      </x:c>
      <x:c r="S422" s="82" t="n">
        <x:f>MIN(1,G422,H422,K422,L422,Q422,R422)</x:f>
        <x:v>1</x:v>
      </x:c>
      <x:c r="T422" s="74" t="str">
        <x:f>IF(AND('Pair Build'!AJ24="FIT",I422=1,J422=1,M422=1,N422=1,O422&lt;=$E$20,P422=1),"PASS","FAIL")</x:f>
        <x:v>FAIL</x:v>
      </x:c>
      <x:c r="U422" s="98" t="str">
        <x:f>IF(AND(S422&gt;=F422,T422="PASS"),"PASS","FAIL")</x:f>
        <x:v>FAIL</x:v>
      </x:c>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row>
    <x:row r="423">
      <x:c r="B423" s="28" t="str">
        <x:v>P12</x:v>
      </x:c>
      <x:c r="C423" s="28" t="str">
        <x:v>L4-G3</x:v>
      </x:c>
      <x:c r="D423" s="28" t="str">
        <x:v>L4</x:v>
      </x:c>
      <x:c r="E423" s="28" t="str">
        <x:v>G3</x:v>
      </x:c>
      <x:c r="F423" s="96" t="n">
        <x:f>$D$20</x:f>
        <x:v>1</x:v>
      </x:c>
      <x:c r="G423" s="82" t="n">
        <x:f>Z$20</x:f>
        <x:v>1</x:v>
      </x:c>
      <x:c r="H423" s="82" t="n">
        <x:f>MIN(1,Geometries!E10*$I$20+(1-Geometries!E10)*(Geometries!J10*$F$20+Geometries!K10*$G$20*IF(Geometries!M10="YES",1,$J$20)+Geometries!L10*$H$20*IF(Geometries!M10="YES",1,$J$20)))</x:f>
        <x:v>0</x:v>
      </x:c>
      <x:c r="I423" s="82" t="n">
        <x:f>IF($K$20=0,1,IF('Pair Build'!AG25&lt;=$K$20,1,0))</x:f>
        <x:v>1</x:v>
      </x:c>
      <x:c r="J423" s="82" t="n">
        <x:f>IF($L$20=0,1,IF(Geometries!W10&gt;=$L$20,1,0))</x:f>
        <x:v>1</x:v>
      </x:c>
      <x:c r="K423" s="82" t="n">
        <x:f>MIN(IF($M$20=1,Geometries!Z10,1),IF($N$20=1,Geometries!AA10,1))</x:f>
        <x:v>1</x:v>
      </x:c>
      <x:c r="L423" s="82" t="n">
        <x:f>MIN(IF($S$20=1,'Pair Build'!AE25,1),IF($T$20=1,'Pair Build'!AF25,1))</x:f>
        <x:v>1</x:v>
      </x:c>
      <x:c r="M423" s="82" t="n">
        <x:f>IF($O$20=0,1,IF('Pair Build'!AH25&lt;=$O$20,1,0))</x:f>
        <x:v>1</x:v>
      </x:c>
      <x:c r="N423" s="82" t="n">
        <x:f>IF($P$20=0,1,IF('Pair Build'!AI25="PASS",1,0))</x:f>
        <x:v>1</x:v>
      </x:c>
      <x:c r="O423" s="82" t="n">
        <x:f>IF(F423&lt;1,'Pair Build'!Y25,'Pair Build'!Z25)/$Q$20</x:f>
        <x:v>58.94117647058823</x:v>
      </x:c>
      <x:c r="P423" s="82" t="n">
        <x:f>IF('Pair Build'!AK25="T3 FIRM",1,IF(Geometries!AC10&lt;=$R$20,1,0))</x:f>
        <x:v>1</x:v>
      </x:c>
      <x:c r="Q423" s="82" t="n">
        <x:f>IF($U$20=1,Geometries!AB10,1)</x:f>
        <x:v>1</x:v>
      </x:c>
      <x:c r="R423" s="82" t="n">
        <x:f>IF($V$20=1,Lineages!AJ11,1)</x:f>
        <x:v>1</x:v>
      </x:c>
      <x:c r="S423" s="82" t="n">
        <x:f>MIN(1,G423,H423,K423,L423,Q423,R423)</x:f>
        <x:v>0</x:v>
      </x:c>
      <x:c r="T423" s="74" t="str">
        <x:f>IF(AND('Pair Build'!AJ25="FIT",I423=1,J423=1,M423=1,N423=1,O423&lt;=$E$20,P423=1),"PASS","FAIL")</x:f>
        <x:v>FAIL</x:v>
      </x:c>
      <x:c r="U423" s="98" t="str">
        <x:f>IF(AND(S423&gt;=F423,T423="PASS"),"PASS","FAIL")</x:f>
        <x:v>FAIL</x:v>
      </x:c>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row>
    <x:row r="424">
      <x:c r="B424" s="28" t="str">
        <x:v>P12</x:v>
      </x:c>
      <x:c r="C424" s="28" t="str">
        <x:v>L4-G4</x:v>
      </x:c>
      <x:c r="D424" s="28" t="str">
        <x:v>L4</x:v>
      </x:c>
      <x:c r="E424" s="28" t="str">
        <x:v>G4</x:v>
      </x:c>
      <x:c r="F424" s="96" t="n">
        <x:f>$D$20</x:f>
        <x:v>1</x:v>
      </x:c>
      <x:c r="G424" s="82" t="n">
        <x:f>Z$20</x:f>
        <x:v>1</x:v>
      </x:c>
      <x:c r="H424" s="82" t="n">
        <x:f>MIN(1,Geometries!E11*$I$20+(1-Geometries!E11)*(Geometries!J11*$F$20+Geometries!K11*$G$20*IF(Geometries!M11="YES",1,$J$20)+Geometries!L11*$H$20*IF(Geometries!M11="YES",1,$J$20)))</x:f>
        <x:v>1</x:v>
      </x:c>
      <x:c r="I424" s="82" t="n">
        <x:f>IF($K$20=0,1,IF('Pair Build'!AG26&lt;=$K$20,1,0))</x:f>
        <x:v>1</x:v>
      </x:c>
      <x:c r="J424" s="82" t="n">
        <x:f>IF($L$20=0,1,IF(Geometries!W11&gt;=$L$20,1,0))</x:f>
        <x:v>1</x:v>
      </x:c>
      <x:c r="K424" s="82" t="n">
        <x:f>MIN(IF($M$20=1,Geometries!Z11,1),IF($N$20=1,Geometries!AA11,1))</x:f>
        <x:v>1</x:v>
      </x:c>
      <x:c r="L424" s="82" t="n">
        <x:f>MIN(IF($S$20=1,'Pair Build'!AE26,1),IF($T$20=1,'Pair Build'!AF26,1))</x:f>
        <x:v>1</x:v>
      </x:c>
      <x:c r="M424" s="82" t="n">
        <x:f>IF($O$20=0,1,IF('Pair Build'!AH26&lt;=$O$20,1,0))</x:f>
        <x:v>1</x:v>
      </x:c>
      <x:c r="N424" s="82" t="n">
        <x:f>IF($P$20=0,1,IF('Pair Build'!AI26="PASS",1,0))</x:f>
        <x:v>1</x:v>
      </x:c>
      <x:c r="O424" s="82" t="n">
        <x:f>IF(F424&lt;1,'Pair Build'!Y26,'Pair Build'!Z26)/$Q$20</x:f>
        <x:v>18.8</x:v>
      </x:c>
      <x:c r="P424" s="82" t="n">
        <x:f>IF('Pair Build'!AK26="T3 FIRM",1,IF(Geometries!AC11&lt;=$R$20,1,0))</x:f>
        <x:v>1</x:v>
      </x:c>
      <x:c r="Q424" s="82" t="n">
        <x:f>IF($U$20=1,Geometries!AB11,1)</x:f>
        <x:v>1</x:v>
      </x:c>
      <x:c r="R424" s="82" t="n">
        <x:f>IF($V$20=1,Lineages!AJ11,1)</x:f>
        <x:v>1</x:v>
      </x:c>
      <x:c r="S424" s="82" t="n">
        <x:f>MIN(1,G424,H424,K424,L424,Q424,R424)</x:f>
        <x:v>1</x:v>
      </x:c>
      <x:c r="T424" s="74" t="str">
        <x:f>IF(AND('Pair Build'!AJ26="FIT",I424=1,J424=1,M424=1,N424=1,O424&lt;=$E$20,P424=1),"PASS","FAIL")</x:f>
        <x:v>PASS</x:v>
      </x:c>
      <x:c r="U424" s="98" t="str">
        <x:f>IF(AND(S424&gt;=F424,T424="PASS"),"PASS","FAIL")</x:f>
        <x:v>PASS</x:v>
      </x:c>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row>
    <x:row r="425">
      <x:c r="B425" s="28" t="str">
        <x:v>P12</x:v>
      </x:c>
      <x:c r="C425" s="28" t="str">
        <x:v>L4-G5</x:v>
      </x:c>
      <x:c r="D425" s="28" t="str">
        <x:v>L4</x:v>
      </x:c>
      <x:c r="E425" s="28" t="str">
        <x:v>G5</x:v>
      </x:c>
      <x:c r="F425" s="96" t="n">
        <x:f>$D$20</x:f>
        <x:v>1</x:v>
      </x:c>
      <x:c r="G425" s="82" t="n">
        <x:f>Z$20</x:f>
        <x:v>1</x:v>
      </x:c>
      <x:c r="H425" s="82" t="n">
        <x:f>MIN(1,Geometries!E12*$I$20+(1-Geometries!E12)*(Geometries!J12*$F$20+Geometries!K12*$G$20*IF(Geometries!M12="YES",1,$J$20)+Geometries!L12*$H$20*IF(Geometries!M12="YES",1,$J$20)))</x:f>
        <x:v>0.7</x:v>
      </x:c>
      <x:c r="I425" s="82" t="n">
        <x:f>IF($K$20=0,1,IF('Pair Build'!AG27&lt;=$K$20,1,0))</x:f>
        <x:v>1</x:v>
      </x:c>
      <x:c r="J425" s="82" t="n">
        <x:f>IF($L$20=0,1,IF(Geometries!W12&gt;=$L$20,1,0))</x:f>
        <x:v>1</x:v>
      </x:c>
      <x:c r="K425" s="82" t="n">
        <x:f>MIN(IF($M$20=1,Geometries!Z12,1),IF($N$20=1,Geometries!AA12,1))</x:f>
        <x:v>1</x:v>
      </x:c>
      <x:c r="L425" s="82" t="n">
        <x:f>MIN(IF($S$20=1,'Pair Build'!AE27,1),IF($T$20=1,'Pair Build'!AF27,1))</x:f>
        <x:v>1</x:v>
      </x:c>
      <x:c r="M425" s="82" t="n">
        <x:f>IF($O$20=0,1,IF('Pair Build'!AH27&lt;=$O$20,1,0))</x:f>
        <x:v>1</x:v>
      </x:c>
      <x:c r="N425" s="82" t="n">
        <x:f>IF($P$20=0,1,IF('Pair Build'!AI27="PASS",1,0))</x:f>
        <x:v>1</x:v>
      </x:c>
      <x:c r="O425" s="82" t="n">
        <x:f>IF(F425&lt;1,'Pair Build'!Y27,'Pair Build'!Z27)/$Q$20</x:f>
        <x:v>83.16315789473684</x:v>
      </x:c>
      <x:c r="P425" s="82" t="n">
        <x:f>IF('Pair Build'!AK27="T3 FIRM",1,IF(Geometries!AC12&lt;=$R$20,1,0))</x:f>
        <x:v>1</x:v>
      </x:c>
      <x:c r="Q425" s="82" t="n">
        <x:f>IF($U$20=1,Geometries!AB12,1)</x:f>
        <x:v>1</x:v>
      </x:c>
      <x:c r="R425" s="82" t="n">
        <x:f>IF($V$20=1,Lineages!AJ11,1)</x:f>
        <x:v>1</x:v>
      </x:c>
      <x:c r="S425" s="82" t="n">
        <x:f>MIN(1,G425,H425,K425,L425,Q425,R425)</x:f>
        <x:v>0.7</x:v>
      </x:c>
      <x:c r="T425" s="74" t="str">
        <x:f>IF(AND('Pair Build'!AJ27="FIT",I425=1,J425=1,M425=1,N425=1,O425&lt;=$E$20,P425=1),"PASS","FAIL")</x:f>
        <x:v>FAIL</x:v>
      </x:c>
      <x:c r="U425" s="98" t="str">
        <x:f>IF(AND(S425&gt;=F425,T425="PASS"),"PASS","FAIL")</x:f>
        <x:v>FAIL</x:v>
      </x:c>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row>
    <x:row r="426">
      <x:c r="B426" s="28" t="str">
        <x:v>P12</x:v>
      </x:c>
      <x:c r="C426" s="28" t="str">
        <x:v>L5-G1</x:v>
      </x:c>
      <x:c r="D426" s="28" t="str">
        <x:v>L5</x:v>
      </x:c>
      <x:c r="E426" s="28" t="str">
        <x:v>G1</x:v>
      </x:c>
      <x:c r="F426" s="96" t="n">
        <x:f>$D$20</x:f>
        <x:v>1</x:v>
      </x:c>
      <x:c r="G426" s="82" t="n">
        <x:f>AA$20</x:f>
        <x:v>1</x:v>
      </x:c>
      <x:c r="H426" s="82" t="n">
        <x:f>MIN(1,Geometries!E8*$I$20+(1-Geometries!E8)*(Geometries!J8*$F$20+Geometries!K8*$G$20*IF(Geometries!M8="YES",1,$J$20)+Geometries!L8*$H$20*IF(Geometries!M8="YES",1,$J$20)))</x:f>
        <x:v>1</x:v>
      </x:c>
      <x:c r="I426" s="82" t="n">
        <x:f>IF($K$20=0,1,IF('Pair Build'!AG28&lt;=$K$20,1,0))</x:f>
        <x:v>1</x:v>
      </x:c>
      <x:c r="J426" s="82" t="n">
        <x:f>IF($L$20=0,1,IF(Geometries!W8&gt;=$L$20,1,0))</x:f>
        <x:v>1</x:v>
      </x:c>
      <x:c r="K426" s="82" t="n">
        <x:f>MIN(IF($M$20=1,Geometries!Z8,1),IF($N$20=1,Geometries!AA8,1))</x:f>
        <x:v>1</x:v>
      </x:c>
      <x:c r="L426" s="82" t="n">
        <x:f>MIN(IF($S$20=1,'Pair Build'!AE28,1),IF($T$20=1,'Pair Build'!AF28,1))</x:f>
        <x:v>1</x:v>
      </x:c>
      <x:c r="M426" s="82" t="n">
        <x:f>IF($O$20=0,1,IF('Pair Build'!AH28&lt;=$O$20,1,0))</x:f>
        <x:v>1</x:v>
      </x:c>
      <x:c r="N426" s="82" t="n">
        <x:f>IF($P$20=0,1,IF('Pair Build'!AI28="PASS",1,0))</x:f>
        <x:v>1</x:v>
      </x:c>
      <x:c r="O426" s="82" t="n">
        <x:f>IF(F426&lt;1,'Pair Build'!Y28,'Pair Build'!Z28)/$Q$20</x:f>
        <x:v>24</x:v>
      </x:c>
      <x:c r="P426" s="82" t="n">
        <x:f>IF('Pair Build'!AK28="T3 FIRM",1,IF(Geometries!AC8&lt;=$R$20,1,0))</x:f>
        <x:v>1</x:v>
      </x:c>
      <x:c r="Q426" s="82" t="n">
        <x:f>IF($U$20=1,Geometries!AB8,1)</x:f>
        <x:v>1</x:v>
      </x:c>
      <x:c r="R426" s="82" t="n">
        <x:f>IF($V$20=1,Lineages!AJ12,1)</x:f>
        <x:v>1</x:v>
      </x:c>
      <x:c r="S426" s="82" t="n">
        <x:f>MIN(1,G426,H426,K426,L426,Q426,R426)</x:f>
        <x:v>1</x:v>
      </x:c>
      <x:c r="T426" s="74" t="str">
        <x:f>IF(AND('Pair Build'!AJ28="FIT",I426=1,J426=1,M426=1,N426=1,O426&lt;=$E$20,P426=1),"PASS","FAIL")</x:f>
        <x:v>PASS</x:v>
      </x:c>
      <x:c r="U426" s="98" t="str">
        <x:f>IF(AND(S426&gt;=F426,T426="PASS"),"PASS","FAIL")</x:f>
        <x:v>PASS</x:v>
      </x:c>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row>
    <x:row r="427">
      <x:c r="B427" s="28" t="str">
        <x:v>P12</x:v>
      </x:c>
      <x:c r="C427" s="28" t="str">
        <x:v>L5-G2</x:v>
      </x:c>
      <x:c r="D427" s="28" t="str">
        <x:v>L5</x:v>
      </x:c>
      <x:c r="E427" s="28" t="str">
        <x:v>G2</x:v>
      </x:c>
      <x:c r="F427" s="96" t="n">
        <x:f>$D$20</x:f>
        <x:v>1</x:v>
      </x:c>
      <x:c r="G427" s="82" t="n">
        <x:f>AA$20</x:f>
        <x:v>1</x:v>
      </x:c>
      <x:c r="H427" s="82" t="n">
        <x:f>MIN(1,Geometries!E9*$I$20+(1-Geometries!E9)*(Geometries!J9*$F$20+Geometries!K9*$G$20*IF(Geometries!M9="YES",1,$J$20)+Geometries!L9*$H$20*IF(Geometries!M9="YES",1,$J$20)))</x:f>
        <x:v>1</x:v>
      </x:c>
      <x:c r="I427" s="82" t="n">
        <x:f>IF($K$20=0,1,IF('Pair Build'!AG29&lt;=$K$20,1,0))</x:f>
        <x:v>1</x:v>
      </x:c>
      <x:c r="J427" s="82" t="n">
        <x:f>IF($L$20=0,1,IF(Geometries!W9&gt;=$L$20,1,0))</x:f>
        <x:v>1</x:v>
      </x:c>
      <x:c r="K427" s="82" t="n">
        <x:f>MIN(IF($M$20=1,Geometries!Z9,1),IF($N$20=1,Geometries!AA9,1))</x:f>
        <x:v>1</x:v>
      </x:c>
      <x:c r="L427" s="82" t="n">
        <x:f>MIN(IF($S$20=1,'Pair Build'!AE29,1),IF($T$20=1,'Pair Build'!AF29,1))</x:f>
        <x:v>1</x:v>
      </x:c>
      <x:c r="M427" s="82" t="n">
        <x:f>IF($O$20=0,1,IF('Pair Build'!AH29&lt;=$O$20,1,0))</x:f>
        <x:v>1</x:v>
      </x:c>
      <x:c r="N427" s="82" t="n">
        <x:f>IF($P$20=0,1,IF('Pair Build'!AI29="PASS",1,0))</x:f>
        <x:v>1</x:v>
      </x:c>
      <x:c r="O427" s="82" t="n">
        <x:f>IF(F427&lt;1,'Pair Build'!Y29,'Pair Build'!Z29)/$Q$20</x:f>
        <x:v>30.799999999999997</x:v>
      </x:c>
      <x:c r="P427" s="82" t="n">
        <x:f>IF('Pair Build'!AK29="T3 FIRM",1,IF(Geometries!AC9&lt;=$R$20,1,0))</x:f>
        <x:v>1</x:v>
      </x:c>
      <x:c r="Q427" s="82" t="n">
        <x:f>IF($U$20=1,Geometries!AB9,1)</x:f>
        <x:v>1</x:v>
      </x:c>
      <x:c r="R427" s="82" t="n">
        <x:f>IF($V$20=1,Lineages!AJ12,1)</x:f>
        <x:v>1</x:v>
      </x:c>
      <x:c r="S427" s="82" t="n">
        <x:f>MIN(1,G427,H427,K427,L427,Q427,R427)</x:f>
        <x:v>1</x:v>
      </x:c>
      <x:c r="T427" s="74" t="str">
        <x:f>IF(AND('Pair Build'!AJ29="FIT",I427=1,J427=1,M427=1,N427=1,O427&lt;=$E$20,P427=1),"PASS","FAIL")</x:f>
        <x:v>PASS</x:v>
      </x:c>
      <x:c r="U427" s="98" t="str">
        <x:f>IF(AND(S427&gt;=F427,T427="PASS"),"PASS","FAIL")</x:f>
        <x:v>PASS</x:v>
      </x:c>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row>
    <x:row r="428">
      <x:c r="B428" s="28" t="str">
        <x:v>P12</x:v>
      </x:c>
      <x:c r="C428" s="28" t="str">
        <x:v>L5-G3</x:v>
      </x:c>
      <x:c r="D428" s="28" t="str">
        <x:v>L5</x:v>
      </x:c>
      <x:c r="E428" s="28" t="str">
        <x:v>G3</x:v>
      </x:c>
      <x:c r="F428" s="96" t="n">
        <x:f>$D$20</x:f>
        <x:v>1</x:v>
      </x:c>
      <x:c r="G428" s="82" t="n">
        <x:f>AA$20</x:f>
        <x:v>1</x:v>
      </x:c>
      <x:c r="H428" s="82" t="n">
        <x:f>MIN(1,Geometries!E10*$I$20+(1-Geometries!E10)*(Geometries!J10*$F$20+Geometries!K10*$G$20*IF(Geometries!M10="YES",1,$J$20)+Geometries!L10*$H$20*IF(Geometries!M10="YES",1,$J$20)))</x:f>
        <x:v>0</x:v>
      </x:c>
      <x:c r="I428" s="82" t="n">
        <x:f>IF($K$20=0,1,IF('Pair Build'!AG30&lt;=$K$20,1,0))</x:f>
        <x:v>1</x:v>
      </x:c>
      <x:c r="J428" s="82" t="n">
        <x:f>IF($L$20=0,1,IF(Geometries!W10&gt;=$L$20,1,0))</x:f>
        <x:v>1</x:v>
      </x:c>
      <x:c r="K428" s="82" t="n">
        <x:f>MIN(IF($M$20=1,Geometries!Z10,1),IF($N$20=1,Geometries!AA10,1))</x:f>
        <x:v>1</x:v>
      </x:c>
      <x:c r="L428" s="82" t="n">
        <x:f>MIN(IF($S$20=1,'Pair Build'!AE30,1),IF($T$20=1,'Pair Build'!AF30,1))</x:f>
        <x:v>1</x:v>
      </x:c>
      <x:c r="M428" s="82" t="n">
        <x:f>IF($O$20=0,1,IF('Pair Build'!AH30&lt;=$O$20,1,0))</x:f>
        <x:v>1</x:v>
      </x:c>
      <x:c r="N428" s="82" t="n">
        <x:f>IF($P$20=0,1,IF('Pair Build'!AI30="PASS",1,0))</x:f>
        <x:v>1</x:v>
      </x:c>
      <x:c r="O428" s="82" t="n">
        <x:f>IF(F428&lt;1,'Pair Build'!Y30,'Pair Build'!Z30)/$Q$20</x:f>
        <x:v>19.2</x:v>
      </x:c>
      <x:c r="P428" s="82" t="n">
        <x:f>IF('Pair Build'!AK30="T3 FIRM",1,IF(Geometries!AC10&lt;=$R$20,1,0))</x:f>
        <x:v>1</x:v>
      </x:c>
      <x:c r="Q428" s="82" t="n">
        <x:f>IF($U$20=1,Geometries!AB10,1)</x:f>
        <x:v>1</x:v>
      </x:c>
      <x:c r="R428" s="82" t="n">
        <x:f>IF($V$20=1,Lineages!AJ12,1)</x:f>
        <x:v>1</x:v>
      </x:c>
      <x:c r="S428" s="82" t="n">
        <x:f>MIN(1,G428,H428,K428,L428,Q428,R428)</x:f>
        <x:v>0</x:v>
      </x:c>
      <x:c r="T428" s="74" t="str">
        <x:f>IF(AND('Pair Build'!AJ30="FIT",I428=1,J428=1,M428=1,N428=1,O428&lt;=$E$20,P428=1),"PASS","FAIL")</x:f>
        <x:v>PASS</x:v>
      </x:c>
      <x:c r="U428" s="98" t="str">
        <x:f>IF(AND(S428&gt;=F428,T428="PASS"),"PASS","FAIL")</x:f>
        <x:v>FAIL</x:v>
      </x:c>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row>
    <x:row r="429">
      <x:c r="B429" s="28" t="str">
        <x:v>P12</x:v>
      </x:c>
      <x:c r="C429" s="28" t="str">
        <x:v>L5-G4</x:v>
      </x:c>
      <x:c r="D429" s="28" t="str">
        <x:v>L5</x:v>
      </x:c>
      <x:c r="E429" s="28" t="str">
        <x:v>G4</x:v>
      </x:c>
      <x:c r="F429" s="96" t="n">
        <x:f>$D$20</x:f>
        <x:v>1</x:v>
      </x:c>
      <x:c r="G429" s="82" t="n">
        <x:f>AA$20</x:f>
        <x:v>1</x:v>
      </x:c>
      <x:c r="H429" s="82" t="n">
        <x:f>MIN(1,Geometries!E11*$I$20+(1-Geometries!E11)*(Geometries!J11*$F$20+Geometries!K11*$G$20*IF(Geometries!M11="YES",1,$J$20)+Geometries!L11*$H$20*IF(Geometries!M11="YES",1,$J$20)))</x:f>
        <x:v>1</x:v>
      </x:c>
      <x:c r="I429" s="82" t="n">
        <x:f>IF($K$20=0,1,IF('Pair Build'!AG31&lt;=$K$20,1,0))</x:f>
        <x:v>1</x:v>
      </x:c>
      <x:c r="J429" s="82" t="n">
        <x:f>IF($L$20=0,1,IF(Geometries!W11&gt;=$L$20,1,0))</x:f>
        <x:v>1</x:v>
      </x:c>
      <x:c r="K429" s="82" t="n">
        <x:f>MIN(IF($M$20=1,Geometries!Z11,1),IF($N$20=1,Geometries!AA11,1))</x:f>
        <x:v>1</x:v>
      </x:c>
      <x:c r="L429" s="82" t="n">
        <x:f>MIN(IF($S$20=1,'Pair Build'!AE31,1),IF($T$20=1,'Pair Build'!AF31,1))</x:f>
        <x:v>1</x:v>
      </x:c>
      <x:c r="M429" s="82" t="n">
        <x:f>IF($O$20=0,1,IF('Pair Build'!AH31&lt;=$O$20,1,0))</x:f>
        <x:v>1</x:v>
      </x:c>
      <x:c r="N429" s="82" t="n">
        <x:f>IF($P$20=0,1,IF('Pair Build'!AI31="PASS",1,0))</x:f>
        <x:v>1</x:v>
      </x:c>
      <x:c r="O429" s="82" t="n">
        <x:f>IF(F429&lt;1,'Pair Build'!Y31,'Pair Build'!Z31)/$Q$20</x:f>
        <x:v>9.6</x:v>
      </x:c>
      <x:c r="P429" s="82" t="n">
        <x:f>IF('Pair Build'!AK31="T3 FIRM",1,IF(Geometries!AC11&lt;=$R$20,1,0))</x:f>
        <x:v>1</x:v>
      </x:c>
      <x:c r="Q429" s="82" t="n">
        <x:f>IF($U$20=1,Geometries!AB11,1)</x:f>
        <x:v>1</x:v>
      </x:c>
      <x:c r="R429" s="82" t="n">
        <x:f>IF($V$20=1,Lineages!AJ12,1)</x:f>
        <x:v>1</x:v>
      </x:c>
      <x:c r="S429" s="82" t="n">
        <x:f>MIN(1,G429,H429,K429,L429,Q429,R429)</x:f>
        <x:v>1</x:v>
      </x:c>
      <x:c r="T429" s="74" t="str">
        <x:f>IF(AND('Pair Build'!AJ31="FIT",I429=1,J429=1,M429=1,N429=1,O429&lt;=$E$20,P429=1),"PASS","FAIL")</x:f>
        <x:v>PASS</x:v>
      </x:c>
      <x:c r="U429" s="98" t="str">
        <x:f>IF(AND(S429&gt;=F429,T429="PASS"),"PASS","FAIL")</x:f>
        <x:v>PASS</x:v>
      </x:c>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row>
    <x:row r="430">
      <x:c r="B430" s="28" t="str">
        <x:v>P12</x:v>
      </x:c>
      <x:c r="C430" s="28" t="str">
        <x:v>L5-G5</x:v>
      </x:c>
      <x:c r="D430" s="28" t="str">
        <x:v>L5</x:v>
      </x:c>
      <x:c r="E430" s="28" t="str">
        <x:v>G5</x:v>
      </x:c>
      <x:c r="F430" s="96" t="n">
        <x:f>$D$20</x:f>
        <x:v>1</x:v>
      </x:c>
      <x:c r="G430" s="82" t="n">
        <x:f>AA$20</x:f>
        <x:v>1</x:v>
      </x:c>
      <x:c r="H430" s="82" t="n">
        <x:f>MIN(1,Geometries!E12*$I$20+(1-Geometries!E12)*(Geometries!J12*$F$20+Geometries!K12*$G$20*IF(Geometries!M12="YES",1,$J$20)+Geometries!L12*$H$20*IF(Geometries!M12="YES",1,$J$20)))</x:f>
        <x:v>0.7</x:v>
      </x:c>
      <x:c r="I430" s="82" t="n">
        <x:f>IF($K$20=0,1,IF('Pair Build'!AG32&lt;=$K$20,1,0))</x:f>
        <x:v>1</x:v>
      </x:c>
      <x:c r="J430" s="82" t="n">
        <x:f>IF($L$20=0,1,IF(Geometries!W12&gt;=$L$20,1,0))</x:f>
        <x:v>1</x:v>
      </x:c>
      <x:c r="K430" s="82" t="n">
        <x:f>MIN(IF($M$20=1,Geometries!Z12,1),IF($N$20=1,Geometries!AA12,1))</x:f>
        <x:v>1</x:v>
      </x:c>
      <x:c r="L430" s="82" t="n">
        <x:f>MIN(IF($S$20=1,'Pair Build'!AE32,1),IF($T$20=1,'Pair Build'!AF32,1))</x:f>
        <x:v>1</x:v>
      </x:c>
      <x:c r="M430" s="82" t="n">
        <x:f>IF($O$20=0,1,IF('Pair Build'!AH32&lt;=$O$20,1,0))</x:f>
        <x:v>1</x:v>
      </x:c>
      <x:c r="N430" s="82" t="n">
        <x:f>IF($P$20=0,1,IF('Pair Build'!AI32="PASS",1,0))</x:f>
        <x:v>1</x:v>
      </x:c>
      <x:c r="O430" s="82" t="n">
        <x:f>IF(F430&lt;1,'Pair Build'!Y32,'Pair Build'!Z32)/$Q$20</x:f>
        <x:v>32.2</x:v>
      </x:c>
      <x:c r="P430" s="82" t="n">
        <x:f>IF('Pair Build'!AK32="T3 FIRM",1,IF(Geometries!AC12&lt;=$R$20,1,0))</x:f>
        <x:v>1</x:v>
      </x:c>
      <x:c r="Q430" s="82" t="n">
        <x:f>IF($U$20=1,Geometries!AB12,1)</x:f>
        <x:v>1</x:v>
      </x:c>
      <x:c r="R430" s="82" t="n">
        <x:f>IF($V$20=1,Lineages!AJ12,1)</x:f>
        <x:v>1</x:v>
      </x:c>
      <x:c r="S430" s="82" t="n">
        <x:f>MIN(1,G430,H430,K430,L430,Q430,R430)</x:f>
        <x:v>0.7</x:v>
      </x:c>
      <x:c r="T430" s="74" t="str">
        <x:f>IF(AND('Pair Build'!AJ32="FIT",I430=1,J430=1,M430=1,N430=1,O430&lt;=$E$20,P430=1),"PASS","FAIL")</x:f>
        <x:v>PASS</x:v>
      </x:c>
      <x:c r="U430" s="98" t="str">
        <x:f>IF(AND(S430&gt;=F430,T430="PASS"),"PASS","FAIL")</x:f>
        <x:v>FAIL</x:v>
      </x:c>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row>
    <x:row r="431">
      <x:c r="B431" s="28" t="str">
        <x:v>P12</x:v>
      </x:c>
      <x:c r="C431" s="28" t="str">
        <x:v>L6-G1</x:v>
      </x:c>
      <x:c r="D431" s="28" t="str">
        <x:v>L6</x:v>
      </x:c>
      <x:c r="E431" s="28" t="str">
        <x:v>G1</x:v>
      </x:c>
      <x:c r="F431" s="96" t="n">
        <x:f>$D$20</x:f>
        <x:v>1</x:v>
      </x:c>
      <x:c r="G431" s="82" t="n">
        <x:f>AB$20</x:f>
        <x:v>1</x:v>
      </x:c>
      <x:c r="H431" s="82" t="n">
        <x:f>MIN(1,Geometries!E8*$I$20+(1-Geometries!E8)*(Geometries!J8*$F$20+Geometries!K8*$G$20*IF(Geometries!M8="YES",1,$J$20)+Geometries!L8*$H$20*IF(Geometries!M8="YES",1,$J$20)))</x:f>
        <x:v>1</x:v>
      </x:c>
      <x:c r="I431" s="82" t="n">
        <x:f>IF($K$20=0,1,IF('Pair Build'!AG33&lt;=$K$20,1,0))</x:f>
        <x:v>1</x:v>
      </x:c>
      <x:c r="J431" s="82" t="n">
        <x:f>IF($L$20=0,1,IF(Geometries!W8&gt;=$L$20,1,0))</x:f>
        <x:v>1</x:v>
      </x:c>
      <x:c r="K431" s="82" t="n">
        <x:f>MIN(IF($M$20=1,Geometries!Z8,1),IF($N$20=1,Geometries!AA8,1))</x:f>
        <x:v>1</x:v>
      </x:c>
      <x:c r="L431" s="82" t="n">
        <x:f>MIN(IF($S$20=1,'Pair Build'!AE33,1),IF($T$20=1,'Pair Build'!AF33,1))</x:f>
        <x:v>1</x:v>
      </x:c>
      <x:c r="M431" s="82" t="n">
        <x:f>IF($O$20=0,1,IF('Pair Build'!AH33&lt;=$O$20,1,0))</x:f>
        <x:v>1</x:v>
      </x:c>
      <x:c r="N431" s="82" t="n">
        <x:f>IF($P$20=0,1,IF('Pair Build'!AI33="PASS",1,0))</x:f>
        <x:v>1</x:v>
      </x:c>
      <x:c r="O431" s="82" t="n">
        <x:f>IF(F431&lt;1,'Pair Build'!Y33,'Pair Build'!Z33)/$Q$20</x:f>
        <x:v>131.50588235294117</x:v>
      </x:c>
      <x:c r="P431" s="82" t="n">
        <x:f>IF('Pair Build'!AK33="T3 FIRM",1,IF(Geometries!AC8&lt;=$R$20,1,0))</x:f>
        <x:v>1</x:v>
      </x:c>
      <x:c r="Q431" s="82" t="n">
        <x:f>IF($U$20=1,Geometries!AB8,1)</x:f>
        <x:v>1</x:v>
      </x:c>
      <x:c r="R431" s="82" t="n">
        <x:f>IF($V$20=1,Lineages!AJ13,1)</x:f>
        <x:v>1</x:v>
      </x:c>
      <x:c r="S431" s="82" t="n">
        <x:f>MIN(1,G431,H431,K431,L431,Q431,R431)</x:f>
        <x:v>1</x:v>
      </x:c>
      <x:c r="T431" s="74" t="str">
        <x:f>IF(AND('Pair Build'!AJ33="FIT",I431=1,J431=1,M431=1,N431=1,O431&lt;=$E$20,P431=1),"PASS","FAIL")</x:f>
        <x:v>FAIL</x:v>
      </x:c>
      <x:c r="U431" s="98" t="str">
        <x:f>IF(AND(S431&gt;=F431,T431="PASS"),"PASS","FAIL")</x:f>
        <x:v>FAIL</x:v>
      </x:c>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row>
    <x:row r="432">
      <x:c r="B432" s="28" t="str">
        <x:v>P12</x:v>
      </x:c>
      <x:c r="C432" s="28" t="str">
        <x:v>L6-G2</x:v>
      </x:c>
      <x:c r="D432" s="28" t="str">
        <x:v>L6</x:v>
      </x:c>
      <x:c r="E432" s="28" t="str">
        <x:v>G2</x:v>
      </x:c>
      <x:c r="F432" s="96" t="n">
        <x:f>$D$20</x:f>
        <x:v>1</x:v>
      </x:c>
      <x:c r="G432" s="82" t="n">
        <x:f>AB$20</x:f>
        <x:v>1</x:v>
      </x:c>
      <x:c r="H432" s="82" t="n">
        <x:f>MIN(1,Geometries!E9*$I$20+(1-Geometries!E9)*(Geometries!J9*$F$20+Geometries!K9*$G$20*IF(Geometries!M9="YES",1,$J$20)+Geometries!L9*$H$20*IF(Geometries!M9="YES",1,$J$20)))</x:f>
        <x:v>1</x:v>
      </x:c>
      <x:c r="I432" s="82" t="n">
        <x:f>IF($K$20=0,1,IF('Pair Build'!AG34&lt;=$K$20,1,0))</x:f>
        <x:v>1</x:v>
      </x:c>
      <x:c r="J432" s="82" t="n">
        <x:f>IF($L$20=0,1,IF(Geometries!W9&gt;=$L$20,1,0))</x:f>
        <x:v>1</x:v>
      </x:c>
      <x:c r="K432" s="82" t="n">
        <x:f>MIN(IF($M$20=1,Geometries!Z9,1),IF($N$20=1,Geometries!AA9,1))</x:f>
        <x:v>1</x:v>
      </x:c>
      <x:c r="L432" s="82" t="n">
        <x:f>MIN(IF($S$20=1,'Pair Build'!AE34,1),IF($T$20=1,'Pair Build'!AF34,1))</x:f>
        <x:v>1</x:v>
      </x:c>
      <x:c r="M432" s="82" t="n">
        <x:f>IF($O$20=0,1,IF('Pair Build'!AH34&lt;=$O$20,1,0))</x:f>
        <x:v>1</x:v>
      </x:c>
      <x:c r="N432" s="82" t="n">
        <x:f>IF($P$20=0,1,IF('Pair Build'!AI34="PASS",1,0))</x:f>
        <x:v>1</x:v>
      </x:c>
      <x:c r="O432" s="82" t="n">
        <x:f>IF(F432&lt;1,'Pair Build'!Y34,'Pair Build'!Z34)/$Q$20</x:f>
        <x:v>149.93333333333334</x:v>
      </x:c>
      <x:c r="P432" s="82" t="n">
        <x:f>IF('Pair Build'!AK34="T3 FIRM",1,IF(Geometries!AC9&lt;=$R$20,1,0))</x:f>
        <x:v>1</x:v>
      </x:c>
      <x:c r="Q432" s="82" t="n">
        <x:f>IF($U$20=1,Geometries!AB9,1)</x:f>
        <x:v>1</x:v>
      </x:c>
      <x:c r="R432" s="82" t="n">
        <x:f>IF($V$20=1,Lineages!AJ13,1)</x:f>
        <x:v>1</x:v>
      </x:c>
      <x:c r="S432" s="82" t="n">
        <x:f>MIN(1,G432,H432,K432,L432,Q432,R432)</x:f>
        <x:v>1</x:v>
      </x:c>
      <x:c r="T432" s="74" t="str">
        <x:f>IF(AND('Pair Build'!AJ34="FIT",I432=1,J432=1,M432=1,N432=1,O432&lt;=$E$20,P432=1),"PASS","FAIL")</x:f>
        <x:v>FAIL</x:v>
      </x:c>
      <x:c r="U432" s="98" t="str">
        <x:f>IF(AND(S432&gt;=F432,T432="PASS"),"PASS","FAIL")</x:f>
        <x:v>FAIL</x:v>
      </x:c>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row>
    <x:row r="433">
      <x:c r="B433" s="28" t="str">
        <x:v>P12</x:v>
      </x:c>
      <x:c r="C433" s="28" t="str">
        <x:v>L6-G3</x:v>
      </x:c>
      <x:c r="D433" s="28" t="str">
        <x:v>L6</x:v>
      </x:c>
      <x:c r="E433" s="28" t="str">
        <x:v>G3</x:v>
      </x:c>
      <x:c r="F433" s="96" t="n">
        <x:f>$D$20</x:f>
        <x:v>1</x:v>
      </x:c>
      <x:c r="G433" s="82" t="n">
        <x:f>AB$20</x:f>
        <x:v>1</x:v>
      </x:c>
      <x:c r="H433" s="82" t="n">
        <x:f>MIN(1,Geometries!E10*$I$20+(1-Geometries!E10)*(Geometries!J10*$F$20+Geometries!K10*$G$20*IF(Geometries!M10="YES",1,$J$20)+Geometries!L10*$H$20*IF(Geometries!M10="YES",1,$J$20)))</x:f>
        <x:v>0</x:v>
      </x:c>
      <x:c r="I433" s="82" t="n">
        <x:f>IF($K$20=0,1,IF('Pair Build'!AG35&lt;=$K$20,1,0))</x:f>
        <x:v>1</x:v>
      </x:c>
      <x:c r="J433" s="82" t="n">
        <x:f>IF($L$20=0,1,IF(Geometries!W10&gt;=$L$20,1,0))</x:f>
        <x:v>1</x:v>
      </x:c>
      <x:c r="K433" s="82" t="n">
        <x:f>MIN(IF($M$20=1,Geometries!Z10,1),IF($N$20=1,Geometries!AA10,1))</x:f>
        <x:v>1</x:v>
      </x:c>
      <x:c r="L433" s="82" t="n">
        <x:f>MIN(IF($S$20=1,'Pair Build'!AE35,1),IF($T$20=1,'Pair Build'!AF35,1))</x:f>
        <x:v>1</x:v>
      </x:c>
      <x:c r="M433" s="82" t="n">
        <x:f>IF($O$20=0,1,IF('Pair Build'!AH35&lt;=$O$20,1,0))</x:f>
        <x:v>1</x:v>
      </x:c>
      <x:c r="N433" s="82" t="n">
        <x:f>IF($P$20=0,1,IF('Pair Build'!AI35="PASS",1,0))</x:f>
        <x:v>1</x:v>
      </x:c>
      <x:c r="O433" s="82" t="n">
        <x:f>IF(F433&lt;1,'Pair Build'!Y35,'Pair Build'!Z35)/$Q$20</x:f>
        <x:v>115.58823529411765</x:v>
      </x:c>
      <x:c r="P433" s="82" t="n">
        <x:f>IF('Pair Build'!AK35="T3 FIRM",1,IF(Geometries!AC10&lt;=$R$20,1,0))</x:f>
        <x:v>1</x:v>
      </x:c>
      <x:c r="Q433" s="82" t="n">
        <x:f>IF($U$20=1,Geometries!AB10,1)</x:f>
        <x:v>1</x:v>
      </x:c>
      <x:c r="R433" s="82" t="n">
        <x:f>IF($V$20=1,Lineages!AJ13,1)</x:f>
        <x:v>1</x:v>
      </x:c>
      <x:c r="S433" s="82" t="n">
        <x:f>MIN(1,G433,H433,K433,L433,Q433,R433)</x:f>
        <x:v>0</x:v>
      </x:c>
      <x:c r="T433" s="74" t="str">
        <x:f>IF(AND('Pair Build'!AJ35="FIT",I433=1,J433=1,M433=1,N433=1,O433&lt;=$E$20,P433=1),"PASS","FAIL")</x:f>
        <x:v>FAIL</x:v>
      </x:c>
      <x:c r="U433" s="98" t="str">
        <x:f>IF(AND(S433&gt;=F433,T433="PASS"),"PASS","FAIL")</x:f>
        <x:v>FAIL</x:v>
      </x:c>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row>
    <x:row r="434">
      <x:c r="B434" s="28" t="str">
        <x:v>P12</x:v>
      </x:c>
      <x:c r="C434" s="28" t="str">
        <x:v>L6-G4</x:v>
      </x:c>
      <x:c r="D434" s="28" t="str">
        <x:v>L6</x:v>
      </x:c>
      <x:c r="E434" s="28" t="str">
        <x:v>G4</x:v>
      </x:c>
      <x:c r="F434" s="96" t="n">
        <x:f>$D$20</x:f>
        <x:v>1</x:v>
      </x:c>
      <x:c r="G434" s="82" t="n">
        <x:f>AB$20</x:f>
        <x:v>1</x:v>
      </x:c>
      <x:c r="H434" s="82" t="n">
        <x:f>MIN(1,Geometries!E11*$I$20+(1-Geometries!E11)*(Geometries!J11*$F$20+Geometries!K11*$G$20*IF(Geometries!M11="YES",1,$J$20)+Geometries!L11*$H$20*IF(Geometries!M11="YES",1,$J$20)))</x:f>
        <x:v>1</x:v>
      </x:c>
      <x:c r="I434" s="82" t="n">
        <x:f>IF($K$20=0,1,IF('Pair Build'!AG36&lt;=$K$20,1,0))</x:f>
        <x:v>1</x:v>
      </x:c>
      <x:c r="J434" s="82" t="n">
        <x:f>IF($L$20=0,1,IF(Geometries!W11&gt;=$L$20,1,0))</x:f>
        <x:v>1</x:v>
      </x:c>
      <x:c r="K434" s="82" t="n">
        <x:f>MIN(IF($M$20=1,Geometries!Z11,1),IF($N$20=1,Geometries!AA11,1))</x:f>
        <x:v>1</x:v>
      </x:c>
      <x:c r="L434" s="82" t="n">
        <x:f>MIN(IF($S$20=1,'Pair Build'!AE36,1),IF($T$20=1,'Pair Build'!AF36,1))</x:f>
        <x:v>1</x:v>
      </x:c>
      <x:c r="M434" s="82" t="n">
        <x:f>IF($O$20=0,1,IF('Pair Build'!AH36&lt;=$O$20,1,0))</x:f>
        <x:v>1</x:v>
      </x:c>
      <x:c r="N434" s="82" t="n">
        <x:f>IF($P$20=0,1,IF('Pair Build'!AI36="PASS",1,0))</x:f>
        <x:v>1</x:v>
      </x:c>
      <x:c r="O434" s="82" t="n">
        <x:f>IF(F434&lt;1,'Pair Build'!Y36,'Pair Build'!Z36)/$Q$20</x:f>
        <x:v>31.76</x:v>
      </x:c>
      <x:c r="P434" s="82" t="n">
        <x:f>IF('Pair Build'!AK36="T3 FIRM",1,IF(Geometries!AC11&lt;=$R$20,1,0))</x:f>
        <x:v>1</x:v>
      </x:c>
      <x:c r="Q434" s="82" t="n">
        <x:f>IF($U$20=1,Geometries!AB11,1)</x:f>
        <x:v>1</x:v>
      </x:c>
      <x:c r="R434" s="82" t="n">
        <x:f>IF($V$20=1,Lineages!AJ13,1)</x:f>
        <x:v>1</x:v>
      </x:c>
      <x:c r="S434" s="82" t="n">
        <x:f>MIN(1,G434,H434,K434,L434,Q434,R434)</x:f>
        <x:v>1</x:v>
      </x:c>
      <x:c r="T434" s="74" t="str">
        <x:f>IF(AND('Pair Build'!AJ36="FIT",I434=1,J434=1,M434=1,N434=1,O434&lt;=$E$20,P434=1),"PASS","FAIL")</x:f>
        <x:v>PASS</x:v>
      </x:c>
      <x:c r="U434" s="98" t="str">
        <x:f>IF(AND(S434&gt;=F434,T434="PASS"),"PASS","FAIL")</x:f>
        <x:v>PASS</x:v>
      </x:c>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row>
    <x:row r="435">
      <x:c r="B435" s="28" t="str">
        <x:v>P12</x:v>
      </x:c>
      <x:c r="C435" s="28" t="str">
        <x:v>L6-G5</x:v>
      </x:c>
      <x:c r="D435" s="28" t="str">
        <x:v>L6</x:v>
      </x:c>
      <x:c r="E435" s="28" t="str">
        <x:v>G5</x:v>
      </x:c>
      <x:c r="F435" s="96" t="n">
        <x:f>$D$20</x:f>
        <x:v>1</x:v>
      </x:c>
      <x:c r="G435" s="82" t="n">
        <x:f>AB$20</x:f>
        <x:v>1</x:v>
      </x:c>
      <x:c r="H435" s="82" t="n">
        <x:f>MIN(1,Geometries!E12*$I$20+(1-Geometries!E12)*(Geometries!J12*$F$20+Geometries!K12*$G$20*IF(Geometries!M12="YES",1,$J$20)+Geometries!L12*$H$20*IF(Geometries!M12="YES",1,$J$20)))</x:f>
        <x:v>0.7</x:v>
      </x:c>
      <x:c r="I435" s="82" t="n">
        <x:f>IF($K$20=0,1,IF('Pair Build'!AG37&lt;=$K$20,1,0))</x:f>
        <x:v>1</x:v>
      </x:c>
      <x:c r="J435" s="82" t="n">
        <x:f>IF($L$20=0,1,IF(Geometries!W12&gt;=$L$20,1,0))</x:f>
        <x:v>1</x:v>
      </x:c>
      <x:c r="K435" s="82" t="n">
        <x:f>MIN(IF($M$20=1,Geometries!Z12,1),IF($N$20=1,Geometries!AA12,1))</x:f>
        <x:v>1</x:v>
      </x:c>
      <x:c r="L435" s="82" t="n">
        <x:f>MIN(IF($S$20=1,'Pair Build'!AE37,1),IF($T$20=1,'Pair Build'!AF37,1))</x:f>
        <x:v>1</x:v>
      </x:c>
      <x:c r="M435" s="82" t="n">
        <x:f>IF($O$20=0,1,IF('Pair Build'!AH37&lt;=$O$20,1,0))</x:f>
        <x:v>1</x:v>
      </x:c>
      <x:c r="N435" s="82" t="n">
        <x:f>IF($P$20=0,1,IF('Pair Build'!AI37="PASS",1,0))</x:f>
        <x:v>1</x:v>
      </x:c>
      <x:c r="O435" s="82" t="n">
        <x:f>IF(F435&lt;1,'Pair Build'!Y37,'Pair Build'!Z37)/$Q$20</x:f>
        <x:v>155.79473684210527</x:v>
      </x:c>
      <x:c r="P435" s="82" t="n">
        <x:f>IF('Pair Build'!AK37="T3 FIRM",1,IF(Geometries!AC12&lt;=$R$20,1,0))</x:f>
        <x:v>1</x:v>
      </x:c>
      <x:c r="Q435" s="82" t="n">
        <x:f>IF($U$20=1,Geometries!AB12,1)</x:f>
        <x:v>1</x:v>
      </x:c>
      <x:c r="R435" s="82" t="n">
        <x:f>IF($V$20=1,Lineages!AJ13,1)</x:f>
        <x:v>1</x:v>
      </x:c>
      <x:c r="S435" s="82" t="n">
        <x:f>MIN(1,G435,H435,K435,L435,Q435,R435)</x:f>
        <x:v>0.7</x:v>
      </x:c>
      <x:c r="T435" s="74" t="str">
        <x:f>IF(AND('Pair Build'!AJ37="FIT",I435=1,J435=1,M435=1,N435=1,O435&lt;=$E$20,P435=1),"PASS","FAIL")</x:f>
        <x:v>FAIL</x:v>
      </x:c>
      <x:c r="U435" s="98" t="str">
        <x:f>IF(AND(S435&gt;=F435,T435="PASS"),"PASS","FAIL")</x:f>
        <x:v>FAIL</x:v>
      </x:c>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row>
    <x:row r="436">
      <x:c r="B436" s="28" t="str">
        <x:v>P13</x:v>
      </x:c>
      <x:c r="C436" s="28" t="str">
        <x:v>L1-G1</x:v>
      </x:c>
      <x:c r="D436" s="28" t="str">
        <x:v>L1</x:v>
      </x:c>
      <x:c r="E436" s="28" t="str">
        <x:v>G1</x:v>
      </x:c>
      <x:c r="F436" s="96" t="n">
        <x:f>$D$21</x:f>
        <x:v>1</x:v>
      </x:c>
      <x:c r="G436" s="82" t="n">
        <x:f>W$21</x:f>
        <x:v>1</x:v>
      </x:c>
      <x:c r="H436" s="82" t="n">
        <x:f>MIN(1,Geometries!E8*$I$21+(1-Geometries!E8)*(Geometries!J8*$F$21+Geometries!K8*$G$21*IF(Geometries!M8="YES",1,$J$21)+Geometries!L8*$H$21*IF(Geometries!M8="YES",1,$J$21)))</x:f>
        <x:v>1</x:v>
      </x:c>
      <x:c r="I436" s="82" t="n">
        <x:f>IF($K$21=0,1,IF('Pair Build'!AG8&lt;=$K$21,1,0))</x:f>
        <x:v>1</x:v>
      </x:c>
      <x:c r="J436" s="82" t="n">
        <x:f>IF($L$21=0,1,IF(Geometries!W8&gt;=$L$21,1,0))</x:f>
        <x:v>1</x:v>
      </x:c>
      <x:c r="K436" s="82" t="n">
        <x:f>MIN(IF($M$21=1,Geometries!Z8,1),IF($N$21=1,Geometries!AA8,1))</x:f>
        <x:v>1</x:v>
      </x:c>
      <x:c r="L436" s="82" t="n">
        <x:f>MIN(IF($S$21=1,'Pair Build'!AE8,1),IF($T$21=1,'Pair Build'!AF8,1))</x:f>
        <x:v>1</x:v>
      </x:c>
      <x:c r="M436" s="82" t="n">
        <x:f>IF($O$21=0,1,IF('Pair Build'!AH8&lt;=$O$21,1,0))</x:f>
        <x:v>1</x:v>
      </x:c>
      <x:c r="N436" s="82" t="n">
        <x:f>IF($P$21=0,1,IF('Pair Build'!AI8="PASS",1,0))</x:f>
        <x:v>1</x:v>
      </x:c>
      <x:c r="O436" s="82" t="n">
        <x:f>IF(F436&lt;1,'Pair Build'!Y8,'Pair Build'!Z8)/$Q$21</x:f>
        <x:v>36</x:v>
      </x:c>
      <x:c r="P436" s="82" t="n">
        <x:f>IF('Pair Build'!AK8="T3 FIRM",1,IF(Geometries!AC8&lt;=$R$21,1,0))</x:f>
        <x:v>1</x:v>
      </x:c>
      <x:c r="Q436" s="82" t="n">
        <x:f>IF($U$21=1,Geometries!AB8,1)</x:f>
        <x:v>1</x:v>
      </x:c>
      <x:c r="R436" s="82" t="n">
        <x:f>IF($V$21=1,Lineages!AJ8,1)</x:f>
        <x:v>1</x:v>
      </x:c>
      <x:c r="S436" s="82" t="n">
        <x:f>MIN(1,G436,H436,K436,L436,Q436,R436)</x:f>
        <x:v>1</x:v>
      </x:c>
      <x:c r="T436" s="74" t="str">
        <x:f>IF(AND('Pair Build'!AJ8="FIT",I436=1,J436=1,M436=1,N436=1,O436&lt;=$E$21,P436=1),"PASS","FAIL")</x:f>
        <x:v>PASS</x:v>
      </x:c>
      <x:c r="U436" s="98" t="str">
        <x:f>IF(AND(S436&gt;=F436,T436="PASS"),"PASS","FAIL")</x:f>
        <x:v>PASS</x:v>
      </x:c>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row>
    <x:row r="437">
      <x:c r="B437" s="28" t="str">
        <x:v>P13</x:v>
      </x:c>
      <x:c r="C437" s="28" t="str">
        <x:v>L1-G2</x:v>
      </x:c>
      <x:c r="D437" s="28" t="str">
        <x:v>L1</x:v>
      </x:c>
      <x:c r="E437" s="28" t="str">
        <x:v>G2</x:v>
      </x:c>
      <x:c r="F437" s="96" t="n">
        <x:f>$D$21</x:f>
        <x:v>1</x:v>
      </x:c>
      <x:c r="G437" s="82" t="n">
        <x:f>W$21</x:f>
        <x:v>1</x:v>
      </x:c>
      <x:c r="H437" s="82" t="n">
        <x:f>MIN(1,Geometries!E9*$I$21+(1-Geometries!E9)*(Geometries!J9*$F$21+Geometries!K9*$G$21*IF(Geometries!M9="YES",1,$J$21)+Geometries!L9*$H$21*IF(Geometries!M9="YES",1,$J$21)))</x:f>
        <x:v>0.1</x:v>
      </x:c>
      <x:c r="I437" s="82" t="n">
        <x:f>IF($K$21=0,1,IF('Pair Build'!AG9&lt;=$K$21,1,0))</x:f>
        <x:v>1</x:v>
      </x:c>
      <x:c r="J437" s="82" t="n">
        <x:f>IF($L$21=0,1,IF(Geometries!W9&gt;=$L$21,1,0))</x:f>
        <x:v>1</x:v>
      </x:c>
      <x:c r="K437" s="82" t="n">
        <x:f>MIN(IF($M$21=1,Geometries!Z9,1),IF($N$21=1,Geometries!AA9,1))</x:f>
        <x:v>1</x:v>
      </x:c>
      <x:c r="L437" s="82" t="n">
        <x:f>MIN(IF($S$21=1,'Pair Build'!AE9,1),IF($T$21=1,'Pair Build'!AF9,1))</x:f>
        <x:v>1</x:v>
      </x:c>
      <x:c r="M437" s="82" t="n">
        <x:f>IF($O$21=0,1,IF('Pair Build'!AH9&lt;=$O$21,1,0))</x:f>
        <x:v>1</x:v>
      </x:c>
      <x:c r="N437" s="82" t="n">
        <x:f>IF($P$21=0,1,IF('Pair Build'!AI9="PASS",1,0))</x:f>
        <x:v>1</x:v>
      </x:c>
      <x:c r="O437" s="82" t="n">
        <x:f>IF(F437&lt;1,'Pair Build'!Y9,'Pair Build'!Z9)/$Q$21</x:f>
        <x:v>44</x:v>
      </x:c>
      <x:c r="P437" s="82" t="n">
        <x:f>IF('Pair Build'!AK9="T3 FIRM",1,IF(Geometries!AC9&lt;=$R$21,1,0))</x:f>
        <x:v>1</x:v>
      </x:c>
      <x:c r="Q437" s="82" t="n">
        <x:f>IF($U$21=1,Geometries!AB9,1)</x:f>
        <x:v>1</x:v>
      </x:c>
      <x:c r="R437" s="82" t="n">
        <x:f>IF($V$21=1,Lineages!AJ8,1)</x:f>
        <x:v>1</x:v>
      </x:c>
      <x:c r="S437" s="82" t="n">
        <x:f>MIN(1,G437,H437,K437,L437,Q437,R437)</x:f>
        <x:v>0.1</x:v>
      </x:c>
      <x:c r="T437" s="74" t="str">
        <x:f>IF(AND('Pair Build'!AJ9="FIT",I437=1,J437=1,M437=1,N437=1,O437&lt;=$E$21,P437=1),"PASS","FAIL")</x:f>
        <x:v>PASS</x:v>
      </x:c>
      <x:c r="U437" s="98" t="str">
        <x:f>IF(AND(S437&gt;=F437,T437="PASS"),"PASS","FAIL")</x:f>
        <x:v>FAIL</x:v>
      </x:c>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row>
    <x:row r="438">
      <x:c r="B438" s="28" t="str">
        <x:v>P13</x:v>
      </x:c>
      <x:c r="C438" s="28" t="str">
        <x:v>L1-G3</x:v>
      </x:c>
      <x:c r="D438" s="28" t="str">
        <x:v>L1</x:v>
      </x:c>
      <x:c r="E438" s="28" t="str">
        <x:v>G3</x:v>
      </x:c>
      <x:c r="F438" s="96" t="n">
        <x:f>$D$21</x:f>
        <x:v>1</x:v>
      </x:c>
      <x:c r="G438" s="82" t="n">
        <x:f>W$21</x:f>
        <x:v>1</x:v>
      </x:c>
      <x:c r="H438" s="82" t="n">
        <x:f>MIN(1,Geometries!E10*$I$21+(1-Geometries!E10)*(Geometries!J10*$F$21+Geometries!K10*$G$21*IF(Geometries!M10="YES",1,$J$21)+Geometries!L10*$H$21*IF(Geometries!M10="YES",1,$J$21)))</x:f>
        <x:v>1</x:v>
      </x:c>
      <x:c r="I438" s="82" t="n">
        <x:f>IF($K$21=0,1,IF('Pair Build'!AG10&lt;=$K$21,1,0))</x:f>
        <x:v>1</x:v>
      </x:c>
      <x:c r="J438" s="82" t="n">
        <x:f>IF($L$21=0,1,IF(Geometries!W10&gt;=$L$21,1,0))</x:f>
        <x:v>1</x:v>
      </x:c>
      <x:c r="K438" s="82" t="n">
        <x:f>MIN(IF($M$21=1,Geometries!Z10,1),IF($N$21=1,Geometries!AA10,1))</x:f>
        <x:v>1</x:v>
      </x:c>
      <x:c r="L438" s="82" t="n">
        <x:f>MIN(IF($S$21=1,'Pair Build'!AE10,1),IF($T$21=1,'Pair Build'!AF10,1))</x:f>
        <x:v>1</x:v>
      </x:c>
      <x:c r="M438" s="82" t="n">
        <x:f>IF($O$21=0,1,IF('Pair Build'!AH10&lt;=$O$21,1,0))</x:f>
        <x:v>1</x:v>
      </x:c>
      <x:c r="N438" s="82" t="n">
        <x:f>IF($P$21=0,1,IF('Pair Build'!AI10="PASS",1,0))</x:f>
        <x:v>1</x:v>
      </x:c>
      <x:c r="O438" s="82" t="n">
        <x:f>IF(F438&lt;1,'Pair Build'!Y10,'Pair Build'!Z10)/$Q$21</x:f>
        <x:v>30</x:v>
      </x:c>
      <x:c r="P438" s="82" t="n">
        <x:f>IF('Pair Build'!AK10="T3 FIRM",1,IF(Geometries!AC10&lt;=$R$21,1,0))</x:f>
        <x:v>1</x:v>
      </x:c>
      <x:c r="Q438" s="82" t="n">
        <x:f>IF($U$21=1,Geometries!AB10,1)</x:f>
        <x:v>1</x:v>
      </x:c>
      <x:c r="R438" s="82" t="n">
        <x:f>IF($V$21=1,Lineages!AJ8,1)</x:f>
        <x:v>1</x:v>
      </x:c>
      <x:c r="S438" s="82" t="n">
        <x:f>MIN(1,G438,H438,K438,L438,Q438,R438)</x:f>
        <x:v>1</x:v>
      </x:c>
      <x:c r="T438" s="74" t="str">
        <x:f>IF(AND('Pair Build'!AJ10="FIT",I438=1,J438=1,M438=1,N438=1,O438&lt;=$E$21,P438=1),"PASS","FAIL")</x:f>
        <x:v>PASS</x:v>
      </x:c>
      <x:c r="U438" s="98" t="str">
        <x:f>IF(AND(S438&gt;=F438,T438="PASS"),"PASS","FAIL")</x:f>
        <x:v>PASS</x:v>
      </x:c>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row>
    <x:row r="439">
      <x:c r="B439" s="28" t="str">
        <x:v>P13</x:v>
      </x:c>
      <x:c r="C439" s="28" t="str">
        <x:v>L1-G4</x:v>
      </x:c>
      <x:c r="D439" s="28" t="str">
        <x:v>L1</x:v>
      </x:c>
      <x:c r="E439" s="28" t="str">
        <x:v>G4</x:v>
      </x:c>
      <x:c r="F439" s="96" t="n">
        <x:f>$D$21</x:f>
        <x:v>1</x:v>
      </x:c>
      <x:c r="G439" s="82" t="n">
        <x:f>W$21</x:f>
        <x:v>1</x:v>
      </x:c>
      <x:c r="H439" s="82" t="n">
        <x:f>MIN(1,Geometries!E11*$I$21+(1-Geometries!E11)*(Geometries!J11*$F$21+Geometries!K11*$G$21*IF(Geometries!M11="YES",1,$J$21)+Geometries!L11*$H$21*IF(Geometries!M11="YES",1,$J$21)))</x:f>
        <x:v>1</x:v>
      </x:c>
      <x:c r="I439" s="82" t="n">
        <x:f>IF($K$21=0,1,IF('Pair Build'!AG11&lt;=$K$21,1,0))</x:f>
        <x:v>1</x:v>
      </x:c>
      <x:c r="J439" s="82" t="n">
        <x:f>IF($L$21=0,1,IF(Geometries!W11&gt;=$L$21,1,0))</x:f>
        <x:v>1</x:v>
      </x:c>
      <x:c r="K439" s="82" t="n">
        <x:f>MIN(IF($M$21=1,Geometries!Z11,1),IF($N$21=1,Geometries!AA11,1))</x:f>
        <x:v>1</x:v>
      </x:c>
      <x:c r="L439" s="82" t="n">
        <x:f>MIN(IF($S$21=1,'Pair Build'!AE11,1),IF($T$21=1,'Pair Build'!AF11,1))</x:f>
        <x:v>1</x:v>
      </x:c>
      <x:c r="M439" s="82" t="n">
        <x:f>IF($O$21=0,1,IF('Pair Build'!AH11&lt;=$O$21,1,0))</x:f>
        <x:v>1</x:v>
      </x:c>
      <x:c r="N439" s="82" t="n">
        <x:f>IF($P$21=0,1,IF('Pair Build'!AI11="PASS",1,0))</x:f>
        <x:v>1</x:v>
      </x:c>
      <x:c r="O439" s="82" t="n">
        <x:f>IF(F439&lt;1,'Pair Build'!Y11,'Pair Build'!Z11)/$Q$21</x:f>
        <x:v>12</x:v>
      </x:c>
      <x:c r="P439" s="82" t="n">
        <x:f>IF('Pair Build'!AK11="T3 FIRM",1,IF(Geometries!AC11&lt;=$R$21,1,0))</x:f>
        <x:v>1</x:v>
      </x:c>
      <x:c r="Q439" s="82" t="n">
        <x:f>IF($U$21=1,Geometries!AB11,1)</x:f>
        <x:v>1</x:v>
      </x:c>
      <x:c r="R439" s="82" t="n">
        <x:f>IF($V$21=1,Lineages!AJ8,1)</x:f>
        <x:v>1</x:v>
      </x:c>
      <x:c r="S439" s="82" t="n">
        <x:f>MIN(1,G439,H439,K439,L439,Q439,R439)</x:f>
        <x:v>1</x:v>
      </x:c>
      <x:c r="T439" s="74" t="str">
        <x:f>IF(AND('Pair Build'!AJ11="FIT",I439=1,J439=1,M439=1,N439=1,O439&lt;=$E$21,P439=1),"PASS","FAIL")</x:f>
        <x:v>PASS</x:v>
      </x:c>
      <x:c r="U439" s="98" t="str">
        <x:f>IF(AND(S439&gt;=F439,T439="PASS"),"PASS","FAIL")</x:f>
        <x:v>PASS</x:v>
      </x:c>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row>
    <x:row r="440">
      <x:c r="B440" s="28" t="str">
        <x:v>P13</x:v>
      </x:c>
      <x:c r="C440" s="28" t="str">
        <x:v>L1-G5</x:v>
      </x:c>
      <x:c r="D440" s="28" t="str">
        <x:v>L1</x:v>
      </x:c>
      <x:c r="E440" s="28" t="str">
        <x:v>G5</x:v>
      </x:c>
      <x:c r="F440" s="96" t="n">
        <x:f>$D$21</x:f>
        <x:v>1</x:v>
      </x:c>
      <x:c r="G440" s="82" t="n">
        <x:f>W$21</x:f>
        <x:v>1</x:v>
      </x:c>
      <x:c r="H440" s="82" t="n">
        <x:f>MIN(1,Geometries!E12*$I$21+(1-Geometries!E12)*(Geometries!J12*$F$21+Geometries!K12*$G$21*IF(Geometries!M12="YES",1,$J$21)+Geometries!L12*$H$21*IF(Geometries!M12="YES",1,$J$21)))</x:f>
        <x:v>0.7</x:v>
      </x:c>
      <x:c r="I440" s="82" t="n">
        <x:f>IF($K$21=0,1,IF('Pair Build'!AG12&lt;=$K$21,1,0))</x:f>
        <x:v>1</x:v>
      </x:c>
      <x:c r="J440" s="82" t="n">
        <x:f>IF($L$21=0,1,IF(Geometries!W12&gt;=$L$21,1,0))</x:f>
        <x:v>1</x:v>
      </x:c>
      <x:c r="K440" s="82" t="n">
        <x:f>MIN(IF($M$21=1,Geometries!Z12,1),IF($N$21=1,Geometries!AA12,1))</x:f>
        <x:v>1</x:v>
      </x:c>
      <x:c r="L440" s="82" t="n">
        <x:f>MIN(IF($S$21=1,'Pair Build'!AE12,1),IF($T$21=1,'Pair Build'!AF12,1))</x:f>
        <x:v>1</x:v>
      </x:c>
      <x:c r="M440" s="82" t="n">
        <x:f>IF($O$21=0,1,IF('Pair Build'!AH12&lt;=$O$21,1,0))</x:f>
        <x:v>1</x:v>
      </x:c>
      <x:c r="N440" s="82" t="n">
        <x:f>IF($P$21=0,1,IF('Pair Build'!AI12="PASS",1,0))</x:f>
        <x:v>1</x:v>
      </x:c>
      <x:c r="O440" s="82" t="n">
        <x:f>IF(F440&lt;1,'Pair Build'!Y12,'Pair Build'!Z12)/$Q$21</x:f>
        <x:v>46</x:v>
      </x:c>
      <x:c r="P440" s="82" t="n">
        <x:f>IF('Pair Build'!AK12="T3 FIRM",1,IF(Geometries!AC12&lt;=$R$21,1,0))</x:f>
        <x:v>1</x:v>
      </x:c>
      <x:c r="Q440" s="82" t="n">
        <x:f>IF($U$21=1,Geometries!AB12,1)</x:f>
        <x:v>1</x:v>
      </x:c>
      <x:c r="R440" s="82" t="n">
        <x:f>IF($V$21=1,Lineages!AJ8,1)</x:f>
        <x:v>1</x:v>
      </x:c>
      <x:c r="S440" s="82" t="n">
        <x:f>MIN(1,G440,H440,K440,L440,Q440,R440)</x:f>
        <x:v>0.7</x:v>
      </x:c>
      <x:c r="T440" s="74" t="str">
        <x:f>IF(AND('Pair Build'!AJ12="FIT",I440=1,J440=1,M440=1,N440=1,O440&lt;=$E$21,P440=1),"PASS","FAIL")</x:f>
        <x:v>PASS</x:v>
      </x:c>
      <x:c r="U440" s="98" t="str">
        <x:f>IF(AND(S440&gt;=F440,T440="PASS"),"PASS","FAIL")</x:f>
        <x:v>FAIL</x:v>
      </x:c>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row>
    <x:row r="441">
      <x:c r="B441" s="28" t="str">
        <x:v>P13</x:v>
      </x:c>
      <x:c r="C441" s="28" t="str">
        <x:v>L2-G1</x:v>
      </x:c>
      <x:c r="D441" s="28" t="str">
        <x:v>L2</x:v>
      </x:c>
      <x:c r="E441" s="28" t="str">
        <x:v>G1</x:v>
      </x:c>
      <x:c r="F441" s="96" t="n">
        <x:f>$D$21</x:f>
        <x:v>1</x:v>
      </x:c>
      <x:c r="G441" s="82" t="n">
        <x:f>X$21</x:f>
        <x:v>1</x:v>
      </x:c>
      <x:c r="H441" s="82" t="n">
        <x:f>MIN(1,Geometries!E8*$I$21+(1-Geometries!E8)*(Geometries!J8*$F$21+Geometries!K8*$G$21*IF(Geometries!M8="YES",1,$J$21)+Geometries!L8*$H$21*IF(Geometries!M8="YES",1,$J$21)))</x:f>
        <x:v>1</x:v>
      </x:c>
      <x:c r="I441" s="82" t="n">
        <x:f>IF($K$21=0,1,IF('Pair Build'!AG13&lt;=$K$21,1,0))</x:f>
        <x:v>1</x:v>
      </x:c>
      <x:c r="J441" s="82" t="n">
        <x:f>IF($L$21=0,1,IF(Geometries!W8&gt;=$L$21,1,0))</x:f>
        <x:v>1</x:v>
      </x:c>
      <x:c r="K441" s="82" t="n">
        <x:f>MIN(IF($M$21=1,Geometries!Z8,1),IF($N$21=1,Geometries!AA8,1))</x:f>
        <x:v>1</x:v>
      </x:c>
      <x:c r="L441" s="82" t="n">
        <x:f>MIN(IF($S$21=1,'Pair Build'!AE13,1),IF($T$21=1,'Pair Build'!AF13,1))</x:f>
        <x:v>1</x:v>
      </x:c>
      <x:c r="M441" s="82" t="n">
        <x:f>IF($O$21=0,1,IF('Pair Build'!AH13&lt;=$O$21,1,0))</x:f>
        <x:v>1</x:v>
      </x:c>
      <x:c r="N441" s="82" t="n">
        <x:f>IF($P$21=0,1,IF('Pair Build'!AI13="PASS",1,0))</x:f>
        <x:v>1</x:v>
      </x:c>
      <x:c r="O441" s="82" t="n">
        <x:f>IF(F441&lt;1,'Pair Build'!Y13,'Pair Build'!Z13)/$Q$21</x:f>
        <x:v>42.21176470588235</x:v>
      </x:c>
      <x:c r="P441" s="82" t="n">
        <x:f>IF('Pair Build'!AK13="T3 FIRM",1,IF(Geometries!AC8&lt;=$R$21,1,0))</x:f>
        <x:v>1</x:v>
      </x:c>
      <x:c r="Q441" s="82" t="n">
        <x:f>IF($U$21=1,Geometries!AB8,1)</x:f>
        <x:v>1</x:v>
      </x:c>
      <x:c r="R441" s="82" t="n">
        <x:f>IF($V$21=1,Lineages!AJ9,1)</x:f>
        <x:v>1</x:v>
      </x:c>
      <x:c r="S441" s="82" t="n">
        <x:f>MIN(1,G441,H441,K441,L441,Q441,R441)</x:f>
        <x:v>1</x:v>
      </x:c>
      <x:c r="T441" s="74" t="str">
        <x:f>IF(AND('Pair Build'!AJ13="FIT",I441=1,J441=1,M441=1,N441=1,O441&lt;=$E$21,P441=1),"PASS","FAIL")</x:f>
        <x:v>PASS</x:v>
      </x:c>
      <x:c r="U441" s="98" t="str">
        <x:f>IF(AND(S441&gt;=F441,T441="PASS"),"PASS","FAIL")</x:f>
        <x:v>PASS</x:v>
      </x:c>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row>
    <x:row r="442">
      <x:c r="B442" s="28" t="str">
        <x:v>P13</x:v>
      </x:c>
      <x:c r="C442" s="28" t="str">
        <x:v>L2-G2</x:v>
      </x:c>
      <x:c r="D442" s="28" t="str">
        <x:v>L2</x:v>
      </x:c>
      <x:c r="E442" s="28" t="str">
        <x:v>G2</x:v>
      </x:c>
      <x:c r="F442" s="96" t="n">
        <x:f>$D$21</x:f>
        <x:v>1</x:v>
      </x:c>
      <x:c r="G442" s="82" t="n">
        <x:f>X$21</x:f>
        <x:v>1</x:v>
      </x:c>
      <x:c r="H442" s="82" t="n">
        <x:f>MIN(1,Geometries!E9*$I$21+(1-Geometries!E9)*(Geometries!J9*$F$21+Geometries!K9*$G$21*IF(Geometries!M9="YES",1,$J$21)+Geometries!L9*$H$21*IF(Geometries!M9="YES",1,$J$21)))</x:f>
        <x:v>0.1</x:v>
      </x:c>
      <x:c r="I442" s="82" t="n">
        <x:f>IF($K$21=0,1,IF('Pair Build'!AG14&lt;=$K$21,1,0))</x:f>
        <x:v>1</x:v>
      </x:c>
      <x:c r="J442" s="82" t="n">
        <x:f>IF($L$21=0,1,IF(Geometries!W9&gt;=$L$21,1,0))</x:f>
        <x:v>1</x:v>
      </x:c>
      <x:c r="K442" s="82" t="n">
        <x:f>MIN(IF($M$21=1,Geometries!Z9,1),IF($N$21=1,Geometries!AA9,1))</x:f>
        <x:v>1</x:v>
      </x:c>
      <x:c r="L442" s="82" t="n">
        <x:f>MIN(IF($S$21=1,'Pair Build'!AE14,1),IF($T$21=1,'Pair Build'!AF14,1))</x:f>
        <x:v>1</x:v>
      </x:c>
      <x:c r="M442" s="82" t="n">
        <x:f>IF($O$21=0,1,IF('Pair Build'!AH14&lt;=$O$21,1,0))</x:f>
        <x:v>1</x:v>
      </x:c>
      <x:c r="N442" s="82" t="n">
        <x:f>IF($P$21=0,1,IF('Pair Build'!AI14="PASS",1,0))</x:f>
        <x:v>1</x:v>
      </x:c>
      <x:c r="O442" s="82" t="n">
        <x:f>IF(F442&lt;1,'Pair Build'!Y14,'Pair Build'!Z14)/$Q$21</x:f>
        <x:v>50.86666666666667</x:v>
      </x:c>
      <x:c r="P442" s="82" t="n">
        <x:f>IF('Pair Build'!AK14="T3 FIRM",1,IF(Geometries!AC9&lt;=$R$21,1,0))</x:f>
        <x:v>1</x:v>
      </x:c>
      <x:c r="Q442" s="82" t="n">
        <x:f>IF($U$21=1,Geometries!AB9,1)</x:f>
        <x:v>1</x:v>
      </x:c>
      <x:c r="R442" s="82" t="n">
        <x:f>IF($V$21=1,Lineages!AJ9,1)</x:f>
        <x:v>1</x:v>
      </x:c>
      <x:c r="S442" s="82" t="n">
        <x:f>MIN(1,G442,H442,K442,L442,Q442,R442)</x:f>
        <x:v>0.1</x:v>
      </x:c>
      <x:c r="T442" s="74" t="str">
        <x:f>IF(AND('Pair Build'!AJ14="FIT",I442=1,J442=1,M442=1,N442=1,O442&lt;=$E$21,P442=1),"PASS","FAIL")</x:f>
        <x:v>FAIL</x:v>
      </x:c>
      <x:c r="U442" s="98" t="str">
        <x:f>IF(AND(S442&gt;=F442,T442="PASS"),"PASS","FAIL")</x:f>
        <x:v>FAIL</x:v>
      </x:c>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row>
    <x:row r="443">
      <x:c r="B443" s="28" t="str">
        <x:v>P13</x:v>
      </x:c>
      <x:c r="C443" s="28" t="str">
        <x:v>L2-G3</x:v>
      </x:c>
      <x:c r="D443" s="28" t="str">
        <x:v>L2</x:v>
      </x:c>
      <x:c r="E443" s="28" t="str">
        <x:v>G3</x:v>
      </x:c>
      <x:c r="F443" s="96" t="n">
        <x:f>$D$21</x:f>
        <x:v>1</x:v>
      </x:c>
      <x:c r="G443" s="82" t="n">
        <x:f>X$21</x:f>
        <x:v>1</x:v>
      </x:c>
      <x:c r="H443" s="82" t="n">
        <x:f>MIN(1,Geometries!E10*$I$21+(1-Geometries!E10)*(Geometries!J10*$F$21+Geometries!K10*$G$21*IF(Geometries!M10="YES",1,$J$21)+Geometries!L10*$H$21*IF(Geometries!M10="YES",1,$J$21)))</x:f>
        <x:v>1</x:v>
      </x:c>
      <x:c r="I443" s="82" t="n">
        <x:f>IF($K$21=0,1,IF('Pair Build'!AG15&lt;=$K$21,1,0))</x:f>
        <x:v>1</x:v>
      </x:c>
      <x:c r="J443" s="82" t="n">
        <x:f>IF($L$21=0,1,IF(Geometries!W10&gt;=$L$21,1,0))</x:f>
        <x:v>1</x:v>
      </x:c>
      <x:c r="K443" s="82" t="n">
        <x:f>MIN(IF($M$21=1,Geometries!Z10,1),IF($N$21=1,Geometries!AA10,1))</x:f>
        <x:v>1</x:v>
      </x:c>
      <x:c r="L443" s="82" t="n">
        <x:f>MIN(IF($S$21=1,'Pair Build'!AE15,1),IF($T$21=1,'Pair Build'!AF15,1))</x:f>
        <x:v>1</x:v>
      </x:c>
      <x:c r="M443" s="82" t="n">
        <x:f>IF($O$21=0,1,IF('Pair Build'!AH15&lt;=$O$21,1,0))</x:f>
        <x:v>1</x:v>
      </x:c>
      <x:c r="N443" s="82" t="n">
        <x:f>IF($P$21=0,1,IF('Pair Build'!AI15="PASS",1,0))</x:f>
        <x:v>1</x:v>
      </x:c>
      <x:c r="O443" s="82" t="n">
        <x:f>IF(F443&lt;1,'Pair Build'!Y15,'Pair Build'!Z15)/$Q$21</x:f>
        <x:v>35.576470588235296</x:v>
      </x:c>
      <x:c r="P443" s="82" t="n">
        <x:f>IF('Pair Build'!AK15="T3 FIRM",1,IF(Geometries!AC10&lt;=$R$21,1,0))</x:f>
        <x:v>1</x:v>
      </x:c>
      <x:c r="Q443" s="82" t="n">
        <x:f>IF($U$21=1,Geometries!AB10,1)</x:f>
        <x:v>1</x:v>
      </x:c>
      <x:c r="R443" s="82" t="n">
        <x:f>IF($V$21=1,Lineages!AJ9,1)</x:f>
        <x:v>1</x:v>
      </x:c>
      <x:c r="S443" s="82" t="n">
        <x:f>MIN(1,G443,H443,K443,L443,Q443,R443)</x:f>
        <x:v>1</x:v>
      </x:c>
      <x:c r="T443" s="74" t="str">
        <x:f>IF(AND('Pair Build'!AJ15="FIT",I443=1,J443=1,M443=1,N443=1,O443&lt;=$E$21,P443=1),"PASS","FAIL")</x:f>
        <x:v>PASS</x:v>
      </x:c>
      <x:c r="U443" s="98" t="str">
        <x:f>IF(AND(S443&gt;=F443,T443="PASS"),"PASS","FAIL")</x:f>
        <x:v>PASS</x:v>
      </x:c>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row>
    <x:row r="444">
      <x:c r="B444" s="28" t="str">
        <x:v>P13</x:v>
      </x:c>
      <x:c r="C444" s="28" t="str">
        <x:v>L2-G4</x:v>
      </x:c>
      <x:c r="D444" s="28" t="str">
        <x:v>L2</x:v>
      </x:c>
      <x:c r="E444" s="28" t="str">
        <x:v>G4</x:v>
      </x:c>
      <x:c r="F444" s="96" t="n">
        <x:f>$D$21</x:f>
        <x:v>1</x:v>
      </x:c>
      <x:c r="G444" s="82" t="n">
        <x:f>X$21</x:f>
        <x:v>1</x:v>
      </x:c>
      <x:c r="H444" s="82" t="n">
        <x:f>MIN(1,Geometries!E11*$I$21+(1-Geometries!E11)*(Geometries!J11*$F$21+Geometries!K11*$G$21*IF(Geometries!M11="YES",1,$J$21)+Geometries!L11*$H$21*IF(Geometries!M11="YES",1,$J$21)))</x:f>
        <x:v>1</x:v>
      </x:c>
      <x:c r="I444" s="82" t="n">
        <x:f>IF($K$21=0,1,IF('Pair Build'!AG16&lt;=$K$21,1,0))</x:f>
        <x:v>1</x:v>
      </x:c>
      <x:c r="J444" s="82" t="n">
        <x:f>IF($L$21=0,1,IF(Geometries!W11&gt;=$L$21,1,0))</x:f>
        <x:v>1</x:v>
      </x:c>
      <x:c r="K444" s="82" t="n">
        <x:f>MIN(IF($M$21=1,Geometries!Z11,1),IF($N$21=1,Geometries!AA11,1))</x:f>
        <x:v>1</x:v>
      </x:c>
      <x:c r="L444" s="82" t="n">
        <x:f>MIN(IF($S$21=1,'Pair Build'!AE16,1),IF($T$21=1,'Pair Build'!AF16,1))</x:f>
        <x:v>1</x:v>
      </x:c>
      <x:c r="M444" s="82" t="n">
        <x:f>IF($O$21=0,1,IF('Pair Build'!AH16&lt;=$O$21,1,0))</x:f>
        <x:v>1</x:v>
      </x:c>
      <x:c r="N444" s="82" t="n">
        <x:f>IF($P$21=0,1,IF('Pair Build'!AI16="PASS",1,0))</x:f>
        <x:v>1</x:v>
      </x:c>
      <x:c r="O444" s="82" t="n">
        <x:f>IF(F444&lt;1,'Pair Build'!Y16,'Pair Build'!Z16)/$Q$21</x:f>
        <x:v>13.36</x:v>
      </x:c>
      <x:c r="P444" s="82" t="n">
        <x:f>IF('Pair Build'!AK16="T3 FIRM",1,IF(Geometries!AC11&lt;=$R$21,1,0))</x:f>
        <x:v>1</x:v>
      </x:c>
      <x:c r="Q444" s="82" t="n">
        <x:f>IF($U$21=1,Geometries!AB11,1)</x:f>
        <x:v>1</x:v>
      </x:c>
      <x:c r="R444" s="82" t="n">
        <x:f>IF($V$21=1,Lineages!AJ9,1)</x:f>
        <x:v>1</x:v>
      </x:c>
      <x:c r="S444" s="82" t="n">
        <x:f>MIN(1,G444,H444,K444,L444,Q444,R444)</x:f>
        <x:v>1</x:v>
      </x:c>
      <x:c r="T444" s="74" t="str">
        <x:f>IF(AND('Pair Build'!AJ16="FIT",I444=1,J444=1,M444=1,N444=1,O444&lt;=$E$21,P444=1),"PASS","FAIL")</x:f>
        <x:v>PASS</x:v>
      </x:c>
      <x:c r="U444" s="98" t="str">
        <x:f>IF(AND(S444&gt;=F444,T444="PASS"),"PASS","FAIL")</x:f>
        <x:v>PASS</x:v>
      </x:c>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row>
    <x:row r="445">
      <x:c r="B445" s="28" t="str">
        <x:v>P13</x:v>
      </x:c>
      <x:c r="C445" s="28" t="str">
        <x:v>L2-G5</x:v>
      </x:c>
      <x:c r="D445" s="28" t="str">
        <x:v>L2</x:v>
      </x:c>
      <x:c r="E445" s="28" t="str">
        <x:v>G5</x:v>
      </x:c>
      <x:c r="F445" s="96" t="n">
        <x:f>$D$21</x:f>
        <x:v>1</x:v>
      </x:c>
      <x:c r="G445" s="82" t="n">
        <x:f>X$21</x:f>
        <x:v>1</x:v>
      </x:c>
      <x:c r="H445" s="82" t="n">
        <x:f>MIN(1,Geometries!E12*$I$21+(1-Geometries!E12)*(Geometries!J12*$F$21+Geometries!K12*$G$21*IF(Geometries!M12="YES",1,$J$21)+Geometries!L12*$H$21*IF(Geometries!M12="YES",1,$J$21)))</x:f>
        <x:v>0.7</x:v>
      </x:c>
      <x:c r="I445" s="82" t="n">
        <x:f>IF($K$21=0,1,IF('Pair Build'!AG17&lt;=$K$21,1,0))</x:f>
        <x:v>1</x:v>
      </x:c>
      <x:c r="J445" s="82" t="n">
        <x:f>IF($L$21=0,1,IF(Geometries!W12&gt;=$L$21,1,0))</x:f>
        <x:v>1</x:v>
      </x:c>
      <x:c r="K445" s="82" t="n">
        <x:f>MIN(IF($M$21=1,Geometries!Z12,1),IF($N$21=1,Geometries!AA12,1))</x:f>
        <x:v>1</x:v>
      </x:c>
      <x:c r="L445" s="82" t="n">
        <x:f>MIN(IF($S$21=1,'Pair Build'!AE17,1),IF($T$21=1,'Pair Build'!AF17,1))</x:f>
        <x:v>1</x:v>
      </x:c>
      <x:c r="M445" s="82" t="n">
        <x:f>IF($O$21=0,1,IF('Pair Build'!AH17&lt;=$O$21,1,0))</x:f>
        <x:v>1</x:v>
      </x:c>
      <x:c r="N445" s="82" t="n">
        <x:f>IF($P$21=0,1,IF('Pair Build'!AI17="PASS",1,0))</x:f>
        <x:v>1</x:v>
      </x:c>
      <x:c r="O445" s="82" t="n">
        <x:f>IF(F445&lt;1,'Pair Build'!Y17,'Pair Build'!Z17)/$Q$21</x:f>
        <x:v>53.142105263157895</x:v>
      </x:c>
      <x:c r="P445" s="82" t="n">
        <x:f>IF('Pair Build'!AK17="T3 FIRM",1,IF(Geometries!AC12&lt;=$R$21,1,0))</x:f>
        <x:v>1</x:v>
      </x:c>
      <x:c r="Q445" s="82" t="n">
        <x:f>IF($U$21=1,Geometries!AB12,1)</x:f>
        <x:v>1</x:v>
      </x:c>
      <x:c r="R445" s="82" t="n">
        <x:f>IF($V$21=1,Lineages!AJ9,1)</x:f>
        <x:v>1</x:v>
      </x:c>
      <x:c r="S445" s="82" t="n">
        <x:f>MIN(1,G445,H445,K445,L445,Q445,R445)</x:f>
        <x:v>0.7</x:v>
      </x:c>
      <x:c r="T445" s="74" t="str">
        <x:f>IF(AND('Pair Build'!AJ17="FIT",I445=1,J445=1,M445=1,N445=1,O445&lt;=$E$21,P445=1),"PASS","FAIL")</x:f>
        <x:v>FAIL</x:v>
      </x:c>
      <x:c r="U445" s="98" t="str">
        <x:f>IF(AND(S445&gt;=F445,T445="PASS"),"PASS","FAIL")</x:f>
        <x:v>FAIL</x:v>
      </x:c>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row>
    <x:row r="446">
      <x:c r="B446" s="28" t="str">
        <x:v>P13</x:v>
      </x:c>
      <x:c r="C446" s="28" t="str">
        <x:v>L3-G1</x:v>
      </x:c>
      <x:c r="D446" s="28" t="str">
        <x:v>L3</x:v>
      </x:c>
      <x:c r="E446" s="28" t="str">
        <x:v>G1</x:v>
      </x:c>
      <x:c r="F446" s="96" t="n">
        <x:f>$D$21</x:f>
        <x:v>1</x:v>
      </x:c>
      <x:c r="G446" s="82" t="n">
        <x:f>Y$21</x:f>
        <x:v>1</x:v>
      </x:c>
      <x:c r="H446" s="82" t="n">
        <x:f>MIN(1,Geometries!E8*$I$21+(1-Geometries!E8)*(Geometries!J8*$F$21+Geometries!K8*$G$21*IF(Geometries!M8="YES",1,$J$21)+Geometries!L8*$H$21*IF(Geometries!M8="YES",1,$J$21)))</x:f>
        <x:v>1</x:v>
      </x:c>
      <x:c r="I446" s="82" t="n">
        <x:f>IF($K$21=0,1,IF('Pair Build'!AG18&lt;=$K$21,1,0))</x:f>
        <x:v>1</x:v>
      </x:c>
      <x:c r="J446" s="82" t="n">
        <x:f>IF($L$21=0,1,IF(Geometries!W8&gt;=$L$21,1,0))</x:f>
        <x:v>1</x:v>
      </x:c>
      <x:c r="K446" s="82" t="n">
        <x:f>MIN(IF($M$21=1,Geometries!Z8,1),IF($N$21=1,Geometries!AA8,1))</x:f>
        <x:v>1</x:v>
      </x:c>
      <x:c r="L446" s="82" t="n">
        <x:f>MIN(IF($S$21=1,'Pair Build'!AE18,1),IF($T$21=1,'Pair Build'!AF18,1))</x:f>
        <x:v>1</x:v>
      </x:c>
      <x:c r="M446" s="82" t="n">
        <x:f>IF($O$21=0,1,IF('Pair Build'!AH18&lt;=$O$21,1,0))</x:f>
        <x:v>1</x:v>
      </x:c>
      <x:c r="N446" s="82" t="n">
        <x:f>IF($P$21=0,1,IF('Pair Build'!AI18="PASS",1,0))</x:f>
        <x:v>1</x:v>
      </x:c>
      <x:c r="O446" s="82" t="n">
        <x:f>IF(F446&lt;1,'Pair Build'!Y18,'Pair Build'!Z18)/$Q$21</x:f>
        <x:v>53.78823529411765</x:v>
      </x:c>
      <x:c r="P446" s="82" t="n">
        <x:f>IF('Pair Build'!AK18="T3 FIRM",1,IF(Geometries!AC8&lt;=$R$21,1,0))</x:f>
        <x:v>1</x:v>
      </x:c>
      <x:c r="Q446" s="82" t="n">
        <x:f>IF($U$21=1,Geometries!AB8,1)</x:f>
        <x:v>1</x:v>
      </x:c>
      <x:c r="R446" s="82" t="n">
        <x:f>IF($V$21=1,Lineages!AJ10,1)</x:f>
        <x:v>1</x:v>
      </x:c>
      <x:c r="S446" s="82" t="n">
        <x:f>MIN(1,G446,H446,K446,L446,Q446,R446)</x:f>
        <x:v>1</x:v>
      </x:c>
      <x:c r="T446" s="74" t="str">
        <x:f>IF(AND('Pair Build'!AJ18="FIT",I446=1,J446=1,M446=1,N446=1,O446&lt;=$E$21,P446=1),"PASS","FAIL")</x:f>
        <x:v>FAIL</x:v>
      </x:c>
      <x:c r="U446" s="98" t="str">
        <x:f>IF(AND(S446&gt;=F446,T446="PASS"),"PASS","FAIL")</x:f>
        <x:v>FAIL</x:v>
      </x:c>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row>
    <x:row r="447">
      <x:c r="B447" s="28" t="str">
        <x:v>P13</x:v>
      </x:c>
      <x:c r="C447" s="28" t="str">
        <x:v>L3-G2</x:v>
      </x:c>
      <x:c r="D447" s="28" t="str">
        <x:v>L3</x:v>
      </x:c>
      <x:c r="E447" s="28" t="str">
        <x:v>G2</x:v>
      </x:c>
      <x:c r="F447" s="96" t="n">
        <x:f>$D$21</x:f>
        <x:v>1</x:v>
      </x:c>
      <x:c r="G447" s="82" t="n">
        <x:f>Y$21</x:f>
        <x:v>1</x:v>
      </x:c>
      <x:c r="H447" s="82" t="n">
        <x:f>MIN(1,Geometries!E9*$I$21+(1-Geometries!E9)*(Geometries!J9*$F$21+Geometries!K9*$G$21*IF(Geometries!M9="YES",1,$J$21)+Geometries!L9*$H$21*IF(Geometries!M9="YES",1,$J$21)))</x:f>
        <x:v>0.1</x:v>
      </x:c>
      <x:c r="I447" s="82" t="n">
        <x:f>IF($K$21=0,1,IF('Pair Build'!AG19&lt;=$K$21,1,0))</x:f>
        <x:v>1</x:v>
      </x:c>
      <x:c r="J447" s="82" t="n">
        <x:f>IF($L$21=0,1,IF(Geometries!W9&gt;=$L$21,1,0))</x:f>
        <x:v>1</x:v>
      </x:c>
      <x:c r="K447" s="82" t="n">
        <x:f>MIN(IF($M$21=1,Geometries!Z9,1),IF($N$21=1,Geometries!AA9,1))</x:f>
        <x:v>1</x:v>
      </x:c>
      <x:c r="L447" s="82" t="n">
        <x:f>MIN(IF($S$21=1,'Pair Build'!AE19,1),IF($T$21=1,'Pair Build'!AF19,1))</x:f>
        <x:v>1</x:v>
      </x:c>
      <x:c r="M447" s="82" t="n">
        <x:f>IF($O$21=0,1,IF('Pair Build'!AH19&lt;=$O$21,1,0))</x:f>
        <x:v>1</x:v>
      </x:c>
      <x:c r="N447" s="82" t="n">
        <x:f>IF($P$21=0,1,IF('Pair Build'!AI19="PASS",1,0))</x:f>
        <x:v>1</x:v>
      </x:c>
      <x:c r="O447" s="82" t="n">
        <x:f>IF(F447&lt;1,'Pair Build'!Y19,'Pair Build'!Z19)/$Q$21</x:f>
        <x:v>66.4</x:v>
      </x:c>
      <x:c r="P447" s="82" t="n">
        <x:f>IF('Pair Build'!AK19="T3 FIRM",1,IF(Geometries!AC9&lt;=$R$21,1,0))</x:f>
        <x:v>1</x:v>
      </x:c>
      <x:c r="Q447" s="82" t="n">
        <x:f>IF($U$21=1,Geometries!AB9,1)</x:f>
        <x:v>1</x:v>
      </x:c>
      <x:c r="R447" s="82" t="n">
        <x:f>IF($V$21=1,Lineages!AJ10,1)</x:f>
        <x:v>1</x:v>
      </x:c>
      <x:c r="S447" s="82" t="n">
        <x:f>MIN(1,G447,H447,K447,L447,Q447,R447)</x:f>
        <x:v>0.1</x:v>
      </x:c>
      <x:c r="T447" s="74" t="str">
        <x:f>IF(AND('Pair Build'!AJ19="FIT",I447=1,J447=1,M447=1,N447=1,O447&lt;=$E$21,P447=1),"PASS","FAIL")</x:f>
        <x:v>FAIL</x:v>
      </x:c>
      <x:c r="U447" s="98" t="str">
        <x:f>IF(AND(S447&gt;=F447,T447="PASS"),"PASS","FAIL")</x:f>
        <x:v>FAIL</x:v>
      </x:c>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row>
    <x:row r="448">
      <x:c r="B448" s="28" t="str">
        <x:v>P13</x:v>
      </x:c>
      <x:c r="C448" s="28" t="str">
        <x:v>L3-G3</x:v>
      </x:c>
      <x:c r="D448" s="28" t="str">
        <x:v>L3</x:v>
      </x:c>
      <x:c r="E448" s="28" t="str">
        <x:v>G3</x:v>
      </x:c>
      <x:c r="F448" s="96" t="n">
        <x:f>$D$21</x:f>
        <x:v>1</x:v>
      </x:c>
      <x:c r="G448" s="82" t="n">
        <x:f>Y$21</x:f>
        <x:v>1</x:v>
      </x:c>
      <x:c r="H448" s="82" t="n">
        <x:f>MIN(1,Geometries!E10*$I$21+(1-Geometries!E10)*(Geometries!J10*$F$21+Geometries!K10*$G$21*IF(Geometries!M10="YES",1,$J$21)+Geometries!L10*$H$21*IF(Geometries!M10="YES",1,$J$21)))</x:f>
        <x:v>1</x:v>
      </x:c>
      <x:c r="I448" s="82" t="n">
        <x:f>IF($K$21=0,1,IF('Pair Build'!AG20&lt;=$K$21,1,0))</x:f>
        <x:v>1</x:v>
      </x:c>
      <x:c r="J448" s="82" t="n">
        <x:f>IF($L$21=0,1,IF(Geometries!W10&gt;=$L$21,1,0))</x:f>
        <x:v>1</x:v>
      </x:c>
      <x:c r="K448" s="82" t="n">
        <x:f>MIN(IF($M$21=1,Geometries!Z10,1),IF($N$21=1,Geometries!AA10,1))</x:f>
        <x:v>1</x:v>
      </x:c>
      <x:c r="L448" s="82" t="n">
        <x:f>MIN(IF($S$21=1,'Pair Build'!AE20,1),IF($T$21=1,'Pair Build'!AF20,1))</x:f>
        <x:v>1</x:v>
      </x:c>
      <x:c r="M448" s="82" t="n">
        <x:f>IF($O$21=0,1,IF('Pair Build'!AH20&lt;=$O$21,1,0))</x:f>
        <x:v>1</x:v>
      </x:c>
      <x:c r="N448" s="82" t="n">
        <x:f>IF($P$21=0,1,IF('Pair Build'!AI20="PASS",1,0))</x:f>
        <x:v>1</x:v>
      </x:c>
      <x:c r="O448" s="82" t="n">
        <x:f>IF(F448&lt;1,'Pair Build'!Y20,'Pair Build'!Z20)/$Q$21</x:f>
        <x:v>44.82352941176471</x:v>
      </x:c>
      <x:c r="P448" s="82" t="n">
        <x:f>IF('Pair Build'!AK20="T3 FIRM",1,IF(Geometries!AC10&lt;=$R$21,1,0))</x:f>
        <x:v>1</x:v>
      </x:c>
      <x:c r="Q448" s="82" t="n">
        <x:f>IF($U$21=1,Geometries!AB10,1)</x:f>
        <x:v>1</x:v>
      </x:c>
      <x:c r="R448" s="82" t="n">
        <x:f>IF($V$21=1,Lineages!AJ10,1)</x:f>
        <x:v>1</x:v>
      </x:c>
      <x:c r="S448" s="82" t="n">
        <x:f>MIN(1,G448,H448,K448,L448,Q448,R448)</x:f>
        <x:v>1</x:v>
      </x:c>
      <x:c r="T448" s="74" t="str">
        <x:f>IF(AND('Pair Build'!AJ20="FIT",I448=1,J448=1,M448=1,N448=1,O448&lt;=$E$21,P448=1),"PASS","FAIL")</x:f>
        <x:v>FAIL</x:v>
      </x:c>
      <x:c r="U448" s="98" t="str">
        <x:f>IF(AND(S448&gt;=F448,T448="PASS"),"PASS","FAIL")</x:f>
        <x:v>FAIL</x:v>
      </x:c>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row>
    <x:row r="449">
      <x:c r="B449" s="28" t="str">
        <x:v>P13</x:v>
      </x:c>
      <x:c r="C449" s="28" t="str">
        <x:v>L3-G4</x:v>
      </x:c>
      <x:c r="D449" s="28" t="str">
        <x:v>L3</x:v>
      </x:c>
      <x:c r="E449" s="28" t="str">
        <x:v>G4</x:v>
      </x:c>
      <x:c r="F449" s="96" t="n">
        <x:f>$D$21</x:f>
        <x:v>1</x:v>
      </x:c>
      <x:c r="G449" s="82" t="n">
        <x:f>Y$21</x:f>
        <x:v>1</x:v>
      </x:c>
      <x:c r="H449" s="82" t="n">
        <x:f>MIN(1,Geometries!E11*$I$21+(1-Geometries!E11)*(Geometries!J11*$F$21+Geometries!K11*$G$21*IF(Geometries!M11="YES",1,$J$21)+Geometries!L11*$H$21*IF(Geometries!M11="YES",1,$J$21)))</x:f>
        <x:v>1</x:v>
      </x:c>
      <x:c r="I449" s="82" t="n">
        <x:f>IF($K$21=0,1,IF('Pair Build'!AG21&lt;=$K$21,1,0))</x:f>
        <x:v>1</x:v>
      </x:c>
      <x:c r="J449" s="82" t="n">
        <x:f>IF($L$21=0,1,IF(Geometries!W11&gt;=$L$21,1,0))</x:f>
        <x:v>1</x:v>
      </x:c>
      <x:c r="K449" s="82" t="n">
        <x:f>MIN(IF($M$21=1,Geometries!Z11,1),IF($N$21=1,Geometries!AA11,1))</x:f>
        <x:v>1</x:v>
      </x:c>
      <x:c r="L449" s="82" t="n">
        <x:f>MIN(IF($S$21=1,'Pair Build'!AE21,1),IF($T$21=1,'Pair Build'!AF21,1))</x:f>
        <x:v>1</x:v>
      </x:c>
      <x:c r="M449" s="82" t="n">
        <x:f>IF($O$21=0,1,IF('Pair Build'!AH21&lt;=$O$21,1,0))</x:f>
        <x:v>1</x:v>
      </x:c>
      <x:c r="N449" s="82" t="n">
        <x:f>IF($P$21=0,1,IF('Pair Build'!AI21="PASS",1,0))</x:f>
        <x:v>1</x:v>
      </x:c>
      <x:c r="O449" s="82" t="n">
        <x:f>IF(F449&lt;1,'Pair Build'!Y21,'Pair Build'!Z21)/$Q$21</x:f>
        <x:v>17.28</x:v>
      </x:c>
      <x:c r="P449" s="82" t="n">
        <x:f>IF('Pair Build'!AK21="T3 FIRM",1,IF(Geometries!AC11&lt;=$R$21,1,0))</x:f>
        <x:v>1</x:v>
      </x:c>
      <x:c r="Q449" s="82" t="n">
        <x:f>IF($U$21=1,Geometries!AB11,1)</x:f>
        <x:v>1</x:v>
      </x:c>
      <x:c r="R449" s="82" t="n">
        <x:f>IF($V$21=1,Lineages!AJ10,1)</x:f>
        <x:v>1</x:v>
      </x:c>
      <x:c r="S449" s="82" t="n">
        <x:f>MIN(1,G449,H449,K449,L449,Q449,R449)</x:f>
        <x:v>1</x:v>
      </x:c>
      <x:c r="T449" s="74" t="str">
        <x:f>IF(AND('Pair Build'!AJ21="FIT",I449=1,J449=1,M449=1,N449=1,O449&lt;=$E$21,P449=1),"PASS","FAIL")</x:f>
        <x:v>FAIL</x:v>
      </x:c>
      <x:c r="U449" s="98" t="str">
        <x:f>IF(AND(S449&gt;=F449,T449="PASS"),"PASS","FAIL")</x:f>
        <x:v>FAIL</x:v>
      </x:c>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row>
    <x:row r="450">
      <x:c r="B450" s="28" t="str">
        <x:v>P13</x:v>
      </x:c>
      <x:c r="C450" s="28" t="str">
        <x:v>L3-G5</x:v>
      </x:c>
      <x:c r="D450" s="28" t="str">
        <x:v>L3</x:v>
      </x:c>
      <x:c r="E450" s="28" t="str">
        <x:v>G5</x:v>
      </x:c>
      <x:c r="F450" s="96" t="n">
        <x:f>$D$21</x:f>
        <x:v>1</x:v>
      </x:c>
      <x:c r="G450" s="82" t="n">
        <x:f>Y$21</x:f>
        <x:v>1</x:v>
      </x:c>
      <x:c r="H450" s="82" t="n">
        <x:f>MIN(1,Geometries!E12*$I$21+(1-Geometries!E12)*(Geometries!J12*$F$21+Geometries!K12*$G$21*IF(Geometries!M12="YES",1,$J$21)+Geometries!L12*$H$21*IF(Geometries!M12="YES",1,$J$21)))</x:f>
        <x:v>0.7</x:v>
      </x:c>
      <x:c r="I450" s="82" t="n">
        <x:f>IF($K$21=0,1,IF('Pair Build'!AG22&lt;=$K$21,1,0))</x:f>
        <x:v>1</x:v>
      </x:c>
      <x:c r="J450" s="82" t="n">
        <x:f>IF($L$21=0,1,IF(Geometries!W12&gt;=$L$21,1,0))</x:f>
        <x:v>1</x:v>
      </x:c>
      <x:c r="K450" s="82" t="n">
        <x:f>MIN(IF($M$21=1,Geometries!Z12,1),IF($N$21=1,Geometries!AA12,1))</x:f>
        <x:v>1</x:v>
      </x:c>
      <x:c r="L450" s="82" t="n">
        <x:f>MIN(IF($S$21=1,'Pair Build'!AE22,1),IF($T$21=1,'Pair Build'!AF22,1))</x:f>
        <x:v>1</x:v>
      </x:c>
      <x:c r="M450" s="82" t="n">
        <x:f>IF($O$21=0,1,IF('Pair Build'!AH22&lt;=$O$21,1,0))</x:f>
        <x:v>1</x:v>
      </x:c>
      <x:c r="N450" s="82" t="n">
        <x:f>IF($P$21=0,1,IF('Pair Build'!AI22="PASS",1,0))</x:f>
        <x:v>1</x:v>
      </x:c>
      <x:c r="O450" s="82" t="n">
        <x:f>IF(F450&lt;1,'Pair Build'!Y22,'Pair Build'!Z22)/$Q$21</x:f>
        <x:v>66.33684210526316</x:v>
      </x:c>
      <x:c r="P450" s="82" t="n">
        <x:f>IF('Pair Build'!AK22="T3 FIRM",1,IF(Geometries!AC12&lt;=$R$21,1,0))</x:f>
        <x:v>1</x:v>
      </x:c>
      <x:c r="Q450" s="82" t="n">
        <x:f>IF($U$21=1,Geometries!AB12,1)</x:f>
        <x:v>1</x:v>
      </x:c>
      <x:c r="R450" s="82" t="n">
        <x:f>IF($V$21=1,Lineages!AJ10,1)</x:f>
        <x:v>1</x:v>
      </x:c>
      <x:c r="S450" s="82" t="n">
        <x:f>MIN(1,G450,H450,K450,L450,Q450,R450)</x:f>
        <x:v>0.7</x:v>
      </x:c>
      <x:c r="T450" s="74" t="str">
        <x:f>IF(AND('Pair Build'!AJ22="FIT",I450=1,J450=1,M450=1,N450=1,O450&lt;=$E$21,P450=1),"PASS","FAIL")</x:f>
        <x:v>FAIL</x:v>
      </x:c>
      <x:c r="U450" s="98" t="str">
        <x:f>IF(AND(S450&gt;=F450,T450="PASS"),"PASS","FAIL")</x:f>
        <x:v>FAIL</x:v>
      </x:c>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row>
    <x:row r="451">
      <x:c r="B451" s="28" t="str">
        <x:v>P13</x:v>
      </x:c>
      <x:c r="C451" s="28" t="str">
        <x:v>L4-G1</x:v>
      </x:c>
      <x:c r="D451" s="28" t="str">
        <x:v>L4</x:v>
      </x:c>
      <x:c r="E451" s="28" t="str">
        <x:v>G1</x:v>
      </x:c>
      <x:c r="F451" s="96" t="n">
        <x:f>$D$21</x:f>
        <x:v>1</x:v>
      </x:c>
      <x:c r="G451" s="82" t="n">
        <x:f>Z$21</x:f>
        <x:v>1</x:v>
      </x:c>
      <x:c r="H451" s="82" t="n">
        <x:f>MIN(1,Geometries!E8*$I$21+(1-Geometries!E8)*(Geometries!J8*$F$21+Geometries!K8*$G$21*IF(Geometries!M8="YES",1,$J$21)+Geometries!L8*$H$21*IF(Geometries!M8="YES",1,$J$21)))</x:f>
        <x:v>1</x:v>
      </x:c>
      <x:c r="I451" s="82" t="n">
        <x:f>IF($K$21=0,1,IF('Pair Build'!AG23&lt;=$K$21,1,0))</x:f>
        <x:v>1</x:v>
      </x:c>
      <x:c r="J451" s="82" t="n">
        <x:f>IF($L$21=0,1,IF(Geometries!W8&gt;=$L$21,1,0))</x:f>
        <x:v>1</x:v>
      </x:c>
      <x:c r="K451" s="82" t="n">
        <x:f>MIN(IF($M$21=1,Geometries!Z8,1),IF($N$21=1,Geometries!AA8,1))</x:f>
        <x:v>1</x:v>
      </x:c>
      <x:c r="L451" s="82" t="n">
        <x:f>MIN(IF($S$21=1,'Pair Build'!AE23,1),IF($T$21=1,'Pair Build'!AF23,1))</x:f>
        <x:v>1</x:v>
      </x:c>
      <x:c r="M451" s="82" t="n">
        <x:f>IF($O$21=0,1,IF('Pair Build'!AH23&lt;=$O$21,1,0))</x:f>
        <x:v>1</x:v>
      </x:c>
      <x:c r="N451" s="82" t="n">
        <x:f>IF($P$21=0,1,IF('Pair Build'!AI23="PASS",1,0))</x:f>
        <x:v>1</x:v>
      </x:c>
      <x:c r="O451" s="82" t="n">
        <x:f>IF(F451&lt;1,'Pair Build'!Y23,'Pair Build'!Z23)/$Q$21</x:f>
        <x:v>68.32941176470588</x:v>
      </x:c>
      <x:c r="P451" s="82" t="n">
        <x:f>IF('Pair Build'!AK23="T3 FIRM",1,IF(Geometries!AC8&lt;=$R$21,1,0))</x:f>
        <x:v>1</x:v>
      </x:c>
      <x:c r="Q451" s="82" t="n">
        <x:f>IF($U$21=1,Geometries!AB8,1)</x:f>
        <x:v>1</x:v>
      </x:c>
      <x:c r="R451" s="82" t="n">
        <x:f>IF($V$21=1,Lineages!AJ11,1)</x:f>
        <x:v>1</x:v>
      </x:c>
      <x:c r="S451" s="82" t="n">
        <x:f>MIN(1,G451,H451,K451,L451,Q451,R451)</x:f>
        <x:v>1</x:v>
      </x:c>
      <x:c r="T451" s="74" t="str">
        <x:f>IF(AND('Pair Build'!AJ23="FIT",I451=1,J451=1,M451=1,N451=1,O451&lt;=$E$21,P451=1),"PASS","FAIL")</x:f>
        <x:v>FAIL</x:v>
      </x:c>
      <x:c r="U451" s="98" t="str">
        <x:f>IF(AND(S451&gt;=F451,T451="PASS"),"PASS","FAIL")</x:f>
        <x:v>FAIL</x:v>
      </x:c>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row>
    <x:row r="452">
      <x:c r="B452" s="28" t="str">
        <x:v>P13</x:v>
      </x:c>
      <x:c r="C452" s="28" t="str">
        <x:v>L4-G2</x:v>
      </x:c>
      <x:c r="D452" s="28" t="str">
        <x:v>L4</x:v>
      </x:c>
      <x:c r="E452" s="28" t="str">
        <x:v>G2</x:v>
      </x:c>
      <x:c r="F452" s="96" t="n">
        <x:f>$D$21</x:f>
        <x:v>1</x:v>
      </x:c>
      <x:c r="G452" s="82" t="n">
        <x:f>Z$21</x:f>
        <x:v>1</x:v>
      </x:c>
      <x:c r="H452" s="82" t="n">
        <x:f>MIN(1,Geometries!E9*$I$21+(1-Geometries!E9)*(Geometries!J9*$F$21+Geometries!K9*$G$21*IF(Geometries!M9="YES",1,$J$21)+Geometries!L9*$H$21*IF(Geometries!M9="YES",1,$J$21)))</x:f>
        <x:v>0.1</x:v>
      </x:c>
      <x:c r="I452" s="82" t="n">
        <x:f>IF($K$21=0,1,IF('Pair Build'!AG24&lt;=$K$21,1,0))</x:f>
        <x:v>1</x:v>
      </x:c>
      <x:c r="J452" s="82" t="n">
        <x:f>IF($L$21=0,1,IF(Geometries!W9&gt;=$L$21,1,0))</x:f>
        <x:v>1</x:v>
      </x:c>
      <x:c r="K452" s="82" t="n">
        <x:f>MIN(IF($M$21=1,Geometries!Z9,1),IF($N$21=1,Geometries!AA9,1))</x:f>
        <x:v>1</x:v>
      </x:c>
      <x:c r="L452" s="82" t="n">
        <x:f>MIN(IF($S$21=1,'Pair Build'!AE24,1),IF($T$21=1,'Pair Build'!AF24,1))</x:f>
        <x:v>1</x:v>
      </x:c>
      <x:c r="M452" s="82" t="n">
        <x:f>IF($O$21=0,1,IF('Pair Build'!AH24&lt;=$O$21,1,0))</x:f>
        <x:v>1</x:v>
      </x:c>
      <x:c r="N452" s="82" t="n">
        <x:f>IF($P$21=0,1,IF('Pair Build'!AI24="PASS",1,0))</x:f>
        <x:v>1</x:v>
      </x:c>
      <x:c r="O452" s="82" t="n">
        <x:f>IF(F452&lt;1,'Pair Build'!Y24,'Pair Build'!Z24)/$Q$21</x:f>
        <x:v>79.93333333333334</x:v>
      </x:c>
      <x:c r="P452" s="82" t="n">
        <x:f>IF('Pair Build'!AK24="T3 FIRM",1,IF(Geometries!AC9&lt;=$R$21,1,0))</x:f>
        <x:v>1</x:v>
      </x:c>
      <x:c r="Q452" s="82" t="n">
        <x:f>IF($U$21=1,Geometries!AB9,1)</x:f>
        <x:v>1</x:v>
      </x:c>
      <x:c r="R452" s="82" t="n">
        <x:f>IF($V$21=1,Lineages!AJ11,1)</x:f>
        <x:v>1</x:v>
      </x:c>
      <x:c r="S452" s="82" t="n">
        <x:f>MIN(1,G452,H452,K452,L452,Q452,R452)</x:f>
        <x:v>0.1</x:v>
      </x:c>
      <x:c r="T452" s="74" t="str">
        <x:f>IF(AND('Pair Build'!AJ24="FIT",I452=1,J452=1,M452=1,N452=1,O452&lt;=$E$21,P452=1),"PASS","FAIL")</x:f>
        <x:v>FAIL</x:v>
      </x:c>
      <x:c r="U452" s="98" t="str">
        <x:f>IF(AND(S452&gt;=F452,T452="PASS"),"PASS","FAIL")</x:f>
        <x:v>FAIL</x:v>
      </x:c>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row>
    <x:row r="453">
      <x:c r="B453" s="28" t="str">
        <x:v>P13</x:v>
      </x:c>
      <x:c r="C453" s="28" t="str">
        <x:v>L4-G3</x:v>
      </x:c>
      <x:c r="D453" s="28" t="str">
        <x:v>L4</x:v>
      </x:c>
      <x:c r="E453" s="28" t="str">
        <x:v>G3</x:v>
      </x:c>
      <x:c r="F453" s="96" t="n">
        <x:f>$D$21</x:f>
        <x:v>1</x:v>
      </x:c>
      <x:c r="G453" s="82" t="n">
        <x:f>Z$21</x:f>
        <x:v>1</x:v>
      </x:c>
      <x:c r="H453" s="82" t="n">
        <x:f>MIN(1,Geometries!E10*$I$21+(1-Geometries!E10)*(Geometries!J10*$F$21+Geometries!K10*$G$21*IF(Geometries!M10="YES",1,$J$21)+Geometries!L10*$H$21*IF(Geometries!M10="YES",1,$J$21)))</x:f>
        <x:v>1</x:v>
      </x:c>
      <x:c r="I453" s="82" t="n">
        <x:f>IF($K$21=0,1,IF('Pair Build'!AG25&lt;=$K$21,1,0))</x:f>
        <x:v>1</x:v>
      </x:c>
      <x:c r="J453" s="82" t="n">
        <x:f>IF($L$21=0,1,IF(Geometries!W10&gt;=$L$21,1,0))</x:f>
        <x:v>1</x:v>
      </x:c>
      <x:c r="K453" s="82" t="n">
        <x:f>MIN(IF($M$21=1,Geometries!Z10,1),IF($N$21=1,Geometries!AA10,1))</x:f>
        <x:v>1</x:v>
      </x:c>
      <x:c r="L453" s="82" t="n">
        <x:f>MIN(IF($S$21=1,'Pair Build'!AE25,1),IF($T$21=1,'Pair Build'!AF25,1))</x:f>
        <x:v>1</x:v>
      </x:c>
      <x:c r="M453" s="82" t="n">
        <x:f>IF($O$21=0,1,IF('Pair Build'!AH25&lt;=$O$21,1,0))</x:f>
        <x:v>1</x:v>
      </x:c>
      <x:c r="N453" s="82" t="n">
        <x:f>IF($P$21=0,1,IF('Pair Build'!AI25="PASS",1,0))</x:f>
        <x:v>1</x:v>
      </x:c>
      <x:c r="O453" s="82" t="n">
        <x:f>IF(F453&lt;1,'Pair Build'!Y25,'Pair Build'!Z25)/$Q$21</x:f>
        <x:v>58.94117647058823</x:v>
      </x:c>
      <x:c r="P453" s="82" t="n">
        <x:f>IF('Pair Build'!AK25="T3 FIRM",1,IF(Geometries!AC10&lt;=$R$21,1,0))</x:f>
        <x:v>1</x:v>
      </x:c>
      <x:c r="Q453" s="82" t="n">
        <x:f>IF($U$21=1,Geometries!AB10,1)</x:f>
        <x:v>1</x:v>
      </x:c>
      <x:c r="R453" s="82" t="n">
        <x:f>IF($V$21=1,Lineages!AJ11,1)</x:f>
        <x:v>1</x:v>
      </x:c>
      <x:c r="S453" s="82" t="n">
        <x:f>MIN(1,G453,H453,K453,L453,Q453,R453)</x:f>
        <x:v>1</x:v>
      </x:c>
      <x:c r="T453" s="74" t="str">
        <x:f>IF(AND('Pair Build'!AJ25="FIT",I453=1,J453=1,M453=1,N453=1,O453&lt;=$E$21,P453=1),"PASS","FAIL")</x:f>
        <x:v>FAIL</x:v>
      </x:c>
      <x:c r="U453" s="98" t="str">
        <x:f>IF(AND(S453&gt;=F453,T453="PASS"),"PASS","FAIL")</x:f>
        <x:v>FAIL</x:v>
      </x:c>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row>
    <x:row r="454">
      <x:c r="B454" s="28" t="str">
        <x:v>P13</x:v>
      </x:c>
      <x:c r="C454" s="28" t="str">
        <x:v>L4-G4</x:v>
      </x:c>
      <x:c r="D454" s="28" t="str">
        <x:v>L4</x:v>
      </x:c>
      <x:c r="E454" s="28" t="str">
        <x:v>G4</x:v>
      </x:c>
      <x:c r="F454" s="96" t="n">
        <x:f>$D$21</x:f>
        <x:v>1</x:v>
      </x:c>
      <x:c r="G454" s="82" t="n">
        <x:f>Z$21</x:f>
        <x:v>1</x:v>
      </x:c>
      <x:c r="H454" s="82" t="n">
        <x:f>MIN(1,Geometries!E11*$I$21+(1-Geometries!E11)*(Geometries!J11*$F$21+Geometries!K11*$G$21*IF(Geometries!M11="YES",1,$J$21)+Geometries!L11*$H$21*IF(Geometries!M11="YES",1,$J$21)))</x:f>
        <x:v>1</x:v>
      </x:c>
      <x:c r="I454" s="82" t="n">
        <x:f>IF($K$21=0,1,IF('Pair Build'!AG26&lt;=$K$21,1,0))</x:f>
        <x:v>1</x:v>
      </x:c>
      <x:c r="J454" s="82" t="n">
        <x:f>IF($L$21=0,1,IF(Geometries!W11&gt;=$L$21,1,0))</x:f>
        <x:v>1</x:v>
      </x:c>
      <x:c r="K454" s="82" t="n">
        <x:f>MIN(IF($M$21=1,Geometries!Z11,1),IF($N$21=1,Geometries!AA11,1))</x:f>
        <x:v>1</x:v>
      </x:c>
      <x:c r="L454" s="82" t="n">
        <x:f>MIN(IF($S$21=1,'Pair Build'!AE26,1),IF($T$21=1,'Pair Build'!AF26,1))</x:f>
        <x:v>1</x:v>
      </x:c>
      <x:c r="M454" s="82" t="n">
        <x:f>IF($O$21=0,1,IF('Pair Build'!AH26&lt;=$O$21,1,0))</x:f>
        <x:v>1</x:v>
      </x:c>
      <x:c r="N454" s="82" t="n">
        <x:f>IF($P$21=0,1,IF('Pair Build'!AI26="PASS",1,0))</x:f>
        <x:v>1</x:v>
      </x:c>
      <x:c r="O454" s="82" t="n">
        <x:f>IF(F454&lt;1,'Pair Build'!Y26,'Pair Build'!Z26)/$Q$21</x:f>
        <x:v>18.8</x:v>
      </x:c>
      <x:c r="P454" s="82" t="n">
        <x:f>IF('Pair Build'!AK26="T3 FIRM",1,IF(Geometries!AC11&lt;=$R$21,1,0))</x:f>
        <x:v>1</x:v>
      </x:c>
      <x:c r="Q454" s="82" t="n">
        <x:f>IF($U$21=1,Geometries!AB11,1)</x:f>
        <x:v>1</x:v>
      </x:c>
      <x:c r="R454" s="82" t="n">
        <x:f>IF($V$21=1,Lineages!AJ11,1)</x:f>
        <x:v>1</x:v>
      </x:c>
      <x:c r="S454" s="82" t="n">
        <x:f>MIN(1,G454,H454,K454,L454,Q454,R454)</x:f>
        <x:v>1</x:v>
      </x:c>
      <x:c r="T454" s="74" t="str">
        <x:f>IF(AND('Pair Build'!AJ26="FIT",I454=1,J454=1,M454=1,N454=1,O454&lt;=$E$21,P454=1),"PASS","FAIL")</x:f>
        <x:v>PASS</x:v>
      </x:c>
      <x:c r="U454" s="98" t="str">
        <x:f>IF(AND(S454&gt;=F454,T454="PASS"),"PASS","FAIL")</x:f>
        <x:v>PASS</x:v>
      </x:c>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row>
    <x:row r="455">
      <x:c r="B455" s="28" t="str">
        <x:v>P13</x:v>
      </x:c>
      <x:c r="C455" s="28" t="str">
        <x:v>L4-G5</x:v>
      </x:c>
      <x:c r="D455" s="28" t="str">
        <x:v>L4</x:v>
      </x:c>
      <x:c r="E455" s="28" t="str">
        <x:v>G5</x:v>
      </x:c>
      <x:c r="F455" s="96" t="n">
        <x:f>$D$21</x:f>
        <x:v>1</x:v>
      </x:c>
      <x:c r="G455" s="82" t="n">
        <x:f>Z$21</x:f>
        <x:v>1</x:v>
      </x:c>
      <x:c r="H455" s="82" t="n">
        <x:f>MIN(1,Geometries!E12*$I$21+(1-Geometries!E12)*(Geometries!J12*$F$21+Geometries!K12*$G$21*IF(Geometries!M12="YES",1,$J$21)+Geometries!L12*$H$21*IF(Geometries!M12="YES",1,$J$21)))</x:f>
        <x:v>0.7</x:v>
      </x:c>
      <x:c r="I455" s="82" t="n">
        <x:f>IF($K$21=0,1,IF('Pair Build'!AG27&lt;=$K$21,1,0))</x:f>
        <x:v>1</x:v>
      </x:c>
      <x:c r="J455" s="82" t="n">
        <x:f>IF($L$21=0,1,IF(Geometries!W12&gt;=$L$21,1,0))</x:f>
        <x:v>1</x:v>
      </x:c>
      <x:c r="K455" s="82" t="n">
        <x:f>MIN(IF($M$21=1,Geometries!Z12,1),IF($N$21=1,Geometries!AA12,1))</x:f>
        <x:v>1</x:v>
      </x:c>
      <x:c r="L455" s="82" t="n">
        <x:f>MIN(IF($S$21=1,'Pair Build'!AE27,1),IF($T$21=1,'Pair Build'!AF27,1))</x:f>
        <x:v>1</x:v>
      </x:c>
      <x:c r="M455" s="82" t="n">
        <x:f>IF($O$21=0,1,IF('Pair Build'!AH27&lt;=$O$21,1,0))</x:f>
        <x:v>1</x:v>
      </x:c>
      <x:c r="N455" s="82" t="n">
        <x:f>IF($P$21=0,1,IF('Pair Build'!AI27="PASS",1,0))</x:f>
        <x:v>1</x:v>
      </x:c>
      <x:c r="O455" s="82" t="n">
        <x:f>IF(F455&lt;1,'Pair Build'!Y27,'Pair Build'!Z27)/$Q$21</x:f>
        <x:v>83.16315789473684</x:v>
      </x:c>
      <x:c r="P455" s="82" t="n">
        <x:f>IF('Pair Build'!AK27="T3 FIRM",1,IF(Geometries!AC12&lt;=$R$21,1,0))</x:f>
        <x:v>1</x:v>
      </x:c>
      <x:c r="Q455" s="82" t="n">
        <x:f>IF($U$21=1,Geometries!AB12,1)</x:f>
        <x:v>1</x:v>
      </x:c>
      <x:c r="R455" s="82" t="n">
        <x:f>IF($V$21=1,Lineages!AJ11,1)</x:f>
        <x:v>1</x:v>
      </x:c>
      <x:c r="S455" s="82" t="n">
        <x:f>MIN(1,G455,H455,K455,L455,Q455,R455)</x:f>
        <x:v>0.7</x:v>
      </x:c>
      <x:c r="T455" s="74" t="str">
        <x:f>IF(AND('Pair Build'!AJ27="FIT",I455=1,J455=1,M455=1,N455=1,O455&lt;=$E$21,P455=1),"PASS","FAIL")</x:f>
        <x:v>FAIL</x:v>
      </x:c>
      <x:c r="U455" s="98" t="str">
        <x:f>IF(AND(S455&gt;=F455,T455="PASS"),"PASS","FAIL")</x:f>
        <x:v>FAIL</x:v>
      </x:c>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row>
    <x:row r="456">
      <x:c r="B456" s="28" t="str">
        <x:v>P13</x:v>
      </x:c>
      <x:c r="C456" s="28" t="str">
        <x:v>L5-G1</x:v>
      </x:c>
      <x:c r="D456" s="28" t="str">
        <x:v>L5</x:v>
      </x:c>
      <x:c r="E456" s="28" t="str">
        <x:v>G1</x:v>
      </x:c>
      <x:c r="F456" s="96" t="n">
        <x:f>$D$21</x:f>
        <x:v>1</x:v>
      </x:c>
      <x:c r="G456" s="82" t="n">
        <x:f>AA$21</x:f>
        <x:v>1</x:v>
      </x:c>
      <x:c r="H456" s="82" t="n">
        <x:f>MIN(1,Geometries!E8*$I$21+(1-Geometries!E8)*(Geometries!J8*$F$21+Geometries!K8*$G$21*IF(Geometries!M8="YES",1,$J$21)+Geometries!L8*$H$21*IF(Geometries!M8="YES",1,$J$21)))</x:f>
        <x:v>1</x:v>
      </x:c>
      <x:c r="I456" s="82" t="n">
        <x:f>IF($K$21=0,1,IF('Pair Build'!AG28&lt;=$K$21,1,0))</x:f>
        <x:v>1</x:v>
      </x:c>
      <x:c r="J456" s="82" t="n">
        <x:f>IF($L$21=0,1,IF(Geometries!W8&gt;=$L$21,1,0))</x:f>
        <x:v>1</x:v>
      </x:c>
      <x:c r="K456" s="82" t="n">
        <x:f>MIN(IF($M$21=1,Geometries!Z8,1),IF($N$21=1,Geometries!AA8,1))</x:f>
        <x:v>1</x:v>
      </x:c>
      <x:c r="L456" s="82" t="n">
        <x:f>MIN(IF($S$21=1,'Pair Build'!AE28,1),IF($T$21=1,'Pair Build'!AF28,1))</x:f>
        <x:v>1</x:v>
      </x:c>
      <x:c r="M456" s="82" t="n">
        <x:f>IF($O$21=0,1,IF('Pair Build'!AH28&lt;=$O$21,1,0))</x:f>
        <x:v>1</x:v>
      </x:c>
      <x:c r="N456" s="82" t="n">
        <x:f>IF($P$21=0,1,IF('Pair Build'!AI28="PASS",1,0))</x:f>
        <x:v>1</x:v>
      </x:c>
      <x:c r="O456" s="82" t="n">
        <x:f>IF(F456&lt;1,'Pair Build'!Y28,'Pair Build'!Z28)/$Q$21</x:f>
        <x:v>24</x:v>
      </x:c>
      <x:c r="P456" s="82" t="n">
        <x:f>IF('Pair Build'!AK28="T3 FIRM",1,IF(Geometries!AC8&lt;=$R$21,1,0))</x:f>
        <x:v>1</x:v>
      </x:c>
      <x:c r="Q456" s="82" t="n">
        <x:f>IF($U$21=1,Geometries!AB8,1)</x:f>
        <x:v>1</x:v>
      </x:c>
      <x:c r="R456" s="82" t="n">
        <x:f>IF($V$21=1,Lineages!AJ12,1)</x:f>
        <x:v>1</x:v>
      </x:c>
      <x:c r="S456" s="82" t="n">
        <x:f>MIN(1,G456,H456,K456,L456,Q456,R456)</x:f>
        <x:v>1</x:v>
      </x:c>
      <x:c r="T456" s="74" t="str">
        <x:f>IF(AND('Pair Build'!AJ28="FIT",I456=1,J456=1,M456=1,N456=1,O456&lt;=$E$21,P456=1),"PASS","FAIL")</x:f>
        <x:v>PASS</x:v>
      </x:c>
      <x:c r="U456" s="98" t="str">
        <x:f>IF(AND(S456&gt;=F456,T456="PASS"),"PASS","FAIL")</x:f>
        <x:v>PASS</x:v>
      </x:c>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row>
    <x:row r="457">
      <x:c r="B457" s="28" t="str">
        <x:v>P13</x:v>
      </x:c>
      <x:c r="C457" s="28" t="str">
        <x:v>L5-G2</x:v>
      </x:c>
      <x:c r="D457" s="28" t="str">
        <x:v>L5</x:v>
      </x:c>
      <x:c r="E457" s="28" t="str">
        <x:v>G2</x:v>
      </x:c>
      <x:c r="F457" s="96" t="n">
        <x:f>$D$21</x:f>
        <x:v>1</x:v>
      </x:c>
      <x:c r="G457" s="82" t="n">
        <x:f>AA$21</x:f>
        <x:v>1</x:v>
      </x:c>
      <x:c r="H457" s="82" t="n">
        <x:f>MIN(1,Geometries!E9*$I$21+(1-Geometries!E9)*(Geometries!J9*$F$21+Geometries!K9*$G$21*IF(Geometries!M9="YES",1,$J$21)+Geometries!L9*$H$21*IF(Geometries!M9="YES",1,$J$21)))</x:f>
        <x:v>0.1</x:v>
      </x:c>
      <x:c r="I457" s="82" t="n">
        <x:f>IF($K$21=0,1,IF('Pair Build'!AG29&lt;=$K$21,1,0))</x:f>
        <x:v>1</x:v>
      </x:c>
      <x:c r="J457" s="82" t="n">
        <x:f>IF($L$21=0,1,IF(Geometries!W9&gt;=$L$21,1,0))</x:f>
        <x:v>1</x:v>
      </x:c>
      <x:c r="K457" s="82" t="n">
        <x:f>MIN(IF($M$21=1,Geometries!Z9,1),IF($N$21=1,Geometries!AA9,1))</x:f>
        <x:v>1</x:v>
      </x:c>
      <x:c r="L457" s="82" t="n">
        <x:f>MIN(IF($S$21=1,'Pair Build'!AE29,1),IF($T$21=1,'Pair Build'!AF29,1))</x:f>
        <x:v>1</x:v>
      </x:c>
      <x:c r="M457" s="82" t="n">
        <x:f>IF($O$21=0,1,IF('Pair Build'!AH29&lt;=$O$21,1,0))</x:f>
        <x:v>1</x:v>
      </x:c>
      <x:c r="N457" s="82" t="n">
        <x:f>IF($P$21=0,1,IF('Pair Build'!AI29="PASS",1,0))</x:f>
        <x:v>1</x:v>
      </x:c>
      <x:c r="O457" s="82" t="n">
        <x:f>IF(F457&lt;1,'Pair Build'!Y29,'Pair Build'!Z29)/$Q$21</x:f>
        <x:v>30.799999999999997</x:v>
      </x:c>
      <x:c r="P457" s="82" t="n">
        <x:f>IF('Pair Build'!AK29="T3 FIRM",1,IF(Geometries!AC9&lt;=$R$21,1,0))</x:f>
        <x:v>1</x:v>
      </x:c>
      <x:c r="Q457" s="82" t="n">
        <x:f>IF($U$21=1,Geometries!AB9,1)</x:f>
        <x:v>1</x:v>
      </x:c>
      <x:c r="R457" s="82" t="n">
        <x:f>IF($V$21=1,Lineages!AJ12,1)</x:f>
        <x:v>1</x:v>
      </x:c>
      <x:c r="S457" s="82" t="n">
        <x:f>MIN(1,G457,H457,K457,L457,Q457,R457)</x:f>
        <x:v>0.1</x:v>
      </x:c>
      <x:c r="T457" s="74" t="str">
        <x:f>IF(AND('Pair Build'!AJ29="FIT",I457=1,J457=1,M457=1,N457=1,O457&lt;=$E$21,P457=1),"PASS","FAIL")</x:f>
        <x:v>PASS</x:v>
      </x:c>
      <x:c r="U457" s="98" t="str">
        <x:f>IF(AND(S457&gt;=F457,T457="PASS"),"PASS","FAIL")</x:f>
        <x:v>FAIL</x:v>
      </x:c>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row>
    <x:row r="458">
      <x:c r="B458" s="28" t="str">
        <x:v>P13</x:v>
      </x:c>
      <x:c r="C458" s="28" t="str">
        <x:v>L5-G3</x:v>
      </x:c>
      <x:c r="D458" s="28" t="str">
        <x:v>L5</x:v>
      </x:c>
      <x:c r="E458" s="28" t="str">
        <x:v>G3</x:v>
      </x:c>
      <x:c r="F458" s="96" t="n">
        <x:f>$D$21</x:f>
        <x:v>1</x:v>
      </x:c>
      <x:c r="G458" s="82" t="n">
        <x:f>AA$21</x:f>
        <x:v>1</x:v>
      </x:c>
      <x:c r="H458" s="82" t="n">
        <x:f>MIN(1,Geometries!E10*$I$21+(1-Geometries!E10)*(Geometries!J10*$F$21+Geometries!K10*$G$21*IF(Geometries!M10="YES",1,$J$21)+Geometries!L10*$H$21*IF(Geometries!M10="YES",1,$J$21)))</x:f>
        <x:v>1</x:v>
      </x:c>
      <x:c r="I458" s="82" t="n">
        <x:f>IF($K$21=0,1,IF('Pair Build'!AG30&lt;=$K$21,1,0))</x:f>
        <x:v>1</x:v>
      </x:c>
      <x:c r="J458" s="82" t="n">
        <x:f>IF($L$21=0,1,IF(Geometries!W10&gt;=$L$21,1,0))</x:f>
        <x:v>1</x:v>
      </x:c>
      <x:c r="K458" s="82" t="n">
        <x:f>MIN(IF($M$21=1,Geometries!Z10,1),IF($N$21=1,Geometries!AA10,1))</x:f>
        <x:v>1</x:v>
      </x:c>
      <x:c r="L458" s="82" t="n">
        <x:f>MIN(IF($S$21=1,'Pair Build'!AE30,1),IF($T$21=1,'Pair Build'!AF30,1))</x:f>
        <x:v>1</x:v>
      </x:c>
      <x:c r="M458" s="82" t="n">
        <x:f>IF($O$21=0,1,IF('Pair Build'!AH30&lt;=$O$21,1,0))</x:f>
        <x:v>1</x:v>
      </x:c>
      <x:c r="N458" s="82" t="n">
        <x:f>IF($P$21=0,1,IF('Pair Build'!AI30="PASS",1,0))</x:f>
        <x:v>1</x:v>
      </x:c>
      <x:c r="O458" s="82" t="n">
        <x:f>IF(F458&lt;1,'Pair Build'!Y30,'Pair Build'!Z30)/$Q$21</x:f>
        <x:v>19.2</x:v>
      </x:c>
      <x:c r="P458" s="82" t="n">
        <x:f>IF('Pair Build'!AK30="T3 FIRM",1,IF(Geometries!AC10&lt;=$R$21,1,0))</x:f>
        <x:v>1</x:v>
      </x:c>
      <x:c r="Q458" s="82" t="n">
        <x:f>IF($U$21=1,Geometries!AB10,1)</x:f>
        <x:v>1</x:v>
      </x:c>
      <x:c r="R458" s="82" t="n">
        <x:f>IF($V$21=1,Lineages!AJ12,1)</x:f>
        <x:v>1</x:v>
      </x:c>
      <x:c r="S458" s="82" t="n">
        <x:f>MIN(1,G458,H458,K458,L458,Q458,R458)</x:f>
        <x:v>1</x:v>
      </x:c>
      <x:c r="T458" s="74" t="str">
        <x:f>IF(AND('Pair Build'!AJ30="FIT",I458=1,J458=1,M458=1,N458=1,O458&lt;=$E$21,P458=1),"PASS","FAIL")</x:f>
        <x:v>PASS</x:v>
      </x:c>
      <x:c r="U458" s="98" t="str">
        <x:f>IF(AND(S458&gt;=F458,T458="PASS"),"PASS","FAIL")</x:f>
        <x:v>PASS</x:v>
      </x:c>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row>
    <x:row r="459">
      <x:c r="B459" s="28" t="str">
        <x:v>P13</x:v>
      </x:c>
      <x:c r="C459" s="28" t="str">
        <x:v>L5-G4</x:v>
      </x:c>
      <x:c r="D459" s="28" t="str">
        <x:v>L5</x:v>
      </x:c>
      <x:c r="E459" s="28" t="str">
        <x:v>G4</x:v>
      </x:c>
      <x:c r="F459" s="96" t="n">
        <x:f>$D$21</x:f>
        <x:v>1</x:v>
      </x:c>
      <x:c r="G459" s="82" t="n">
        <x:f>AA$21</x:f>
        <x:v>1</x:v>
      </x:c>
      <x:c r="H459" s="82" t="n">
        <x:f>MIN(1,Geometries!E11*$I$21+(1-Geometries!E11)*(Geometries!J11*$F$21+Geometries!K11*$G$21*IF(Geometries!M11="YES",1,$J$21)+Geometries!L11*$H$21*IF(Geometries!M11="YES",1,$J$21)))</x:f>
        <x:v>1</x:v>
      </x:c>
      <x:c r="I459" s="82" t="n">
        <x:f>IF($K$21=0,1,IF('Pair Build'!AG31&lt;=$K$21,1,0))</x:f>
        <x:v>1</x:v>
      </x:c>
      <x:c r="J459" s="82" t="n">
        <x:f>IF($L$21=0,1,IF(Geometries!W11&gt;=$L$21,1,0))</x:f>
        <x:v>1</x:v>
      </x:c>
      <x:c r="K459" s="82" t="n">
        <x:f>MIN(IF($M$21=1,Geometries!Z11,1),IF($N$21=1,Geometries!AA11,1))</x:f>
        <x:v>1</x:v>
      </x:c>
      <x:c r="L459" s="82" t="n">
        <x:f>MIN(IF($S$21=1,'Pair Build'!AE31,1),IF($T$21=1,'Pair Build'!AF31,1))</x:f>
        <x:v>1</x:v>
      </x:c>
      <x:c r="M459" s="82" t="n">
        <x:f>IF($O$21=0,1,IF('Pair Build'!AH31&lt;=$O$21,1,0))</x:f>
        <x:v>1</x:v>
      </x:c>
      <x:c r="N459" s="82" t="n">
        <x:f>IF($P$21=0,1,IF('Pair Build'!AI31="PASS",1,0))</x:f>
        <x:v>1</x:v>
      </x:c>
      <x:c r="O459" s="82" t="n">
        <x:f>IF(F459&lt;1,'Pair Build'!Y31,'Pair Build'!Z31)/$Q$21</x:f>
        <x:v>9.6</x:v>
      </x:c>
      <x:c r="P459" s="82" t="n">
        <x:f>IF('Pair Build'!AK31="T3 FIRM",1,IF(Geometries!AC11&lt;=$R$21,1,0))</x:f>
        <x:v>1</x:v>
      </x:c>
      <x:c r="Q459" s="82" t="n">
        <x:f>IF($U$21=1,Geometries!AB11,1)</x:f>
        <x:v>1</x:v>
      </x:c>
      <x:c r="R459" s="82" t="n">
        <x:f>IF($V$21=1,Lineages!AJ12,1)</x:f>
        <x:v>1</x:v>
      </x:c>
      <x:c r="S459" s="82" t="n">
        <x:f>MIN(1,G459,H459,K459,L459,Q459,R459)</x:f>
        <x:v>1</x:v>
      </x:c>
      <x:c r="T459" s="74" t="str">
        <x:f>IF(AND('Pair Build'!AJ31="FIT",I459=1,J459=1,M459=1,N459=1,O459&lt;=$E$21,P459=1),"PASS","FAIL")</x:f>
        <x:v>PASS</x:v>
      </x:c>
      <x:c r="U459" s="98" t="str">
        <x:f>IF(AND(S459&gt;=F459,T459="PASS"),"PASS","FAIL")</x:f>
        <x:v>PASS</x:v>
      </x:c>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row>
    <x:row r="460">
      <x:c r="B460" s="28" t="str">
        <x:v>P13</x:v>
      </x:c>
      <x:c r="C460" s="28" t="str">
        <x:v>L5-G5</x:v>
      </x:c>
      <x:c r="D460" s="28" t="str">
        <x:v>L5</x:v>
      </x:c>
      <x:c r="E460" s="28" t="str">
        <x:v>G5</x:v>
      </x:c>
      <x:c r="F460" s="96" t="n">
        <x:f>$D$21</x:f>
        <x:v>1</x:v>
      </x:c>
      <x:c r="G460" s="82" t="n">
        <x:f>AA$21</x:f>
        <x:v>1</x:v>
      </x:c>
      <x:c r="H460" s="82" t="n">
        <x:f>MIN(1,Geometries!E12*$I$21+(1-Geometries!E12)*(Geometries!J12*$F$21+Geometries!K12*$G$21*IF(Geometries!M12="YES",1,$J$21)+Geometries!L12*$H$21*IF(Geometries!M12="YES",1,$J$21)))</x:f>
        <x:v>0.7</x:v>
      </x:c>
      <x:c r="I460" s="82" t="n">
        <x:f>IF($K$21=0,1,IF('Pair Build'!AG32&lt;=$K$21,1,0))</x:f>
        <x:v>1</x:v>
      </x:c>
      <x:c r="J460" s="82" t="n">
        <x:f>IF($L$21=0,1,IF(Geometries!W12&gt;=$L$21,1,0))</x:f>
        <x:v>1</x:v>
      </x:c>
      <x:c r="K460" s="82" t="n">
        <x:f>MIN(IF($M$21=1,Geometries!Z12,1),IF($N$21=1,Geometries!AA12,1))</x:f>
        <x:v>1</x:v>
      </x:c>
      <x:c r="L460" s="82" t="n">
        <x:f>MIN(IF($S$21=1,'Pair Build'!AE32,1),IF($T$21=1,'Pair Build'!AF32,1))</x:f>
        <x:v>1</x:v>
      </x:c>
      <x:c r="M460" s="82" t="n">
        <x:f>IF($O$21=0,1,IF('Pair Build'!AH32&lt;=$O$21,1,0))</x:f>
        <x:v>1</x:v>
      </x:c>
      <x:c r="N460" s="82" t="n">
        <x:f>IF($P$21=0,1,IF('Pair Build'!AI32="PASS",1,0))</x:f>
        <x:v>1</x:v>
      </x:c>
      <x:c r="O460" s="82" t="n">
        <x:f>IF(F460&lt;1,'Pair Build'!Y32,'Pair Build'!Z32)/$Q$21</x:f>
        <x:v>32.2</x:v>
      </x:c>
      <x:c r="P460" s="82" t="n">
        <x:f>IF('Pair Build'!AK32="T3 FIRM",1,IF(Geometries!AC12&lt;=$R$21,1,0))</x:f>
        <x:v>1</x:v>
      </x:c>
      <x:c r="Q460" s="82" t="n">
        <x:f>IF($U$21=1,Geometries!AB12,1)</x:f>
        <x:v>1</x:v>
      </x:c>
      <x:c r="R460" s="82" t="n">
        <x:f>IF($V$21=1,Lineages!AJ12,1)</x:f>
        <x:v>1</x:v>
      </x:c>
      <x:c r="S460" s="82" t="n">
        <x:f>MIN(1,G460,H460,K460,L460,Q460,R460)</x:f>
        <x:v>0.7</x:v>
      </x:c>
      <x:c r="T460" s="74" t="str">
        <x:f>IF(AND('Pair Build'!AJ32="FIT",I460=1,J460=1,M460=1,N460=1,O460&lt;=$E$21,P460=1),"PASS","FAIL")</x:f>
        <x:v>PASS</x:v>
      </x:c>
      <x:c r="U460" s="98" t="str">
        <x:f>IF(AND(S460&gt;=F460,T460="PASS"),"PASS","FAIL")</x:f>
        <x:v>FAIL</x:v>
      </x:c>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row>
    <x:row r="461">
      <x:c r="B461" s="28" t="str">
        <x:v>P13</x:v>
      </x:c>
      <x:c r="C461" s="28" t="str">
        <x:v>L6-G1</x:v>
      </x:c>
      <x:c r="D461" s="28" t="str">
        <x:v>L6</x:v>
      </x:c>
      <x:c r="E461" s="28" t="str">
        <x:v>G1</x:v>
      </x:c>
      <x:c r="F461" s="96" t="n">
        <x:f>$D$21</x:f>
        <x:v>1</x:v>
      </x:c>
      <x:c r="G461" s="82" t="n">
        <x:f>AB$21</x:f>
        <x:v>1</x:v>
      </x:c>
      <x:c r="H461" s="82" t="n">
        <x:f>MIN(1,Geometries!E8*$I$21+(1-Geometries!E8)*(Geometries!J8*$F$21+Geometries!K8*$G$21*IF(Geometries!M8="YES",1,$J$21)+Geometries!L8*$H$21*IF(Geometries!M8="YES",1,$J$21)))</x:f>
        <x:v>1</x:v>
      </x:c>
      <x:c r="I461" s="82" t="n">
        <x:f>IF($K$21=0,1,IF('Pair Build'!AG33&lt;=$K$21,1,0))</x:f>
        <x:v>1</x:v>
      </x:c>
      <x:c r="J461" s="82" t="n">
        <x:f>IF($L$21=0,1,IF(Geometries!W8&gt;=$L$21,1,0))</x:f>
        <x:v>1</x:v>
      </x:c>
      <x:c r="K461" s="82" t="n">
        <x:f>MIN(IF($M$21=1,Geometries!Z8,1),IF($N$21=1,Geometries!AA8,1))</x:f>
        <x:v>1</x:v>
      </x:c>
      <x:c r="L461" s="82" t="n">
        <x:f>MIN(IF($S$21=1,'Pair Build'!AE33,1),IF($T$21=1,'Pair Build'!AF33,1))</x:f>
        <x:v>1</x:v>
      </x:c>
      <x:c r="M461" s="82" t="n">
        <x:f>IF($O$21=0,1,IF('Pair Build'!AH33&lt;=$O$21,1,0))</x:f>
        <x:v>1</x:v>
      </x:c>
      <x:c r="N461" s="82" t="n">
        <x:f>IF($P$21=0,1,IF('Pair Build'!AI33="PASS",1,0))</x:f>
        <x:v>1</x:v>
      </x:c>
      <x:c r="O461" s="82" t="n">
        <x:f>IF(F461&lt;1,'Pair Build'!Y33,'Pair Build'!Z33)/$Q$21</x:f>
        <x:v>131.50588235294117</x:v>
      </x:c>
      <x:c r="P461" s="82" t="n">
        <x:f>IF('Pair Build'!AK33="T3 FIRM",1,IF(Geometries!AC8&lt;=$R$21,1,0))</x:f>
        <x:v>1</x:v>
      </x:c>
      <x:c r="Q461" s="82" t="n">
        <x:f>IF($U$21=1,Geometries!AB8,1)</x:f>
        <x:v>1</x:v>
      </x:c>
      <x:c r="R461" s="82" t="n">
        <x:f>IF($V$21=1,Lineages!AJ13,1)</x:f>
        <x:v>1</x:v>
      </x:c>
      <x:c r="S461" s="82" t="n">
        <x:f>MIN(1,G461,H461,K461,L461,Q461,R461)</x:f>
        <x:v>1</x:v>
      </x:c>
      <x:c r="T461" s="74" t="str">
        <x:f>IF(AND('Pair Build'!AJ33="FIT",I461=1,J461=1,M461=1,N461=1,O461&lt;=$E$21,P461=1),"PASS","FAIL")</x:f>
        <x:v>FAIL</x:v>
      </x:c>
      <x:c r="U461" s="98" t="str">
        <x:f>IF(AND(S461&gt;=F461,T461="PASS"),"PASS","FAIL")</x:f>
        <x:v>FAIL</x:v>
      </x:c>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row>
    <x:row r="462">
      <x:c r="B462" s="28" t="str">
        <x:v>P13</x:v>
      </x:c>
      <x:c r="C462" s="28" t="str">
        <x:v>L6-G2</x:v>
      </x:c>
      <x:c r="D462" s="28" t="str">
        <x:v>L6</x:v>
      </x:c>
      <x:c r="E462" s="28" t="str">
        <x:v>G2</x:v>
      </x:c>
      <x:c r="F462" s="96" t="n">
        <x:f>$D$21</x:f>
        <x:v>1</x:v>
      </x:c>
      <x:c r="G462" s="82" t="n">
        <x:f>AB$21</x:f>
        <x:v>1</x:v>
      </x:c>
      <x:c r="H462" s="82" t="n">
        <x:f>MIN(1,Geometries!E9*$I$21+(1-Geometries!E9)*(Geometries!J9*$F$21+Geometries!K9*$G$21*IF(Geometries!M9="YES",1,$J$21)+Geometries!L9*$H$21*IF(Geometries!M9="YES",1,$J$21)))</x:f>
        <x:v>0.1</x:v>
      </x:c>
      <x:c r="I462" s="82" t="n">
        <x:f>IF($K$21=0,1,IF('Pair Build'!AG34&lt;=$K$21,1,0))</x:f>
        <x:v>1</x:v>
      </x:c>
      <x:c r="J462" s="82" t="n">
        <x:f>IF($L$21=0,1,IF(Geometries!W9&gt;=$L$21,1,0))</x:f>
        <x:v>1</x:v>
      </x:c>
      <x:c r="K462" s="82" t="n">
        <x:f>MIN(IF($M$21=1,Geometries!Z9,1),IF($N$21=1,Geometries!AA9,1))</x:f>
        <x:v>1</x:v>
      </x:c>
      <x:c r="L462" s="82" t="n">
        <x:f>MIN(IF($S$21=1,'Pair Build'!AE34,1),IF($T$21=1,'Pair Build'!AF34,1))</x:f>
        <x:v>1</x:v>
      </x:c>
      <x:c r="M462" s="82" t="n">
        <x:f>IF($O$21=0,1,IF('Pair Build'!AH34&lt;=$O$21,1,0))</x:f>
        <x:v>1</x:v>
      </x:c>
      <x:c r="N462" s="82" t="n">
        <x:f>IF($P$21=0,1,IF('Pair Build'!AI34="PASS",1,0))</x:f>
        <x:v>1</x:v>
      </x:c>
      <x:c r="O462" s="82" t="n">
        <x:f>IF(F462&lt;1,'Pair Build'!Y34,'Pair Build'!Z34)/$Q$21</x:f>
        <x:v>149.93333333333334</x:v>
      </x:c>
      <x:c r="P462" s="82" t="n">
        <x:f>IF('Pair Build'!AK34="T3 FIRM",1,IF(Geometries!AC9&lt;=$R$21,1,0))</x:f>
        <x:v>1</x:v>
      </x:c>
      <x:c r="Q462" s="82" t="n">
        <x:f>IF($U$21=1,Geometries!AB9,1)</x:f>
        <x:v>1</x:v>
      </x:c>
      <x:c r="R462" s="82" t="n">
        <x:f>IF($V$21=1,Lineages!AJ13,1)</x:f>
        <x:v>1</x:v>
      </x:c>
      <x:c r="S462" s="82" t="n">
        <x:f>MIN(1,G462,H462,K462,L462,Q462,R462)</x:f>
        <x:v>0.1</x:v>
      </x:c>
      <x:c r="T462" s="74" t="str">
        <x:f>IF(AND('Pair Build'!AJ34="FIT",I462=1,J462=1,M462=1,N462=1,O462&lt;=$E$21,P462=1),"PASS","FAIL")</x:f>
        <x:v>FAIL</x:v>
      </x:c>
      <x:c r="U462" s="98" t="str">
        <x:f>IF(AND(S462&gt;=F462,T462="PASS"),"PASS","FAIL")</x:f>
        <x:v>FAIL</x:v>
      </x:c>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row>
    <x:row r="463">
      <x:c r="B463" s="28" t="str">
        <x:v>P13</x:v>
      </x:c>
      <x:c r="C463" s="28" t="str">
        <x:v>L6-G3</x:v>
      </x:c>
      <x:c r="D463" s="28" t="str">
        <x:v>L6</x:v>
      </x:c>
      <x:c r="E463" s="28" t="str">
        <x:v>G3</x:v>
      </x:c>
      <x:c r="F463" s="96" t="n">
        <x:f>$D$21</x:f>
        <x:v>1</x:v>
      </x:c>
      <x:c r="G463" s="82" t="n">
        <x:f>AB$21</x:f>
        <x:v>1</x:v>
      </x:c>
      <x:c r="H463" s="82" t="n">
        <x:f>MIN(1,Geometries!E10*$I$21+(1-Geometries!E10)*(Geometries!J10*$F$21+Geometries!K10*$G$21*IF(Geometries!M10="YES",1,$J$21)+Geometries!L10*$H$21*IF(Geometries!M10="YES",1,$J$21)))</x:f>
        <x:v>1</x:v>
      </x:c>
      <x:c r="I463" s="82" t="n">
        <x:f>IF($K$21=0,1,IF('Pair Build'!AG35&lt;=$K$21,1,0))</x:f>
        <x:v>1</x:v>
      </x:c>
      <x:c r="J463" s="82" t="n">
        <x:f>IF($L$21=0,1,IF(Geometries!W10&gt;=$L$21,1,0))</x:f>
        <x:v>1</x:v>
      </x:c>
      <x:c r="K463" s="82" t="n">
        <x:f>MIN(IF($M$21=1,Geometries!Z10,1),IF($N$21=1,Geometries!AA10,1))</x:f>
        <x:v>1</x:v>
      </x:c>
      <x:c r="L463" s="82" t="n">
        <x:f>MIN(IF($S$21=1,'Pair Build'!AE35,1),IF($T$21=1,'Pair Build'!AF35,1))</x:f>
        <x:v>1</x:v>
      </x:c>
      <x:c r="M463" s="82" t="n">
        <x:f>IF($O$21=0,1,IF('Pair Build'!AH35&lt;=$O$21,1,0))</x:f>
        <x:v>1</x:v>
      </x:c>
      <x:c r="N463" s="82" t="n">
        <x:f>IF($P$21=0,1,IF('Pair Build'!AI35="PASS",1,0))</x:f>
        <x:v>1</x:v>
      </x:c>
      <x:c r="O463" s="82" t="n">
        <x:f>IF(F463&lt;1,'Pair Build'!Y35,'Pair Build'!Z35)/$Q$21</x:f>
        <x:v>115.58823529411765</x:v>
      </x:c>
      <x:c r="P463" s="82" t="n">
        <x:f>IF('Pair Build'!AK35="T3 FIRM",1,IF(Geometries!AC10&lt;=$R$21,1,0))</x:f>
        <x:v>1</x:v>
      </x:c>
      <x:c r="Q463" s="82" t="n">
        <x:f>IF($U$21=1,Geometries!AB10,1)</x:f>
        <x:v>1</x:v>
      </x:c>
      <x:c r="R463" s="82" t="n">
        <x:f>IF($V$21=1,Lineages!AJ13,1)</x:f>
        <x:v>1</x:v>
      </x:c>
      <x:c r="S463" s="82" t="n">
        <x:f>MIN(1,G463,H463,K463,L463,Q463,R463)</x:f>
        <x:v>1</x:v>
      </x:c>
      <x:c r="T463" s="74" t="str">
        <x:f>IF(AND('Pair Build'!AJ35="FIT",I463=1,J463=1,M463=1,N463=1,O463&lt;=$E$21,P463=1),"PASS","FAIL")</x:f>
        <x:v>FAIL</x:v>
      </x:c>
      <x:c r="U463" s="98" t="str">
        <x:f>IF(AND(S463&gt;=F463,T463="PASS"),"PASS","FAIL")</x:f>
        <x:v>FAIL</x:v>
      </x:c>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row>
    <x:row r="464">
      <x:c r="B464" s="28" t="str">
        <x:v>P13</x:v>
      </x:c>
      <x:c r="C464" s="28" t="str">
        <x:v>L6-G4</x:v>
      </x:c>
      <x:c r="D464" s="28" t="str">
        <x:v>L6</x:v>
      </x:c>
      <x:c r="E464" s="28" t="str">
        <x:v>G4</x:v>
      </x:c>
      <x:c r="F464" s="96" t="n">
        <x:f>$D$21</x:f>
        <x:v>1</x:v>
      </x:c>
      <x:c r="G464" s="82" t="n">
        <x:f>AB$21</x:f>
        <x:v>1</x:v>
      </x:c>
      <x:c r="H464" s="82" t="n">
        <x:f>MIN(1,Geometries!E11*$I$21+(1-Geometries!E11)*(Geometries!J11*$F$21+Geometries!K11*$G$21*IF(Geometries!M11="YES",1,$J$21)+Geometries!L11*$H$21*IF(Geometries!M11="YES",1,$J$21)))</x:f>
        <x:v>1</x:v>
      </x:c>
      <x:c r="I464" s="82" t="n">
        <x:f>IF($K$21=0,1,IF('Pair Build'!AG36&lt;=$K$21,1,0))</x:f>
        <x:v>1</x:v>
      </x:c>
      <x:c r="J464" s="82" t="n">
        <x:f>IF($L$21=0,1,IF(Geometries!W11&gt;=$L$21,1,0))</x:f>
        <x:v>1</x:v>
      </x:c>
      <x:c r="K464" s="82" t="n">
        <x:f>MIN(IF($M$21=1,Geometries!Z11,1),IF($N$21=1,Geometries!AA11,1))</x:f>
        <x:v>1</x:v>
      </x:c>
      <x:c r="L464" s="82" t="n">
        <x:f>MIN(IF($S$21=1,'Pair Build'!AE36,1),IF($T$21=1,'Pair Build'!AF36,1))</x:f>
        <x:v>1</x:v>
      </x:c>
      <x:c r="M464" s="82" t="n">
        <x:f>IF($O$21=0,1,IF('Pair Build'!AH36&lt;=$O$21,1,0))</x:f>
        <x:v>1</x:v>
      </x:c>
      <x:c r="N464" s="82" t="n">
        <x:f>IF($P$21=0,1,IF('Pair Build'!AI36="PASS",1,0))</x:f>
        <x:v>1</x:v>
      </x:c>
      <x:c r="O464" s="82" t="n">
        <x:f>IF(F464&lt;1,'Pair Build'!Y36,'Pair Build'!Z36)/$Q$21</x:f>
        <x:v>31.76</x:v>
      </x:c>
      <x:c r="P464" s="82" t="n">
        <x:f>IF('Pair Build'!AK36="T3 FIRM",1,IF(Geometries!AC11&lt;=$R$21,1,0))</x:f>
        <x:v>1</x:v>
      </x:c>
      <x:c r="Q464" s="82" t="n">
        <x:f>IF($U$21=1,Geometries!AB11,1)</x:f>
        <x:v>1</x:v>
      </x:c>
      <x:c r="R464" s="82" t="n">
        <x:f>IF($V$21=1,Lineages!AJ13,1)</x:f>
        <x:v>1</x:v>
      </x:c>
      <x:c r="S464" s="82" t="n">
        <x:f>MIN(1,G464,H464,K464,L464,Q464,R464)</x:f>
        <x:v>1</x:v>
      </x:c>
      <x:c r="T464" s="74" t="str">
        <x:f>IF(AND('Pair Build'!AJ36="FIT",I464=1,J464=1,M464=1,N464=1,O464&lt;=$E$21,P464=1),"PASS","FAIL")</x:f>
        <x:v>PASS</x:v>
      </x:c>
      <x:c r="U464" s="98" t="str">
        <x:f>IF(AND(S464&gt;=F464,T464="PASS"),"PASS","FAIL")</x:f>
        <x:v>PASS</x:v>
      </x:c>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row>
    <x:row r="465">
      <x:c r="B465" s="28" t="str">
        <x:v>P13</x:v>
      </x:c>
      <x:c r="C465" s="28" t="str">
        <x:v>L6-G5</x:v>
      </x:c>
      <x:c r="D465" s="28" t="str">
        <x:v>L6</x:v>
      </x:c>
      <x:c r="E465" s="28" t="str">
        <x:v>G5</x:v>
      </x:c>
      <x:c r="F465" s="96" t="n">
        <x:f>$D$21</x:f>
        <x:v>1</x:v>
      </x:c>
      <x:c r="G465" s="82" t="n">
        <x:f>AB$21</x:f>
        <x:v>1</x:v>
      </x:c>
      <x:c r="H465" s="82" t="n">
        <x:f>MIN(1,Geometries!E12*$I$21+(1-Geometries!E12)*(Geometries!J12*$F$21+Geometries!K12*$G$21*IF(Geometries!M12="YES",1,$J$21)+Geometries!L12*$H$21*IF(Geometries!M12="YES",1,$J$21)))</x:f>
        <x:v>0.7</x:v>
      </x:c>
      <x:c r="I465" s="82" t="n">
        <x:f>IF($K$21=0,1,IF('Pair Build'!AG37&lt;=$K$21,1,0))</x:f>
        <x:v>1</x:v>
      </x:c>
      <x:c r="J465" s="82" t="n">
        <x:f>IF($L$21=0,1,IF(Geometries!W12&gt;=$L$21,1,0))</x:f>
        <x:v>1</x:v>
      </x:c>
      <x:c r="K465" s="82" t="n">
        <x:f>MIN(IF($M$21=1,Geometries!Z12,1),IF($N$21=1,Geometries!AA12,1))</x:f>
        <x:v>1</x:v>
      </x:c>
      <x:c r="L465" s="82" t="n">
        <x:f>MIN(IF($S$21=1,'Pair Build'!AE37,1),IF($T$21=1,'Pair Build'!AF37,1))</x:f>
        <x:v>1</x:v>
      </x:c>
      <x:c r="M465" s="82" t="n">
        <x:f>IF($O$21=0,1,IF('Pair Build'!AH37&lt;=$O$21,1,0))</x:f>
        <x:v>1</x:v>
      </x:c>
      <x:c r="N465" s="82" t="n">
        <x:f>IF($P$21=0,1,IF('Pair Build'!AI37="PASS",1,0))</x:f>
        <x:v>1</x:v>
      </x:c>
      <x:c r="O465" s="82" t="n">
        <x:f>IF(F465&lt;1,'Pair Build'!Y37,'Pair Build'!Z37)/$Q$21</x:f>
        <x:v>155.79473684210527</x:v>
      </x:c>
      <x:c r="P465" s="82" t="n">
        <x:f>IF('Pair Build'!AK37="T3 FIRM",1,IF(Geometries!AC12&lt;=$R$21,1,0))</x:f>
        <x:v>1</x:v>
      </x:c>
      <x:c r="Q465" s="82" t="n">
        <x:f>IF($U$21=1,Geometries!AB12,1)</x:f>
        <x:v>1</x:v>
      </x:c>
      <x:c r="R465" s="82" t="n">
        <x:f>IF($V$21=1,Lineages!AJ13,1)</x:f>
        <x:v>1</x:v>
      </x:c>
      <x:c r="S465" s="82" t="n">
        <x:f>MIN(1,G465,H465,K465,L465,Q465,R465)</x:f>
        <x:v>0.7</x:v>
      </x:c>
      <x:c r="T465" s="74" t="str">
        <x:f>IF(AND('Pair Build'!AJ37="FIT",I465=1,J465=1,M465=1,N465=1,O465&lt;=$E$21,P465=1),"PASS","FAIL")</x:f>
        <x:v>FAIL</x:v>
      </x:c>
      <x:c r="U465" s="98" t="str">
        <x:f>IF(AND(S465&gt;=F465,T465="PASS"),"PASS","FAIL")</x:f>
        <x:v>FAIL</x:v>
      </x:c>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row>
    <x:row r="466">
      <x:c r="B466" s="28" t="str">
        <x:v>P14</x:v>
      </x:c>
      <x:c r="C466" s="28" t="str">
        <x:v>L1-G1</x:v>
      </x:c>
      <x:c r="D466" s="28" t="str">
        <x:v>L1</x:v>
      </x:c>
      <x:c r="E466" s="28" t="str">
        <x:v>G1</x:v>
      </x:c>
      <x:c r="F466" s="96" t="n">
        <x:f>$D$22</x:f>
        <x:v>1</x:v>
      </x:c>
      <x:c r="G466" s="82" t="n">
        <x:f>W$22</x:f>
        <x:v>1</x:v>
      </x:c>
      <x:c r="H466" s="82" t="n">
        <x:f>MIN(1,Geometries!E8*$I$22+(1-Geometries!E8)*(Geometries!J8*$F$22+Geometries!K8*$G$22*IF(Geometries!M8="YES",1,$J$22)+Geometries!L8*$H$22*IF(Geometries!M8="YES",1,$J$22)))</x:f>
        <x:v>1</x:v>
      </x:c>
      <x:c r="I466" s="82" t="n">
        <x:f>IF($K$22=0,1,IF('Pair Build'!AG8&lt;=$K$22,1,0))</x:f>
        <x:v>1</x:v>
      </x:c>
      <x:c r="J466" s="82" t="n">
        <x:f>IF($L$22=0,1,IF(Geometries!W8&gt;=$L$22,1,0))</x:f>
        <x:v>1</x:v>
      </x:c>
      <x:c r="K466" s="82" t="n">
        <x:f>MIN(IF($M$22=1,Geometries!Z8,1),IF($N$22=1,Geometries!AA8,1))</x:f>
        <x:v>1</x:v>
      </x:c>
      <x:c r="L466" s="82" t="n">
        <x:f>MIN(IF($S$22=1,'Pair Build'!AE8,1),IF($T$22=1,'Pair Build'!AF8,1))</x:f>
        <x:v>1</x:v>
      </x:c>
      <x:c r="M466" s="82" t="n">
        <x:f>IF($O$22=0,1,IF('Pair Build'!AH8&lt;=$O$22,1,0))</x:f>
        <x:v>1</x:v>
      </x:c>
      <x:c r="N466" s="82" t="n">
        <x:f>IF($P$22=0,1,IF('Pair Build'!AI8="PASS",1,0))</x:f>
        <x:v>1</x:v>
      </x:c>
      <x:c r="O466" s="82" t="n">
        <x:f>IF(F466&lt;1,'Pair Build'!Y8,'Pair Build'!Z8)/$Q$22</x:f>
        <x:v>36</x:v>
      </x:c>
      <x:c r="P466" s="82" t="n">
        <x:f>IF('Pair Build'!AK8="T3 FIRM",1,IF(Geometries!AC8&lt;=$R$22,1,0))</x:f>
        <x:v>1</x:v>
      </x:c>
      <x:c r="Q466" s="82" t="n">
        <x:f>IF($U$22=1,Geometries!AB8,1)</x:f>
        <x:v>1</x:v>
      </x:c>
      <x:c r="R466" s="82" t="n">
        <x:f>IF($V$22=1,Lineages!AJ8,1)</x:f>
        <x:v>1</x:v>
      </x:c>
      <x:c r="S466" s="82" t="n">
        <x:f>MIN(1,G466,H466,K466,L466,Q466,R466)</x:f>
        <x:v>1</x:v>
      </x:c>
      <x:c r="T466" s="74" t="str">
        <x:f>IF(AND('Pair Build'!AJ8="FIT",I466=1,J466=1,M466=1,N466=1,O466&lt;=$E$22,P466=1),"PASS","FAIL")</x:f>
        <x:v>PASS</x:v>
      </x:c>
      <x:c r="U466" s="98" t="str">
        <x:f>IF(AND(S466&gt;=F466,T466="PASS"),"PASS","FAIL")</x:f>
        <x:v>PASS</x:v>
      </x:c>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row>
    <x:row r="467">
      <x:c r="B467" s="28" t="str">
        <x:v>P14</x:v>
      </x:c>
      <x:c r="C467" s="28" t="str">
        <x:v>L1-G2</x:v>
      </x:c>
      <x:c r="D467" s="28" t="str">
        <x:v>L1</x:v>
      </x:c>
      <x:c r="E467" s="28" t="str">
        <x:v>G2</x:v>
      </x:c>
      <x:c r="F467" s="96" t="n">
        <x:f>$D$22</x:f>
        <x:v>1</x:v>
      </x:c>
      <x:c r="G467" s="82" t="n">
        <x:f>W$22</x:f>
        <x:v>1</x:v>
      </x:c>
      <x:c r="H467" s="82" t="n">
        <x:f>MIN(1,Geometries!E9*$I$22+(1-Geometries!E9)*(Geometries!J9*$F$22+Geometries!K9*$G$22*IF(Geometries!M9="YES",1,$J$22)+Geometries!L9*$H$22*IF(Geometries!M9="YES",1,$J$22)))</x:f>
        <x:v>1</x:v>
      </x:c>
      <x:c r="I467" s="82" t="n">
        <x:f>IF($K$22=0,1,IF('Pair Build'!AG9&lt;=$K$22,1,0))</x:f>
        <x:v>1</x:v>
      </x:c>
      <x:c r="J467" s="82" t="n">
        <x:f>IF($L$22=0,1,IF(Geometries!W9&gt;=$L$22,1,0))</x:f>
        <x:v>1</x:v>
      </x:c>
      <x:c r="K467" s="82" t="n">
        <x:f>MIN(IF($M$22=1,Geometries!Z9,1),IF($N$22=1,Geometries!AA9,1))</x:f>
        <x:v>1</x:v>
      </x:c>
      <x:c r="L467" s="82" t="n">
        <x:f>MIN(IF($S$22=1,'Pair Build'!AE9,1),IF($T$22=1,'Pair Build'!AF9,1))</x:f>
        <x:v>1</x:v>
      </x:c>
      <x:c r="M467" s="82" t="n">
        <x:f>IF($O$22=0,1,IF('Pair Build'!AH9&lt;=$O$22,1,0))</x:f>
        <x:v>1</x:v>
      </x:c>
      <x:c r="N467" s="82" t="n">
        <x:f>IF($P$22=0,1,IF('Pair Build'!AI9="PASS",1,0))</x:f>
        <x:v>1</x:v>
      </x:c>
      <x:c r="O467" s="82" t="n">
        <x:f>IF(F467&lt;1,'Pair Build'!Y9,'Pair Build'!Z9)/$Q$22</x:f>
        <x:v>44</x:v>
      </x:c>
      <x:c r="P467" s="82" t="n">
        <x:f>IF('Pair Build'!AK9="T3 FIRM",1,IF(Geometries!AC9&lt;=$R$22,1,0))</x:f>
        <x:v>1</x:v>
      </x:c>
      <x:c r="Q467" s="82" t="n">
        <x:f>IF($U$22=1,Geometries!AB9,1)</x:f>
        <x:v>1</x:v>
      </x:c>
      <x:c r="R467" s="82" t="n">
        <x:f>IF($V$22=1,Lineages!AJ8,1)</x:f>
        <x:v>1</x:v>
      </x:c>
      <x:c r="S467" s="82" t="n">
        <x:f>MIN(1,G467,H467,K467,L467,Q467,R467)</x:f>
        <x:v>1</x:v>
      </x:c>
      <x:c r="T467" s="74" t="str">
        <x:f>IF(AND('Pair Build'!AJ9="FIT",I467=1,J467=1,M467=1,N467=1,O467&lt;=$E$22,P467=1),"PASS","FAIL")</x:f>
        <x:v>PASS</x:v>
      </x:c>
      <x:c r="U467" s="98" t="str">
        <x:f>IF(AND(S467&gt;=F467,T467="PASS"),"PASS","FAIL")</x:f>
        <x:v>PASS</x:v>
      </x:c>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row>
    <x:row r="468">
      <x:c r="B468" s="28" t="str">
        <x:v>P14</x:v>
      </x:c>
      <x:c r="C468" s="28" t="str">
        <x:v>L1-G3</x:v>
      </x:c>
      <x:c r="D468" s="28" t="str">
        <x:v>L1</x:v>
      </x:c>
      <x:c r="E468" s="28" t="str">
        <x:v>G3</x:v>
      </x:c>
      <x:c r="F468" s="96" t="n">
        <x:f>$D$22</x:f>
        <x:v>1</x:v>
      </x:c>
      <x:c r="G468" s="82" t="n">
        <x:f>W$22</x:f>
        <x:v>1</x:v>
      </x:c>
      <x:c r="H468" s="82" t="n">
        <x:f>MIN(1,Geometries!E10*$I$22+(1-Geometries!E10)*(Geometries!J10*$F$22+Geometries!K10*$G$22*IF(Geometries!M10="YES",1,$J$22)+Geometries!L10*$H$22*IF(Geometries!M10="YES",1,$J$22)))</x:f>
        <x:v>1</x:v>
      </x:c>
      <x:c r="I468" s="82" t="n">
        <x:f>IF($K$22=0,1,IF('Pair Build'!AG10&lt;=$K$22,1,0))</x:f>
        <x:v>1</x:v>
      </x:c>
      <x:c r="J468" s="82" t="n">
        <x:f>IF($L$22=0,1,IF(Geometries!W10&gt;=$L$22,1,0))</x:f>
        <x:v>1</x:v>
      </x:c>
      <x:c r="K468" s="82" t="n">
        <x:f>MIN(IF($M$22=1,Geometries!Z10,1),IF($N$22=1,Geometries!AA10,1))</x:f>
        <x:v>1</x:v>
      </x:c>
      <x:c r="L468" s="82" t="n">
        <x:f>MIN(IF($S$22=1,'Pair Build'!AE10,1),IF($T$22=1,'Pair Build'!AF10,1))</x:f>
        <x:v>1</x:v>
      </x:c>
      <x:c r="M468" s="82" t="n">
        <x:f>IF($O$22=0,1,IF('Pair Build'!AH10&lt;=$O$22,1,0))</x:f>
        <x:v>1</x:v>
      </x:c>
      <x:c r="N468" s="82" t="n">
        <x:f>IF($P$22=0,1,IF('Pair Build'!AI10="PASS",1,0))</x:f>
        <x:v>1</x:v>
      </x:c>
      <x:c r="O468" s="82" t="n">
        <x:f>IF(F468&lt;1,'Pair Build'!Y10,'Pair Build'!Z10)/$Q$22</x:f>
        <x:v>30</x:v>
      </x:c>
      <x:c r="P468" s="82" t="n">
        <x:f>IF('Pair Build'!AK10="T3 FIRM",1,IF(Geometries!AC10&lt;=$R$22,1,0))</x:f>
        <x:v>1</x:v>
      </x:c>
      <x:c r="Q468" s="82" t="n">
        <x:f>IF($U$22=1,Geometries!AB10,1)</x:f>
        <x:v>1</x:v>
      </x:c>
      <x:c r="R468" s="82" t="n">
        <x:f>IF($V$22=1,Lineages!AJ8,1)</x:f>
        <x:v>1</x:v>
      </x:c>
      <x:c r="S468" s="82" t="n">
        <x:f>MIN(1,G468,H468,K468,L468,Q468,R468)</x:f>
        <x:v>1</x:v>
      </x:c>
      <x:c r="T468" s="74" t="str">
        <x:f>IF(AND('Pair Build'!AJ10="FIT",I468=1,J468=1,M468=1,N468=1,O468&lt;=$E$22,P468=1),"PASS","FAIL")</x:f>
        <x:v>PASS</x:v>
      </x:c>
      <x:c r="U468" s="98" t="str">
        <x:f>IF(AND(S468&gt;=F468,T468="PASS"),"PASS","FAIL")</x:f>
        <x:v>PASS</x:v>
      </x:c>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row>
    <x:row r="469">
      <x:c r="B469" s="28" t="str">
        <x:v>P14</x:v>
      </x:c>
      <x:c r="C469" s="28" t="str">
        <x:v>L1-G4</x:v>
      </x:c>
      <x:c r="D469" s="28" t="str">
        <x:v>L1</x:v>
      </x:c>
      <x:c r="E469" s="28" t="str">
        <x:v>G4</x:v>
      </x:c>
      <x:c r="F469" s="96" t="n">
        <x:f>$D$22</x:f>
        <x:v>1</x:v>
      </x:c>
      <x:c r="G469" s="82" t="n">
        <x:f>W$22</x:f>
        <x:v>1</x:v>
      </x:c>
      <x:c r="H469" s="82" t="n">
        <x:f>MIN(1,Geometries!E11*$I$22+(1-Geometries!E11)*(Geometries!J11*$F$22+Geometries!K11*$G$22*IF(Geometries!M11="YES",1,$J$22)+Geometries!L11*$H$22*IF(Geometries!M11="YES",1,$J$22)))</x:f>
        <x:v>0.4</x:v>
      </x:c>
      <x:c r="I469" s="82" t="n">
        <x:f>IF($K$22=0,1,IF('Pair Build'!AG11&lt;=$K$22,1,0))</x:f>
        <x:v>1</x:v>
      </x:c>
      <x:c r="J469" s="82" t="n">
        <x:f>IF($L$22=0,1,IF(Geometries!W11&gt;=$L$22,1,0))</x:f>
        <x:v>1</x:v>
      </x:c>
      <x:c r="K469" s="82" t="n">
        <x:f>MIN(IF($M$22=1,Geometries!Z11,1),IF($N$22=1,Geometries!AA11,1))</x:f>
        <x:v>1</x:v>
      </x:c>
      <x:c r="L469" s="82" t="n">
        <x:f>MIN(IF($S$22=1,'Pair Build'!AE11,1),IF($T$22=1,'Pair Build'!AF11,1))</x:f>
        <x:v>1</x:v>
      </x:c>
      <x:c r="M469" s="82" t="n">
        <x:f>IF($O$22=0,1,IF('Pair Build'!AH11&lt;=$O$22,1,0))</x:f>
        <x:v>1</x:v>
      </x:c>
      <x:c r="N469" s="82" t="n">
        <x:f>IF($P$22=0,1,IF('Pair Build'!AI11="PASS",1,0))</x:f>
        <x:v>1</x:v>
      </x:c>
      <x:c r="O469" s="82" t="n">
        <x:f>IF(F469&lt;1,'Pair Build'!Y11,'Pair Build'!Z11)/$Q$22</x:f>
        <x:v>12</x:v>
      </x:c>
      <x:c r="P469" s="82" t="n">
        <x:f>IF('Pair Build'!AK11="T3 FIRM",1,IF(Geometries!AC11&lt;=$R$22,1,0))</x:f>
        <x:v>1</x:v>
      </x:c>
      <x:c r="Q469" s="82" t="n">
        <x:f>IF($U$22=1,Geometries!AB11,1)</x:f>
        <x:v>1</x:v>
      </x:c>
      <x:c r="R469" s="82" t="n">
        <x:f>IF($V$22=1,Lineages!AJ8,1)</x:f>
        <x:v>1</x:v>
      </x:c>
      <x:c r="S469" s="82" t="n">
        <x:f>MIN(1,G469,H469,K469,L469,Q469,R469)</x:f>
        <x:v>0.4</x:v>
      </x:c>
      <x:c r="T469" s="74" t="str">
        <x:f>IF(AND('Pair Build'!AJ11="FIT",I469=1,J469=1,M469=1,N469=1,O469&lt;=$E$22,P469=1),"PASS","FAIL")</x:f>
        <x:v>PASS</x:v>
      </x:c>
      <x:c r="U469" s="98" t="str">
        <x:f>IF(AND(S469&gt;=F469,T469="PASS"),"PASS","FAIL")</x:f>
        <x:v>FAIL</x:v>
      </x:c>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row>
    <x:row r="470">
      <x:c r="B470" s="28" t="str">
        <x:v>P14</x:v>
      </x:c>
      <x:c r="C470" s="28" t="str">
        <x:v>L1-G5</x:v>
      </x:c>
      <x:c r="D470" s="28" t="str">
        <x:v>L1</x:v>
      </x:c>
      <x:c r="E470" s="28" t="str">
        <x:v>G5</x:v>
      </x:c>
      <x:c r="F470" s="96" t="n">
        <x:f>$D$22</x:f>
        <x:v>1</x:v>
      </x:c>
      <x:c r="G470" s="82" t="n">
        <x:f>W$22</x:f>
        <x:v>1</x:v>
      </x:c>
      <x:c r="H470" s="82" t="n">
        <x:f>MIN(1,Geometries!E12*$I$22+(1-Geometries!E12)*(Geometries!J12*$F$22+Geometries!K12*$G$22*IF(Geometries!M12="YES",1,$J$22)+Geometries!L12*$H$22*IF(Geometries!M12="YES",1,$J$22)))</x:f>
        <x:v>1</x:v>
      </x:c>
      <x:c r="I470" s="82" t="n">
        <x:f>IF($K$22=0,1,IF('Pair Build'!AG12&lt;=$K$22,1,0))</x:f>
        <x:v>1</x:v>
      </x:c>
      <x:c r="J470" s="82" t="n">
        <x:f>IF($L$22=0,1,IF(Geometries!W12&gt;=$L$22,1,0))</x:f>
        <x:v>1</x:v>
      </x:c>
      <x:c r="K470" s="82" t="n">
        <x:f>MIN(IF($M$22=1,Geometries!Z12,1),IF($N$22=1,Geometries!AA12,1))</x:f>
        <x:v>1</x:v>
      </x:c>
      <x:c r="L470" s="82" t="n">
        <x:f>MIN(IF($S$22=1,'Pair Build'!AE12,1),IF($T$22=1,'Pair Build'!AF12,1))</x:f>
        <x:v>1</x:v>
      </x:c>
      <x:c r="M470" s="82" t="n">
        <x:f>IF($O$22=0,1,IF('Pair Build'!AH12&lt;=$O$22,1,0))</x:f>
        <x:v>1</x:v>
      </x:c>
      <x:c r="N470" s="82" t="n">
        <x:f>IF($P$22=0,1,IF('Pair Build'!AI12="PASS",1,0))</x:f>
        <x:v>1</x:v>
      </x:c>
      <x:c r="O470" s="82" t="n">
        <x:f>IF(F470&lt;1,'Pair Build'!Y12,'Pair Build'!Z12)/$Q$22</x:f>
        <x:v>46</x:v>
      </x:c>
      <x:c r="P470" s="82" t="n">
        <x:f>IF('Pair Build'!AK12="T3 FIRM",1,IF(Geometries!AC12&lt;=$R$22,1,0))</x:f>
        <x:v>1</x:v>
      </x:c>
      <x:c r="Q470" s="82" t="n">
        <x:f>IF($U$22=1,Geometries!AB12,1)</x:f>
        <x:v>1</x:v>
      </x:c>
      <x:c r="R470" s="82" t="n">
        <x:f>IF($V$22=1,Lineages!AJ8,1)</x:f>
        <x:v>1</x:v>
      </x:c>
      <x:c r="S470" s="82" t="n">
        <x:f>MIN(1,G470,H470,K470,L470,Q470,R470)</x:f>
        <x:v>1</x:v>
      </x:c>
      <x:c r="T470" s="74" t="str">
        <x:f>IF(AND('Pair Build'!AJ12="FIT",I470=1,J470=1,M470=1,N470=1,O470&lt;=$E$22,P470=1),"PASS","FAIL")</x:f>
        <x:v>PASS</x:v>
      </x:c>
      <x:c r="U470" s="98" t="str">
        <x:f>IF(AND(S470&gt;=F470,T470="PASS"),"PASS","FAIL")</x:f>
        <x:v>PASS</x:v>
      </x:c>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row>
    <x:row r="471">
      <x:c r="B471" s="28" t="str">
        <x:v>P14</x:v>
      </x:c>
      <x:c r="C471" s="28" t="str">
        <x:v>L2-G1</x:v>
      </x:c>
      <x:c r="D471" s="28" t="str">
        <x:v>L2</x:v>
      </x:c>
      <x:c r="E471" s="28" t="str">
        <x:v>G1</x:v>
      </x:c>
      <x:c r="F471" s="96" t="n">
        <x:f>$D$22</x:f>
        <x:v>1</x:v>
      </x:c>
      <x:c r="G471" s="82" t="n">
        <x:f>X$22</x:f>
        <x:v>1</x:v>
      </x:c>
      <x:c r="H471" s="82" t="n">
        <x:f>MIN(1,Geometries!E8*$I$22+(1-Geometries!E8)*(Geometries!J8*$F$22+Geometries!K8*$G$22*IF(Geometries!M8="YES",1,$J$22)+Geometries!L8*$H$22*IF(Geometries!M8="YES",1,$J$22)))</x:f>
        <x:v>1</x:v>
      </x:c>
      <x:c r="I471" s="82" t="n">
        <x:f>IF($K$22=0,1,IF('Pair Build'!AG13&lt;=$K$22,1,0))</x:f>
        <x:v>1</x:v>
      </x:c>
      <x:c r="J471" s="82" t="n">
        <x:f>IF($L$22=0,1,IF(Geometries!W8&gt;=$L$22,1,0))</x:f>
        <x:v>1</x:v>
      </x:c>
      <x:c r="K471" s="82" t="n">
        <x:f>MIN(IF($M$22=1,Geometries!Z8,1),IF($N$22=1,Geometries!AA8,1))</x:f>
        <x:v>1</x:v>
      </x:c>
      <x:c r="L471" s="82" t="n">
        <x:f>MIN(IF($S$22=1,'Pair Build'!AE13,1),IF($T$22=1,'Pair Build'!AF13,1))</x:f>
        <x:v>1</x:v>
      </x:c>
      <x:c r="M471" s="82" t="n">
        <x:f>IF($O$22=0,1,IF('Pair Build'!AH13&lt;=$O$22,1,0))</x:f>
        <x:v>1</x:v>
      </x:c>
      <x:c r="N471" s="82" t="n">
        <x:f>IF($P$22=0,1,IF('Pair Build'!AI13="PASS",1,0))</x:f>
        <x:v>1</x:v>
      </x:c>
      <x:c r="O471" s="82" t="n">
        <x:f>IF(F471&lt;1,'Pair Build'!Y13,'Pair Build'!Z13)/$Q$22</x:f>
        <x:v>42.21176470588235</x:v>
      </x:c>
      <x:c r="P471" s="82" t="n">
        <x:f>IF('Pair Build'!AK13="T3 FIRM",1,IF(Geometries!AC8&lt;=$R$22,1,0))</x:f>
        <x:v>1</x:v>
      </x:c>
      <x:c r="Q471" s="82" t="n">
        <x:f>IF($U$22=1,Geometries!AB8,1)</x:f>
        <x:v>1</x:v>
      </x:c>
      <x:c r="R471" s="82" t="n">
        <x:f>IF($V$22=1,Lineages!AJ9,1)</x:f>
        <x:v>1</x:v>
      </x:c>
      <x:c r="S471" s="82" t="n">
        <x:f>MIN(1,G471,H471,K471,L471,Q471,R471)</x:f>
        <x:v>1</x:v>
      </x:c>
      <x:c r="T471" s="74" t="str">
        <x:f>IF(AND('Pair Build'!AJ13="FIT",I471=1,J471=1,M471=1,N471=1,O471&lt;=$E$22,P471=1),"PASS","FAIL")</x:f>
        <x:v>PASS</x:v>
      </x:c>
      <x:c r="U471" s="98" t="str">
        <x:f>IF(AND(S471&gt;=F471,T471="PASS"),"PASS","FAIL")</x:f>
        <x:v>PASS</x:v>
      </x:c>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row>
    <x:row r="472">
      <x:c r="B472" s="28" t="str">
        <x:v>P14</x:v>
      </x:c>
      <x:c r="C472" s="28" t="str">
        <x:v>L2-G2</x:v>
      </x:c>
      <x:c r="D472" s="28" t="str">
        <x:v>L2</x:v>
      </x:c>
      <x:c r="E472" s="28" t="str">
        <x:v>G2</x:v>
      </x:c>
      <x:c r="F472" s="96" t="n">
        <x:f>$D$22</x:f>
        <x:v>1</x:v>
      </x:c>
      <x:c r="G472" s="82" t="n">
        <x:f>X$22</x:f>
        <x:v>1</x:v>
      </x:c>
      <x:c r="H472" s="82" t="n">
        <x:f>MIN(1,Geometries!E9*$I$22+(1-Geometries!E9)*(Geometries!J9*$F$22+Geometries!K9*$G$22*IF(Geometries!M9="YES",1,$J$22)+Geometries!L9*$H$22*IF(Geometries!M9="YES",1,$J$22)))</x:f>
        <x:v>1</x:v>
      </x:c>
      <x:c r="I472" s="82" t="n">
        <x:f>IF($K$22=0,1,IF('Pair Build'!AG14&lt;=$K$22,1,0))</x:f>
        <x:v>1</x:v>
      </x:c>
      <x:c r="J472" s="82" t="n">
        <x:f>IF($L$22=0,1,IF(Geometries!W9&gt;=$L$22,1,0))</x:f>
        <x:v>1</x:v>
      </x:c>
      <x:c r="K472" s="82" t="n">
        <x:f>MIN(IF($M$22=1,Geometries!Z9,1),IF($N$22=1,Geometries!AA9,1))</x:f>
        <x:v>1</x:v>
      </x:c>
      <x:c r="L472" s="82" t="n">
        <x:f>MIN(IF($S$22=1,'Pair Build'!AE14,1),IF($T$22=1,'Pair Build'!AF14,1))</x:f>
        <x:v>1</x:v>
      </x:c>
      <x:c r="M472" s="82" t="n">
        <x:f>IF($O$22=0,1,IF('Pair Build'!AH14&lt;=$O$22,1,0))</x:f>
        <x:v>1</x:v>
      </x:c>
      <x:c r="N472" s="82" t="n">
        <x:f>IF($P$22=0,1,IF('Pair Build'!AI14="PASS",1,0))</x:f>
        <x:v>1</x:v>
      </x:c>
      <x:c r="O472" s="82" t="n">
        <x:f>IF(F472&lt;1,'Pair Build'!Y14,'Pair Build'!Z14)/$Q$22</x:f>
        <x:v>50.86666666666667</x:v>
      </x:c>
      <x:c r="P472" s="82" t="n">
        <x:f>IF('Pair Build'!AK14="T3 FIRM",1,IF(Geometries!AC9&lt;=$R$22,1,0))</x:f>
        <x:v>1</x:v>
      </x:c>
      <x:c r="Q472" s="82" t="n">
        <x:f>IF($U$22=1,Geometries!AB9,1)</x:f>
        <x:v>1</x:v>
      </x:c>
      <x:c r="R472" s="82" t="n">
        <x:f>IF($V$22=1,Lineages!AJ9,1)</x:f>
        <x:v>1</x:v>
      </x:c>
      <x:c r="S472" s="82" t="n">
        <x:f>MIN(1,G472,H472,K472,L472,Q472,R472)</x:f>
        <x:v>1</x:v>
      </x:c>
      <x:c r="T472" s="74" t="str">
        <x:f>IF(AND('Pair Build'!AJ14="FIT",I472=1,J472=1,M472=1,N472=1,O472&lt;=$E$22,P472=1),"PASS","FAIL")</x:f>
        <x:v>FAIL</x:v>
      </x:c>
      <x:c r="U472" s="98" t="str">
        <x:f>IF(AND(S472&gt;=F472,T472="PASS"),"PASS","FAIL")</x:f>
        <x:v>FAIL</x:v>
      </x:c>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row>
    <x:row r="473">
      <x:c r="B473" s="28" t="str">
        <x:v>P14</x:v>
      </x:c>
      <x:c r="C473" s="28" t="str">
        <x:v>L2-G3</x:v>
      </x:c>
      <x:c r="D473" s="28" t="str">
        <x:v>L2</x:v>
      </x:c>
      <x:c r="E473" s="28" t="str">
        <x:v>G3</x:v>
      </x:c>
      <x:c r="F473" s="96" t="n">
        <x:f>$D$22</x:f>
        <x:v>1</x:v>
      </x:c>
      <x:c r="G473" s="82" t="n">
        <x:f>X$22</x:f>
        <x:v>1</x:v>
      </x:c>
      <x:c r="H473" s="82" t="n">
        <x:f>MIN(1,Geometries!E10*$I$22+(1-Geometries!E10)*(Geometries!J10*$F$22+Geometries!K10*$G$22*IF(Geometries!M10="YES",1,$J$22)+Geometries!L10*$H$22*IF(Geometries!M10="YES",1,$J$22)))</x:f>
        <x:v>1</x:v>
      </x:c>
      <x:c r="I473" s="82" t="n">
        <x:f>IF($K$22=0,1,IF('Pair Build'!AG15&lt;=$K$22,1,0))</x:f>
        <x:v>1</x:v>
      </x:c>
      <x:c r="J473" s="82" t="n">
        <x:f>IF($L$22=0,1,IF(Geometries!W10&gt;=$L$22,1,0))</x:f>
        <x:v>1</x:v>
      </x:c>
      <x:c r="K473" s="82" t="n">
        <x:f>MIN(IF($M$22=1,Geometries!Z10,1),IF($N$22=1,Geometries!AA10,1))</x:f>
        <x:v>1</x:v>
      </x:c>
      <x:c r="L473" s="82" t="n">
        <x:f>MIN(IF($S$22=1,'Pair Build'!AE15,1),IF($T$22=1,'Pair Build'!AF15,1))</x:f>
        <x:v>1</x:v>
      </x:c>
      <x:c r="M473" s="82" t="n">
        <x:f>IF($O$22=0,1,IF('Pair Build'!AH15&lt;=$O$22,1,0))</x:f>
        <x:v>1</x:v>
      </x:c>
      <x:c r="N473" s="82" t="n">
        <x:f>IF($P$22=0,1,IF('Pair Build'!AI15="PASS",1,0))</x:f>
        <x:v>1</x:v>
      </x:c>
      <x:c r="O473" s="82" t="n">
        <x:f>IF(F473&lt;1,'Pair Build'!Y15,'Pair Build'!Z15)/$Q$22</x:f>
        <x:v>35.576470588235296</x:v>
      </x:c>
      <x:c r="P473" s="82" t="n">
        <x:f>IF('Pair Build'!AK15="T3 FIRM",1,IF(Geometries!AC10&lt;=$R$22,1,0))</x:f>
        <x:v>1</x:v>
      </x:c>
      <x:c r="Q473" s="82" t="n">
        <x:f>IF($U$22=1,Geometries!AB10,1)</x:f>
        <x:v>1</x:v>
      </x:c>
      <x:c r="R473" s="82" t="n">
        <x:f>IF($V$22=1,Lineages!AJ9,1)</x:f>
        <x:v>1</x:v>
      </x:c>
      <x:c r="S473" s="82" t="n">
        <x:f>MIN(1,G473,H473,K473,L473,Q473,R473)</x:f>
        <x:v>1</x:v>
      </x:c>
      <x:c r="T473" s="74" t="str">
        <x:f>IF(AND('Pair Build'!AJ15="FIT",I473=1,J473=1,M473=1,N473=1,O473&lt;=$E$22,P473=1),"PASS","FAIL")</x:f>
        <x:v>PASS</x:v>
      </x:c>
      <x:c r="U473" s="98" t="str">
        <x:f>IF(AND(S473&gt;=F473,T473="PASS"),"PASS","FAIL")</x:f>
        <x:v>PASS</x:v>
      </x:c>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row>
    <x:row r="474">
      <x:c r="B474" s="28" t="str">
        <x:v>P14</x:v>
      </x:c>
      <x:c r="C474" s="28" t="str">
        <x:v>L2-G4</x:v>
      </x:c>
      <x:c r="D474" s="28" t="str">
        <x:v>L2</x:v>
      </x:c>
      <x:c r="E474" s="28" t="str">
        <x:v>G4</x:v>
      </x:c>
      <x:c r="F474" s="96" t="n">
        <x:f>$D$22</x:f>
        <x:v>1</x:v>
      </x:c>
      <x:c r="G474" s="82" t="n">
        <x:f>X$22</x:f>
        <x:v>1</x:v>
      </x:c>
      <x:c r="H474" s="82" t="n">
        <x:f>MIN(1,Geometries!E11*$I$22+(1-Geometries!E11)*(Geometries!J11*$F$22+Geometries!K11*$G$22*IF(Geometries!M11="YES",1,$J$22)+Geometries!L11*$H$22*IF(Geometries!M11="YES",1,$J$22)))</x:f>
        <x:v>0.4</x:v>
      </x:c>
      <x:c r="I474" s="82" t="n">
        <x:f>IF($K$22=0,1,IF('Pair Build'!AG16&lt;=$K$22,1,0))</x:f>
        <x:v>1</x:v>
      </x:c>
      <x:c r="J474" s="82" t="n">
        <x:f>IF($L$22=0,1,IF(Geometries!W11&gt;=$L$22,1,0))</x:f>
        <x:v>1</x:v>
      </x:c>
      <x:c r="K474" s="82" t="n">
        <x:f>MIN(IF($M$22=1,Geometries!Z11,1),IF($N$22=1,Geometries!AA11,1))</x:f>
        <x:v>1</x:v>
      </x:c>
      <x:c r="L474" s="82" t="n">
        <x:f>MIN(IF($S$22=1,'Pair Build'!AE16,1),IF($T$22=1,'Pair Build'!AF16,1))</x:f>
        <x:v>1</x:v>
      </x:c>
      <x:c r="M474" s="82" t="n">
        <x:f>IF($O$22=0,1,IF('Pair Build'!AH16&lt;=$O$22,1,0))</x:f>
        <x:v>1</x:v>
      </x:c>
      <x:c r="N474" s="82" t="n">
        <x:f>IF($P$22=0,1,IF('Pair Build'!AI16="PASS",1,0))</x:f>
        <x:v>1</x:v>
      </x:c>
      <x:c r="O474" s="82" t="n">
        <x:f>IF(F474&lt;1,'Pair Build'!Y16,'Pair Build'!Z16)/$Q$22</x:f>
        <x:v>13.36</x:v>
      </x:c>
      <x:c r="P474" s="82" t="n">
        <x:f>IF('Pair Build'!AK16="T3 FIRM",1,IF(Geometries!AC11&lt;=$R$22,1,0))</x:f>
        <x:v>1</x:v>
      </x:c>
      <x:c r="Q474" s="82" t="n">
        <x:f>IF($U$22=1,Geometries!AB11,1)</x:f>
        <x:v>1</x:v>
      </x:c>
      <x:c r="R474" s="82" t="n">
        <x:f>IF($V$22=1,Lineages!AJ9,1)</x:f>
        <x:v>1</x:v>
      </x:c>
      <x:c r="S474" s="82" t="n">
        <x:f>MIN(1,G474,H474,K474,L474,Q474,R474)</x:f>
        <x:v>0.4</x:v>
      </x:c>
      <x:c r="T474" s="74" t="str">
        <x:f>IF(AND('Pair Build'!AJ16="FIT",I474=1,J474=1,M474=1,N474=1,O474&lt;=$E$22,P474=1),"PASS","FAIL")</x:f>
        <x:v>PASS</x:v>
      </x:c>
      <x:c r="U474" s="98" t="str">
        <x:f>IF(AND(S474&gt;=F474,T474="PASS"),"PASS","FAIL")</x:f>
        <x:v>FAIL</x:v>
      </x:c>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row>
    <x:row r="475">
      <x:c r="B475" s="28" t="str">
        <x:v>P14</x:v>
      </x:c>
      <x:c r="C475" s="28" t="str">
        <x:v>L2-G5</x:v>
      </x:c>
      <x:c r="D475" s="28" t="str">
        <x:v>L2</x:v>
      </x:c>
      <x:c r="E475" s="28" t="str">
        <x:v>G5</x:v>
      </x:c>
      <x:c r="F475" s="96" t="n">
        <x:f>$D$22</x:f>
        <x:v>1</x:v>
      </x:c>
      <x:c r="G475" s="82" t="n">
        <x:f>X$22</x:f>
        <x:v>1</x:v>
      </x:c>
      <x:c r="H475" s="82" t="n">
        <x:f>MIN(1,Geometries!E12*$I$22+(1-Geometries!E12)*(Geometries!J12*$F$22+Geometries!K12*$G$22*IF(Geometries!M12="YES",1,$J$22)+Geometries!L12*$H$22*IF(Geometries!M12="YES",1,$J$22)))</x:f>
        <x:v>1</x:v>
      </x:c>
      <x:c r="I475" s="82" t="n">
        <x:f>IF($K$22=0,1,IF('Pair Build'!AG17&lt;=$K$22,1,0))</x:f>
        <x:v>1</x:v>
      </x:c>
      <x:c r="J475" s="82" t="n">
        <x:f>IF($L$22=0,1,IF(Geometries!W12&gt;=$L$22,1,0))</x:f>
        <x:v>1</x:v>
      </x:c>
      <x:c r="K475" s="82" t="n">
        <x:f>MIN(IF($M$22=1,Geometries!Z12,1),IF($N$22=1,Geometries!AA12,1))</x:f>
        <x:v>1</x:v>
      </x:c>
      <x:c r="L475" s="82" t="n">
        <x:f>MIN(IF($S$22=1,'Pair Build'!AE17,1),IF($T$22=1,'Pair Build'!AF17,1))</x:f>
        <x:v>1</x:v>
      </x:c>
      <x:c r="M475" s="82" t="n">
        <x:f>IF($O$22=0,1,IF('Pair Build'!AH17&lt;=$O$22,1,0))</x:f>
        <x:v>1</x:v>
      </x:c>
      <x:c r="N475" s="82" t="n">
        <x:f>IF($P$22=0,1,IF('Pair Build'!AI17="PASS",1,0))</x:f>
        <x:v>1</x:v>
      </x:c>
      <x:c r="O475" s="82" t="n">
        <x:f>IF(F475&lt;1,'Pair Build'!Y17,'Pair Build'!Z17)/$Q$22</x:f>
        <x:v>53.142105263157895</x:v>
      </x:c>
      <x:c r="P475" s="82" t="n">
        <x:f>IF('Pair Build'!AK17="T3 FIRM",1,IF(Geometries!AC12&lt;=$R$22,1,0))</x:f>
        <x:v>1</x:v>
      </x:c>
      <x:c r="Q475" s="82" t="n">
        <x:f>IF($U$22=1,Geometries!AB12,1)</x:f>
        <x:v>1</x:v>
      </x:c>
      <x:c r="R475" s="82" t="n">
        <x:f>IF($V$22=1,Lineages!AJ9,1)</x:f>
        <x:v>1</x:v>
      </x:c>
      <x:c r="S475" s="82" t="n">
        <x:f>MIN(1,G475,H475,K475,L475,Q475,R475)</x:f>
        <x:v>1</x:v>
      </x:c>
      <x:c r="T475" s="74" t="str">
        <x:f>IF(AND('Pair Build'!AJ17="FIT",I475=1,J475=1,M475=1,N475=1,O475&lt;=$E$22,P475=1),"PASS","FAIL")</x:f>
        <x:v>FAIL</x:v>
      </x:c>
      <x:c r="U475" s="98" t="str">
        <x:f>IF(AND(S475&gt;=F475,T475="PASS"),"PASS","FAIL")</x:f>
        <x:v>FAIL</x:v>
      </x:c>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row>
    <x:row r="476">
      <x:c r="B476" s="28" t="str">
        <x:v>P14</x:v>
      </x:c>
      <x:c r="C476" s="28" t="str">
        <x:v>L3-G1</x:v>
      </x:c>
      <x:c r="D476" s="28" t="str">
        <x:v>L3</x:v>
      </x:c>
      <x:c r="E476" s="28" t="str">
        <x:v>G1</x:v>
      </x:c>
      <x:c r="F476" s="96" t="n">
        <x:f>$D$22</x:f>
        <x:v>1</x:v>
      </x:c>
      <x:c r="G476" s="82" t="n">
        <x:f>Y$22</x:f>
        <x:v>1</x:v>
      </x:c>
      <x:c r="H476" s="82" t="n">
        <x:f>MIN(1,Geometries!E8*$I$22+(1-Geometries!E8)*(Geometries!J8*$F$22+Geometries!K8*$G$22*IF(Geometries!M8="YES",1,$J$22)+Geometries!L8*$H$22*IF(Geometries!M8="YES",1,$J$22)))</x:f>
        <x:v>1</x:v>
      </x:c>
      <x:c r="I476" s="82" t="n">
        <x:f>IF($K$22=0,1,IF('Pair Build'!AG18&lt;=$K$22,1,0))</x:f>
        <x:v>1</x:v>
      </x:c>
      <x:c r="J476" s="82" t="n">
        <x:f>IF($L$22=0,1,IF(Geometries!W8&gt;=$L$22,1,0))</x:f>
        <x:v>1</x:v>
      </x:c>
      <x:c r="K476" s="82" t="n">
        <x:f>MIN(IF($M$22=1,Geometries!Z8,1),IF($N$22=1,Geometries!AA8,1))</x:f>
        <x:v>1</x:v>
      </x:c>
      <x:c r="L476" s="82" t="n">
        <x:f>MIN(IF($S$22=1,'Pair Build'!AE18,1),IF($T$22=1,'Pair Build'!AF18,1))</x:f>
        <x:v>1</x:v>
      </x:c>
      <x:c r="M476" s="82" t="n">
        <x:f>IF($O$22=0,1,IF('Pair Build'!AH18&lt;=$O$22,1,0))</x:f>
        <x:v>1</x:v>
      </x:c>
      <x:c r="N476" s="82" t="n">
        <x:f>IF($P$22=0,1,IF('Pair Build'!AI18="PASS",1,0))</x:f>
        <x:v>1</x:v>
      </x:c>
      <x:c r="O476" s="82" t="n">
        <x:f>IF(F476&lt;1,'Pair Build'!Y18,'Pair Build'!Z18)/$Q$22</x:f>
        <x:v>53.78823529411765</x:v>
      </x:c>
      <x:c r="P476" s="82" t="n">
        <x:f>IF('Pair Build'!AK18="T3 FIRM",1,IF(Geometries!AC8&lt;=$R$22,1,0))</x:f>
        <x:v>1</x:v>
      </x:c>
      <x:c r="Q476" s="82" t="n">
        <x:f>IF($U$22=1,Geometries!AB8,1)</x:f>
        <x:v>1</x:v>
      </x:c>
      <x:c r="R476" s="82" t="n">
        <x:f>IF($V$22=1,Lineages!AJ10,1)</x:f>
        <x:v>1</x:v>
      </x:c>
      <x:c r="S476" s="82" t="n">
        <x:f>MIN(1,G476,H476,K476,L476,Q476,R476)</x:f>
        <x:v>1</x:v>
      </x:c>
      <x:c r="T476" s="74" t="str">
        <x:f>IF(AND('Pair Build'!AJ18="FIT",I476=1,J476=1,M476=1,N476=1,O476&lt;=$E$22,P476=1),"PASS","FAIL")</x:f>
        <x:v>FAIL</x:v>
      </x:c>
      <x:c r="U476" s="98" t="str">
        <x:f>IF(AND(S476&gt;=F476,T476="PASS"),"PASS","FAIL")</x:f>
        <x:v>FAIL</x:v>
      </x:c>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row>
    <x:row r="477">
      <x:c r="B477" s="28" t="str">
        <x:v>P14</x:v>
      </x:c>
      <x:c r="C477" s="28" t="str">
        <x:v>L3-G2</x:v>
      </x:c>
      <x:c r="D477" s="28" t="str">
        <x:v>L3</x:v>
      </x:c>
      <x:c r="E477" s="28" t="str">
        <x:v>G2</x:v>
      </x:c>
      <x:c r="F477" s="96" t="n">
        <x:f>$D$22</x:f>
        <x:v>1</x:v>
      </x:c>
      <x:c r="G477" s="82" t="n">
        <x:f>Y$22</x:f>
        <x:v>1</x:v>
      </x:c>
      <x:c r="H477" s="82" t="n">
        <x:f>MIN(1,Geometries!E9*$I$22+(1-Geometries!E9)*(Geometries!J9*$F$22+Geometries!K9*$G$22*IF(Geometries!M9="YES",1,$J$22)+Geometries!L9*$H$22*IF(Geometries!M9="YES",1,$J$22)))</x:f>
        <x:v>1</x:v>
      </x:c>
      <x:c r="I477" s="82" t="n">
        <x:f>IF($K$22=0,1,IF('Pair Build'!AG19&lt;=$K$22,1,0))</x:f>
        <x:v>1</x:v>
      </x:c>
      <x:c r="J477" s="82" t="n">
        <x:f>IF($L$22=0,1,IF(Geometries!W9&gt;=$L$22,1,0))</x:f>
        <x:v>1</x:v>
      </x:c>
      <x:c r="K477" s="82" t="n">
        <x:f>MIN(IF($M$22=1,Geometries!Z9,1),IF($N$22=1,Geometries!AA9,1))</x:f>
        <x:v>1</x:v>
      </x:c>
      <x:c r="L477" s="82" t="n">
        <x:f>MIN(IF($S$22=1,'Pair Build'!AE19,1),IF($T$22=1,'Pair Build'!AF19,1))</x:f>
        <x:v>1</x:v>
      </x:c>
      <x:c r="M477" s="82" t="n">
        <x:f>IF($O$22=0,1,IF('Pair Build'!AH19&lt;=$O$22,1,0))</x:f>
        <x:v>1</x:v>
      </x:c>
      <x:c r="N477" s="82" t="n">
        <x:f>IF($P$22=0,1,IF('Pair Build'!AI19="PASS",1,0))</x:f>
        <x:v>1</x:v>
      </x:c>
      <x:c r="O477" s="82" t="n">
        <x:f>IF(F477&lt;1,'Pair Build'!Y19,'Pair Build'!Z19)/$Q$22</x:f>
        <x:v>66.4</x:v>
      </x:c>
      <x:c r="P477" s="82" t="n">
        <x:f>IF('Pair Build'!AK19="T3 FIRM",1,IF(Geometries!AC9&lt;=$R$22,1,0))</x:f>
        <x:v>1</x:v>
      </x:c>
      <x:c r="Q477" s="82" t="n">
        <x:f>IF($U$22=1,Geometries!AB9,1)</x:f>
        <x:v>1</x:v>
      </x:c>
      <x:c r="R477" s="82" t="n">
        <x:f>IF($V$22=1,Lineages!AJ10,1)</x:f>
        <x:v>1</x:v>
      </x:c>
      <x:c r="S477" s="82" t="n">
        <x:f>MIN(1,G477,H477,K477,L477,Q477,R477)</x:f>
        <x:v>1</x:v>
      </x:c>
      <x:c r="T477" s="74" t="str">
        <x:f>IF(AND('Pair Build'!AJ19="FIT",I477=1,J477=1,M477=1,N477=1,O477&lt;=$E$22,P477=1),"PASS","FAIL")</x:f>
        <x:v>FAIL</x:v>
      </x:c>
      <x:c r="U477" s="98" t="str">
        <x:f>IF(AND(S477&gt;=F477,T477="PASS"),"PASS","FAIL")</x:f>
        <x:v>FAIL</x:v>
      </x:c>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row>
    <x:row r="478">
      <x:c r="B478" s="28" t="str">
        <x:v>P14</x:v>
      </x:c>
      <x:c r="C478" s="28" t="str">
        <x:v>L3-G3</x:v>
      </x:c>
      <x:c r="D478" s="28" t="str">
        <x:v>L3</x:v>
      </x:c>
      <x:c r="E478" s="28" t="str">
        <x:v>G3</x:v>
      </x:c>
      <x:c r="F478" s="96" t="n">
        <x:f>$D$22</x:f>
        <x:v>1</x:v>
      </x:c>
      <x:c r="G478" s="82" t="n">
        <x:f>Y$22</x:f>
        <x:v>1</x:v>
      </x:c>
      <x:c r="H478" s="82" t="n">
        <x:f>MIN(1,Geometries!E10*$I$22+(1-Geometries!E10)*(Geometries!J10*$F$22+Geometries!K10*$G$22*IF(Geometries!M10="YES",1,$J$22)+Geometries!L10*$H$22*IF(Geometries!M10="YES",1,$J$22)))</x:f>
        <x:v>1</x:v>
      </x:c>
      <x:c r="I478" s="82" t="n">
        <x:f>IF($K$22=0,1,IF('Pair Build'!AG20&lt;=$K$22,1,0))</x:f>
        <x:v>1</x:v>
      </x:c>
      <x:c r="J478" s="82" t="n">
        <x:f>IF($L$22=0,1,IF(Geometries!W10&gt;=$L$22,1,0))</x:f>
        <x:v>1</x:v>
      </x:c>
      <x:c r="K478" s="82" t="n">
        <x:f>MIN(IF($M$22=1,Geometries!Z10,1),IF($N$22=1,Geometries!AA10,1))</x:f>
        <x:v>1</x:v>
      </x:c>
      <x:c r="L478" s="82" t="n">
        <x:f>MIN(IF($S$22=1,'Pair Build'!AE20,1),IF($T$22=1,'Pair Build'!AF20,1))</x:f>
        <x:v>1</x:v>
      </x:c>
      <x:c r="M478" s="82" t="n">
        <x:f>IF($O$22=0,1,IF('Pair Build'!AH20&lt;=$O$22,1,0))</x:f>
        <x:v>1</x:v>
      </x:c>
      <x:c r="N478" s="82" t="n">
        <x:f>IF($P$22=0,1,IF('Pair Build'!AI20="PASS",1,0))</x:f>
        <x:v>1</x:v>
      </x:c>
      <x:c r="O478" s="82" t="n">
        <x:f>IF(F478&lt;1,'Pair Build'!Y20,'Pair Build'!Z20)/$Q$22</x:f>
        <x:v>44.82352941176471</x:v>
      </x:c>
      <x:c r="P478" s="82" t="n">
        <x:f>IF('Pair Build'!AK20="T3 FIRM",1,IF(Geometries!AC10&lt;=$R$22,1,0))</x:f>
        <x:v>1</x:v>
      </x:c>
      <x:c r="Q478" s="82" t="n">
        <x:f>IF($U$22=1,Geometries!AB10,1)</x:f>
        <x:v>1</x:v>
      </x:c>
      <x:c r="R478" s="82" t="n">
        <x:f>IF($V$22=1,Lineages!AJ10,1)</x:f>
        <x:v>1</x:v>
      </x:c>
      <x:c r="S478" s="82" t="n">
        <x:f>MIN(1,G478,H478,K478,L478,Q478,R478)</x:f>
        <x:v>1</x:v>
      </x:c>
      <x:c r="T478" s="74" t="str">
        <x:f>IF(AND('Pair Build'!AJ20="FIT",I478=1,J478=1,M478=1,N478=1,O478&lt;=$E$22,P478=1),"PASS","FAIL")</x:f>
        <x:v>FAIL</x:v>
      </x:c>
      <x:c r="U478" s="98" t="str">
        <x:f>IF(AND(S478&gt;=F478,T478="PASS"),"PASS","FAIL")</x:f>
        <x:v>FAIL</x:v>
      </x:c>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row>
    <x:row r="479">
      <x:c r="B479" s="28" t="str">
        <x:v>P14</x:v>
      </x:c>
      <x:c r="C479" s="28" t="str">
        <x:v>L3-G4</x:v>
      </x:c>
      <x:c r="D479" s="28" t="str">
        <x:v>L3</x:v>
      </x:c>
      <x:c r="E479" s="28" t="str">
        <x:v>G4</x:v>
      </x:c>
      <x:c r="F479" s="96" t="n">
        <x:f>$D$22</x:f>
        <x:v>1</x:v>
      </x:c>
      <x:c r="G479" s="82" t="n">
        <x:f>Y$22</x:f>
        <x:v>1</x:v>
      </x:c>
      <x:c r="H479" s="82" t="n">
        <x:f>MIN(1,Geometries!E11*$I$22+(1-Geometries!E11)*(Geometries!J11*$F$22+Geometries!K11*$G$22*IF(Geometries!M11="YES",1,$J$22)+Geometries!L11*$H$22*IF(Geometries!M11="YES",1,$J$22)))</x:f>
        <x:v>0.4</x:v>
      </x:c>
      <x:c r="I479" s="82" t="n">
        <x:f>IF($K$22=0,1,IF('Pair Build'!AG21&lt;=$K$22,1,0))</x:f>
        <x:v>1</x:v>
      </x:c>
      <x:c r="J479" s="82" t="n">
        <x:f>IF($L$22=0,1,IF(Geometries!W11&gt;=$L$22,1,0))</x:f>
        <x:v>1</x:v>
      </x:c>
      <x:c r="K479" s="82" t="n">
        <x:f>MIN(IF($M$22=1,Geometries!Z11,1),IF($N$22=1,Geometries!AA11,1))</x:f>
        <x:v>1</x:v>
      </x:c>
      <x:c r="L479" s="82" t="n">
        <x:f>MIN(IF($S$22=1,'Pair Build'!AE21,1),IF($T$22=1,'Pair Build'!AF21,1))</x:f>
        <x:v>1</x:v>
      </x:c>
      <x:c r="M479" s="82" t="n">
        <x:f>IF($O$22=0,1,IF('Pair Build'!AH21&lt;=$O$22,1,0))</x:f>
        <x:v>1</x:v>
      </x:c>
      <x:c r="N479" s="82" t="n">
        <x:f>IF($P$22=0,1,IF('Pair Build'!AI21="PASS",1,0))</x:f>
        <x:v>1</x:v>
      </x:c>
      <x:c r="O479" s="82" t="n">
        <x:f>IF(F479&lt;1,'Pair Build'!Y21,'Pair Build'!Z21)/$Q$22</x:f>
        <x:v>17.28</x:v>
      </x:c>
      <x:c r="P479" s="82" t="n">
        <x:f>IF('Pair Build'!AK21="T3 FIRM",1,IF(Geometries!AC11&lt;=$R$22,1,0))</x:f>
        <x:v>1</x:v>
      </x:c>
      <x:c r="Q479" s="82" t="n">
        <x:f>IF($U$22=1,Geometries!AB11,1)</x:f>
        <x:v>1</x:v>
      </x:c>
      <x:c r="R479" s="82" t="n">
        <x:f>IF($V$22=1,Lineages!AJ10,1)</x:f>
        <x:v>1</x:v>
      </x:c>
      <x:c r="S479" s="82" t="n">
        <x:f>MIN(1,G479,H479,K479,L479,Q479,R479)</x:f>
        <x:v>0.4</x:v>
      </x:c>
      <x:c r="T479" s="74" t="str">
        <x:f>IF(AND('Pair Build'!AJ21="FIT",I479=1,J479=1,M479=1,N479=1,O479&lt;=$E$22,P479=1),"PASS","FAIL")</x:f>
        <x:v>FAIL</x:v>
      </x:c>
      <x:c r="U479" s="98" t="str">
        <x:f>IF(AND(S479&gt;=F479,T479="PASS"),"PASS","FAIL")</x:f>
        <x:v>FAIL</x:v>
      </x:c>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row>
    <x:row r="480">
      <x:c r="B480" s="28" t="str">
        <x:v>P14</x:v>
      </x:c>
      <x:c r="C480" s="28" t="str">
        <x:v>L3-G5</x:v>
      </x:c>
      <x:c r="D480" s="28" t="str">
        <x:v>L3</x:v>
      </x:c>
      <x:c r="E480" s="28" t="str">
        <x:v>G5</x:v>
      </x:c>
      <x:c r="F480" s="96" t="n">
        <x:f>$D$22</x:f>
        <x:v>1</x:v>
      </x:c>
      <x:c r="G480" s="82" t="n">
        <x:f>Y$22</x:f>
        <x:v>1</x:v>
      </x:c>
      <x:c r="H480" s="82" t="n">
        <x:f>MIN(1,Geometries!E12*$I$22+(1-Geometries!E12)*(Geometries!J12*$F$22+Geometries!K12*$G$22*IF(Geometries!M12="YES",1,$J$22)+Geometries!L12*$H$22*IF(Geometries!M12="YES",1,$J$22)))</x:f>
        <x:v>1</x:v>
      </x:c>
      <x:c r="I480" s="82" t="n">
        <x:f>IF($K$22=0,1,IF('Pair Build'!AG22&lt;=$K$22,1,0))</x:f>
        <x:v>1</x:v>
      </x:c>
      <x:c r="J480" s="82" t="n">
        <x:f>IF($L$22=0,1,IF(Geometries!W12&gt;=$L$22,1,0))</x:f>
        <x:v>1</x:v>
      </x:c>
      <x:c r="K480" s="82" t="n">
        <x:f>MIN(IF($M$22=1,Geometries!Z12,1),IF($N$22=1,Geometries!AA12,1))</x:f>
        <x:v>1</x:v>
      </x:c>
      <x:c r="L480" s="82" t="n">
        <x:f>MIN(IF($S$22=1,'Pair Build'!AE22,1),IF($T$22=1,'Pair Build'!AF22,1))</x:f>
        <x:v>1</x:v>
      </x:c>
      <x:c r="M480" s="82" t="n">
        <x:f>IF($O$22=0,1,IF('Pair Build'!AH22&lt;=$O$22,1,0))</x:f>
        <x:v>1</x:v>
      </x:c>
      <x:c r="N480" s="82" t="n">
        <x:f>IF($P$22=0,1,IF('Pair Build'!AI22="PASS",1,0))</x:f>
        <x:v>1</x:v>
      </x:c>
      <x:c r="O480" s="82" t="n">
        <x:f>IF(F480&lt;1,'Pair Build'!Y22,'Pair Build'!Z22)/$Q$22</x:f>
        <x:v>66.33684210526316</x:v>
      </x:c>
      <x:c r="P480" s="82" t="n">
        <x:f>IF('Pair Build'!AK22="T3 FIRM",1,IF(Geometries!AC12&lt;=$R$22,1,0))</x:f>
        <x:v>1</x:v>
      </x:c>
      <x:c r="Q480" s="82" t="n">
        <x:f>IF($U$22=1,Geometries!AB12,1)</x:f>
        <x:v>1</x:v>
      </x:c>
      <x:c r="R480" s="82" t="n">
        <x:f>IF($V$22=1,Lineages!AJ10,1)</x:f>
        <x:v>1</x:v>
      </x:c>
      <x:c r="S480" s="82" t="n">
        <x:f>MIN(1,G480,H480,K480,L480,Q480,R480)</x:f>
        <x:v>1</x:v>
      </x:c>
      <x:c r="T480" s="74" t="str">
        <x:f>IF(AND('Pair Build'!AJ22="FIT",I480=1,J480=1,M480=1,N480=1,O480&lt;=$E$22,P480=1),"PASS","FAIL")</x:f>
        <x:v>FAIL</x:v>
      </x:c>
      <x:c r="U480" s="98" t="str">
        <x:f>IF(AND(S480&gt;=F480,T480="PASS"),"PASS","FAIL")</x:f>
        <x:v>FAIL</x:v>
      </x:c>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row>
    <x:row r="481">
      <x:c r="B481" s="28" t="str">
        <x:v>P14</x:v>
      </x:c>
      <x:c r="C481" s="28" t="str">
        <x:v>L4-G1</x:v>
      </x:c>
      <x:c r="D481" s="28" t="str">
        <x:v>L4</x:v>
      </x:c>
      <x:c r="E481" s="28" t="str">
        <x:v>G1</x:v>
      </x:c>
      <x:c r="F481" s="96" t="n">
        <x:f>$D$22</x:f>
        <x:v>1</x:v>
      </x:c>
      <x:c r="G481" s="82" t="n">
        <x:f>Z$22</x:f>
        <x:v>1</x:v>
      </x:c>
      <x:c r="H481" s="82" t="n">
        <x:f>MIN(1,Geometries!E8*$I$22+(1-Geometries!E8)*(Geometries!J8*$F$22+Geometries!K8*$G$22*IF(Geometries!M8="YES",1,$J$22)+Geometries!L8*$H$22*IF(Geometries!M8="YES",1,$J$22)))</x:f>
        <x:v>1</x:v>
      </x:c>
      <x:c r="I481" s="82" t="n">
        <x:f>IF($K$22=0,1,IF('Pair Build'!AG23&lt;=$K$22,1,0))</x:f>
        <x:v>1</x:v>
      </x:c>
      <x:c r="J481" s="82" t="n">
        <x:f>IF($L$22=0,1,IF(Geometries!W8&gt;=$L$22,1,0))</x:f>
        <x:v>1</x:v>
      </x:c>
      <x:c r="K481" s="82" t="n">
        <x:f>MIN(IF($M$22=1,Geometries!Z8,1),IF($N$22=1,Geometries!AA8,1))</x:f>
        <x:v>1</x:v>
      </x:c>
      <x:c r="L481" s="82" t="n">
        <x:f>MIN(IF($S$22=1,'Pair Build'!AE23,1),IF($T$22=1,'Pair Build'!AF23,1))</x:f>
        <x:v>1</x:v>
      </x:c>
      <x:c r="M481" s="82" t="n">
        <x:f>IF($O$22=0,1,IF('Pair Build'!AH23&lt;=$O$22,1,0))</x:f>
        <x:v>1</x:v>
      </x:c>
      <x:c r="N481" s="82" t="n">
        <x:f>IF($P$22=0,1,IF('Pair Build'!AI23="PASS",1,0))</x:f>
        <x:v>1</x:v>
      </x:c>
      <x:c r="O481" s="82" t="n">
        <x:f>IF(F481&lt;1,'Pair Build'!Y23,'Pair Build'!Z23)/$Q$22</x:f>
        <x:v>68.32941176470588</x:v>
      </x:c>
      <x:c r="P481" s="82" t="n">
        <x:f>IF('Pair Build'!AK23="T3 FIRM",1,IF(Geometries!AC8&lt;=$R$22,1,0))</x:f>
        <x:v>1</x:v>
      </x:c>
      <x:c r="Q481" s="82" t="n">
        <x:f>IF($U$22=1,Geometries!AB8,1)</x:f>
        <x:v>1</x:v>
      </x:c>
      <x:c r="R481" s="82" t="n">
        <x:f>IF($V$22=1,Lineages!AJ11,1)</x:f>
        <x:v>1</x:v>
      </x:c>
      <x:c r="S481" s="82" t="n">
        <x:f>MIN(1,G481,H481,K481,L481,Q481,R481)</x:f>
        <x:v>1</x:v>
      </x:c>
      <x:c r="T481" s="74" t="str">
        <x:f>IF(AND('Pair Build'!AJ23="FIT",I481=1,J481=1,M481=1,N481=1,O481&lt;=$E$22,P481=1),"PASS","FAIL")</x:f>
        <x:v>FAIL</x:v>
      </x:c>
      <x:c r="U481" s="98" t="str">
        <x:f>IF(AND(S481&gt;=F481,T481="PASS"),"PASS","FAIL")</x:f>
        <x:v>FAIL</x:v>
      </x:c>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row>
    <x:row r="482">
      <x:c r="B482" s="28" t="str">
        <x:v>P14</x:v>
      </x:c>
      <x:c r="C482" s="28" t="str">
        <x:v>L4-G2</x:v>
      </x:c>
      <x:c r="D482" s="28" t="str">
        <x:v>L4</x:v>
      </x:c>
      <x:c r="E482" s="28" t="str">
        <x:v>G2</x:v>
      </x:c>
      <x:c r="F482" s="96" t="n">
        <x:f>$D$22</x:f>
        <x:v>1</x:v>
      </x:c>
      <x:c r="G482" s="82" t="n">
        <x:f>Z$22</x:f>
        <x:v>1</x:v>
      </x:c>
      <x:c r="H482" s="82" t="n">
        <x:f>MIN(1,Geometries!E9*$I$22+(1-Geometries!E9)*(Geometries!J9*$F$22+Geometries!K9*$G$22*IF(Geometries!M9="YES",1,$J$22)+Geometries!L9*$H$22*IF(Geometries!M9="YES",1,$J$22)))</x:f>
        <x:v>1</x:v>
      </x:c>
      <x:c r="I482" s="82" t="n">
        <x:f>IF($K$22=0,1,IF('Pair Build'!AG24&lt;=$K$22,1,0))</x:f>
        <x:v>1</x:v>
      </x:c>
      <x:c r="J482" s="82" t="n">
        <x:f>IF($L$22=0,1,IF(Geometries!W9&gt;=$L$22,1,0))</x:f>
        <x:v>1</x:v>
      </x:c>
      <x:c r="K482" s="82" t="n">
        <x:f>MIN(IF($M$22=1,Geometries!Z9,1),IF($N$22=1,Geometries!AA9,1))</x:f>
        <x:v>1</x:v>
      </x:c>
      <x:c r="L482" s="82" t="n">
        <x:f>MIN(IF($S$22=1,'Pair Build'!AE24,1),IF($T$22=1,'Pair Build'!AF24,1))</x:f>
        <x:v>1</x:v>
      </x:c>
      <x:c r="M482" s="82" t="n">
        <x:f>IF($O$22=0,1,IF('Pair Build'!AH24&lt;=$O$22,1,0))</x:f>
        <x:v>1</x:v>
      </x:c>
      <x:c r="N482" s="82" t="n">
        <x:f>IF($P$22=0,1,IF('Pair Build'!AI24="PASS",1,0))</x:f>
        <x:v>1</x:v>
      </x:c>
      <x:c r="O482" s="82" t="n">
        <x:f>IF(F482&lt;1,'Pair Build'!Y24,'Pair Build'!Z24)/$Q$22</x:f>
        <x:v>79.93333333333334</x:v>
      </x:c>
      <x:c r="P482" s="82" t="n">
        <x:f>IF('Pair Build'!AK24="T3 FIRM",1,IF(Geometries!AC9&lt;=$R$22,1,0))</x:f>
        <x:v>1</x:v>
      </x:c>
      <x:c r="Q482" s="82" t="n">
        <x:f>IF($U$22=1,Geometries!AB9,1)</x:f>
        <x:v>1</x:v>
      </x:c>
      <x:c r="R482" s="82" t="n">
        <x:f>IF($V$22=1,Lineages!AJ11,1)</x:f>
        <x:v>1</x:v>
      </x:c>
      <x:c r="S482" s="82" t="n">
        <x:f>MIN(1,G482,H482,K482,L482,Q482,R482)</x:f>
        <x:v>1</x:v>
      </x:c>
      <x:c r="T482" s="74" t="str">
        <x:f>IF(AND('Pair Build'!AJ24="FIT",I482=1,J482=1,M482=1,N482=1,O482&lt;=$E$22,P482=1),"PASS","FAIL")</x:f>
        <x:v>FAIL</x:v>
      </x:c>
      <x:c r="U482" s="98" t="str">
        <x:f>IF(AND(S482&gt;=F482,T482="PASS"),"PASS","FAIL")</x:f>
        <x:v>FAIL</x:v>
      </x:c>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row>
    <x:row r="483">
      <x:c r="B483" s="28" t="str">
        <x:v>P14</x:v>
      </x:c>
      <x:c r="C483" s="28" t="str">
        <x:v>L4-G3</x:v>
      </x:c>
      <x:c r="D483" s="28" t="str">
        <x:v>L4</x:v>
      </x:c>
      <x:c r="E483" s="28" t="str">
        <x:v>G3</x:v>
      </x:c>
      <x:c r="F483" s="96" t="n">
        <x:f>$D$22</x:f>
        <x:v>1</x:v>
      </x:c>
      <x:c r="G483" s="82" t="n">
        <x:f>Z$22</x:f>
        <x:v>1</x:v>
      </x:c>
      <x:c r="H483" s="82" t="n">
        <x:f>MIN(1,Geometries!E10*$I$22+(1-Geometries!E10)*(Geometries!J10*$F$22+Geometries!K10*$G$22*IF(Geometries!M10="YES",1,$J$22)+Geometries!L10*$H$22*IF(Geometries!M10="YES",1,$J$22)))</x:f>
        <x:v>1</x:v>
      </x:c>
      <x:c r="I483" s="82" t="n">
        <x:f>IF($K$22=0,1,IF('Pair Build'!AG25&lt;=$K$22,1,0))</x:f>
        <x:v>1</x:v>
      </x:c>
      <x:c r="J483" s="82" t="n">
        <x:f>IF($L$22=0,1,IF(Geometries!W10&gt;=$L$22,1,0))</x:f>
        <x:v>1</x:v>
      </x:c>
      <x:c r="K483" s="82" t="n">
        <x:f>MIN(IF($M$22=1,Geometries!Z10,1),IF($N$22=1,Geometries!AA10,1))</x:f>
        <x:v>1</x:v>
      </x:c>
      <x:c r="L483" s="82" t="n">
        <x:f>MIN(IF($S$22=1,'Pair Build'!AE25,1),IF($T$22=1,'Pair Build'!AF25,1))</x:f>
        <x:v>1</x:v>
      </x:c>
      <x:c r="M483" s="82" t="n">
        <x:f>IF($O$22=0,1,IF('Pair Build'!AH25&lt;=$O$22,1,0))</x:f>
        <x:v>1</x:v>
      </x:c>
      <x:c r="N483" s="82" t="n">
        <x:f>IF($P$22=0,1,IF('Pair Build'!AI25="PASS",1,0))</x:f>
        <x:v>1</x:v>
      </x:c>
      <x:c r="O483" s="82" t="n">
        <x:f>IF(F483&lt;1,'Pair Build'!Y25,'Pair Build'!Z25)/$Q$22</x:f>
        <x:v>58.94117647058823</x:v>
      </x:c>
      <x:c r="P483" s="82" t="n">
        <x:f>IF('Pair Build'!AK25="T3 FIRM",1,IF(Geometries!AC10&lt;=$R$22,1,0))</x:f>
        <x:v>1</x:v>
      </x:c>
      <x:c r="Q483" s="82" t="n">
        <x:f>IF($U$22=1,Geometries!AB10,1)</x:f>
        <x:v>1</x:v>
      </x:c>
      <x:c r="R483" s="82" t="n">
        <x:f>IF($V$22=1,Lineages!AJ11,1)</x:f>
        <x:v>1</x:v>
      </x:c>
      <x:c r="S483" s="82" t="n">
        <x:f>MIN(1,G483,H483,K483,L483,Q483,R483)</x:f>
        <x:v>1</x:v>
      </x:c>
      <x:c r="T483" s="74" t="str">
        <x:f>IF(AND('Pair Build'!AJ25="FIT",I483=1,J483=1,M483=1,N483=1,O483&lt;=$E$22,P483=1),"PASS","FAIL")</x:f>
        <x:v>FAIL</x:v>
      </x:c>
      <x:c r="U483" s="98" t="str">
        <x:f>IF(AND(S483&gt;=F483,T483="PASS"),"PASS","FAIL")</x:f>
        <x:v>FAIL</x:v>
      </x:c>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row>
    <x:row r="484">
      <x:c r="B484" s="28" t="str">
        <x:v>P14</x:v>
      </x:c>
      <x:c r="C484" s="28" t="str">
        <x:v>L4-G4</x:v>
      </x:c>
      <x:c r="D484" s="28" t="str">
        <x:v>L4</x:v>
      </x:c>
      <x:c r="E484" s="28" t="str">
        <x:v>G4</x:v>
      </x:c>
      <x:c r="F484" s="96" t="n">
        <x:f>$D$22</x:f>
        <x:v>1</x:v>
      </x:c>
      <x:c r="G484" s="82" t="n">
        <x:f>Z$22</x:f>
        <x:v>1</x:v>
      </x:c>
      <x:c r="H484" s="82" t="n">
        <x:f>MIN(1,Geometries!E11*$I$22+(1-Geometries!E11)*(Geometries!J11*$F$22+Geometries!K11*$G$22*IF(Geometries!M11="YES",1,$J$22)+Geometries!L11*$H$22*IF(Geometries!M11="YES",1,$J$22)))</x:f>
        <x:v>0.4</x:v>
      </x:c>
      <x:c r="I484" s="82" t="n">
        <x:f>IF($K$22=0,1,IF('Pair Build'!AG26&lt;=$K$22,1,0))</x:f>
        <x:v>1</x:v>
      </x:c>
      <x:c r="J484" s="82" t="n">
        <x:f>IF($L$22=0,1,IF(Geometries!W11&gt;=$L$22,1,0))</x:f>
        <x:v>1</x:v>
      </x:c>
      <x:c r="K484" s="82" t="n">
        <x:f>MIN(IF($M$22=1,Geometries!Z11,1),IF($N$22=1,Geometries!AA11,1))</x:f>
        <x:v>1</x:v>
      </x:c>
      <x:c r="L484" s="82" t="n">
        <x:f>MIN(IF($S$22=1,'Pair Build'!AE26,1),IF($T$22=1,'Pair Build'!AF26,1))</x:f>
        <x:v>1</x:v>
      </x:c>
      <x:c r="M484" s="82" t="n">
        <x:f>IF($O$22=0,1,IF('Pair Build'!AH26&lt;=$O$22,1,0))</x:f>
        <x:v>1</x:v>
      </x:c>
      <x:c r="N484" s="82" t="n">
        <x:f>IF($P$22=0,1,IF('Pair Build'!AI26="PASS",1,0))</x:f>
        <x:v>1</x:v>
      </x:c>
      <x:c r="O484" s="82" t="n">
        <x:f>IF(F484&lt;1,'Pair Build'!Y26,'Pair Build'!Z26)/$Q$22</x:f>
        <x:v>18.8</x:v>
      </x:c>
      <x:c r="P484" s="82" t="n">
        <x:f>IF('Pair Build'!AK26="T3 FIRM",1,IF(Geometries!AC11&lt;=$R$22,1,0))</x:f>
        <x:v>1</x:v>
      </x:c>
      <x:c r="Q484" s="82" t="n">
        <x:f>IF($U$22=1,Geometries!AB11,1)</x:f>
        <x:v>1</x:v>
      </x:c>
      <x:c r="R484" s="82" t="n">
        <x:f>IF($V$22=1,Lineages!AJ11,1)</x:f>
        <x:v>1</x:v>
      </x:c>
      <x:c r="S484" s="82" t="n">
        <x:f>MIN(1,G484,H484,K484,L484,Q484,R484)</x:f>
        <x:v>0.4</x:v>
      </x:c>
      <x:c r="T484" s="74" t="str">
        <x:f>IF(AND('Pair Build'!AJ26="FIT",I484=1,J484=1,M484=1,N484=1,O484&lt;=$E$22,P484=1),"PASS","FAIL")</x:f>
        <x:v>PASS</x:v>
      </x:c>
      <x:c r="U484" s="98" t="str">
        <x:f>IF(AND(S484&gt;=F484,T484="PASS"),"PASS","FAIL")</x:f>
        <x:v>FAIL</x:v>
      </x:c>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row>
    <x:row r="485">
      <x:c r="B485" s="28" t="str">
        <x:v>P14</x:v>
      </x:c>
      <x:c r="C485" s="28" t="str">
        <x:v>L4-G5</x:v>
      </x:c>
      <x:c r="D485" s="28" t="str">
        <x:v>L4</x:v>
      </x:c>
      <x:c r="E485" s="28" t="str">
        <x:v>G5</x:v>
      </x:c>
      <x:c r="F485" s="96" t="n">
        <x:f>$D$22</x:f>
        <x:v>1</x:v>
      </x:c>
      <x:c r="G485" s="82" t="n">
        <x:f>Z$22</x:f>
        <x:v>1</x:v>
      </x:c>
      <x:c r="H485" s="82" t="n">
        <x:f>MIN(1,Geometries!E12*$I$22+(1-Geometries!E12)*(Geometries!J12*$F$22+Geometries!K12*$G$22*IF(Geometries!M12="YES",1,$J$22)+Geometries!L12*$H$22*IF(Geometries!M12="YES",1,$J$22)))</x:f>
        <x:v>1</x:v>
      </x:c>
      <x:c r="I485" s="82" t="n">
        <x:f>IF($K$22=0,1,IF('Pair Build'!AG27&lt;=$K$22,1,0))</x:f>
        <x:v>1</x:v>
      </x:c>
      <x:c r="J485" s="82" t="n">
        <x:f>IF($L$22=0,1,IF(Geometries!W12&gt;=$L$22,1,0))</x:f>
        <x:v>1</x:v>
      </x:c>
      <x:c r="K485" s="82" t="n">
        <x:f>MIN(IF($M$22=1,Geometries!Z12,1),IF($N$22=1,Geometries!AA12,1))</x:f>
        <x:v>1</x:v>
      </x:c>
      <x:c r="L485" s="82" t="n">
        <x:f>MIN(IF($S$22=1,'Pair Build'!AE27,1),IF($T$22=1,'Pair Build'!AF27,1))</x:f>
        <x:v>1</x:v>
      </x:c>
      <x:c r="M485" s="82" t="n">
        <x:f>IF($O$22=0,1,IF('Pair Build'!AH27&lt;=$O$22,1,0))</x:f>
        <x:v>1</x:v>
      </x:c>
      <x:c r="N485" s="82" t="n">
        <x:f>IF($P$22=0,1,IF('Pair Build'!AI27="PASS",1,0))</x:f>
        <x:v>1</x:v>
      </x:c>
      <x:c r="O485" s="82" t="n">
        <x:f>IF(F485&lt;1,'Pair Build'!Y27,'Pair Build'!Z27)/$Q$22</x:f>
        <x:v>83.16315789473684</x:v>
      </x:c>
      <x:c r="P485" s="82" t="n">
        <x:f>IF('Pair Build'!AK27="T3 FIRM",1,IF(Geometries!AC12&lt;=$R$22,1,0))</x:f>
        <x:v>1</x:v>
      </x:c>
      <x:c r="Q485" s="82" t="n">
        <x:f>IF($U$22=1,Geometries!AB12,1)</x:f>
        <x:v>1</x:v>
      </x:c>
      <x:c r="R485" s="82" t="n">
        <x:f>IF($V$22=1,Lineages!AJ11,1)</x:f>
        <x:v>1</x:v>
      </x:c>
      <x:c r="S485" s="82" t="n">
        <x:f>MIN(1,G485,H485,K485,L485,Q485,R485)</x:f>
        <x:v>1</x:v>
      </x:c>
      <x:c r="T485" s="74" t="str">
        <x:f>IF(AND('Pair Build'!AJ27="FIT",I485=1,J485=1,M485=1,N485=1,O485&lt;=$E$22,P485=1),"PASS","FAIL")</x:f>
        <x:v>FAIL</x:v>
      </x:c>
      <x:c r="U485" s="98" t="str">
        <x:f>IF(AND(S485&gt;=F485,T485="PASS"),"PASS","FAIL")</x:f>
        <x:v>FAIL</x:v>
      </x:c>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row>
    <x:row r="486">
      <x:c r="B486" s="28" t="str">
        <x:v>P14</x:v>
      </x:c>
      <x:c r="C486" s="28" t="str">
        <x:v>L5-G1</x:v>
      </x:c>
      <x:c r="D486" s="28" t="str">
        <x:v>L5</x:v>
      </x:c>
      <x:c r="E486" s="28" t="str">
        <x:v>G1</x:v>
      </x:c>
      <x:c r="F486" s="96" t="n">
        <x:f>$D$22</x:f>
        <x:v>1</x:v>
      </x:c>
      <x:c r="G486" s="82" t="n">
        <x:f>AA$22</x:f>
        <x:v>0.33751476627102434</x:v>
      </x:c>
      <x:c r="H486" s="82" t="n">
        <x:f>MIN(1,Geometries!E8*$I$22+(1-Geometries!E8)*(Geometries!J8*$F$22+Geometries!K8*$G$22*IF(Geometries!M8="YES",1,$J$22)+Geometries!L8*$H$22*IF(Geometries!M8="YES",1,$J$22)))</x:f>
        <x:v>1</x:v>
      </x:c>
      <x:c r="I486" s="82" t="n">
        <x:f>IF($K$22=0,1,IF('Pair Build'!AG28&lt;=$K$22,1,0))</x:f>
        <x:v>1</x:v>
      </x:c>
      <x:c r="J486" s="82" t="n">
        <x:f>IF($L$22=0,1,IF(Geometries!W8&gt;=$L$22,1,0))</x:f>
        <x:v>1</x:v>
      </x:c>
      <x:c r="K486" s="82" t="n">
        <x:f>MIN(IF($M$22=1,Geometries!Z8,1),IF($N$22=1,Geometries!AA8,1))</x:f>
        <x:v>1</x:v>
      </x:c>
      <x:c r="L486" s="82" t="n">
        <x:f>MIN(IF($S$22=1,'Pair Build'!AE28,1),IF($T$22=1,'Pair Build'!AF28,1))</x:f>
        <x:v>1</x:v>
      </x:c>
      <x:c r="M486" s="82" t="n">
        <x:f>IF($O$22=0,1,IF('Pair Build'!AH28&lt;=$O$22,1,0))</x:f>
        <x:v>1</x:v>
      </x:c>
      <x:c r="N486" s="82" t="n">
        <x:f>IF($P$22=0,1,IF('Pair Build'!AI28="PASS",1,0))</x:f>
        <x:v>1</x:v>
      </x:c>
      <x:c r="O486" s="82" t="n">
        <x:f>IF(F486&lt;1,'Pair Build'!Y28,'Pair Build'!Z28)/$Q$22</x:f>
        <x:v>24</x:v>
      </x:c>
      <x:c r="P486" s="82" t="n">
        <x:f>IF('Pair Build'!AK28="T3 FIRM",1,IF(Geometries!AC8&lt;=$R$22,1,0))</x:f>
        <x:v>1</x:v>
      </x:c>
      <x:c r="Q486" s="82" t="n">
        <x:f>IF($U$22=1,Geometries!AB8,1)</x:f>
        <x:v>1</x:v>
      </x:c>
      <x:c r="R486" s="82" t="n">
        <x:f>IF($V$22=1,Lineages!AJ12,1)</x:f>
        <x:v>1</x:v>
      </x:c>
      <x:c r="S486" s="82" t="n">
        <x:f>MIN(1,G486,H486,K486,L486,Q486,R486)</x:f>
        <x:v>0.33751476627102434</x:v>
      </x:c>
      <x:c r="T486" s="74" t="str">
        <x:f>IF(AND('Pair Build'!AJ28="FIT",I486=1,J486=1,M486=1,N486=1,O486&lt;=$E$22,P486=1),"PASS","FAIL")</x:f>
        <x:v>PASS</x:v>
      </x:c>
      <x:c r="U486" s="98" t="str">
        <x:f>IF(AND(S486&gt;=F486,T486="PASS"),"PASS","FAIL")</x:f>
        <x:v>FAIL</x:v>
      </x:c>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row>
    <x:row r="487">
      <x:c r="B487" s="28" t="str">
        <x:v>P14</x:v>
      </x:c>
      <x:c r="C487" s="28" t="str">
        <x:v>L5-G2</x:v>
      </x:c>
      <x:c r="D487" s="28" t="str">
        <x:v>L5</x:v>
      </x:c>
      <x:c r="E487" s="28" t="str">
        <x:v>G2</x:v>
      </x:c>
      <x:c r="F487" s="96" t="n">
        <x:f>$D$22</x:f>
        <x:v>1</x:v>
      </x:c>
      <x:c r="G487" s="82" t="n">
        <x:f>AA$22</x:f>
        <x:v>0.33751476627102434</x:v>
      </x:c>
      <x:c r="H487" s="82" t="n">
        <x:f>MIN(1,Geometries!E9*$I$22+(1-Geometries!E9)*(Geometries!J9*$F$22+Geometries!K9*$G$22*IF(Geometries!M9="YES",1,$J$22)+Geometries!L9*$H$22*IF(Geometries!M9="YES",1,$J$22)))</x:f>
        <x:v>1</x:v>
      </x:c>
      <x:c r="I487" s="82" t="n">
        <x:f>IF($K$22=0,1,IF('Pair Build'!AG29&lt;=$K$22,1,0))</x:f>
        <x:v>1</x:v>
      </x:c>
      <x:c r="J487" s="82" t="n">
        <x:f>IF($L$22=0,1,IF(Geometries!W9&gt;=$L$22,1,0))</x:f>
        <x:v>1</x:v>
      </x:c>
      <x:c r="K487" s="82" t="n">
        <x:f>MIN(IF($M$22=1,Geometries!Z9,1),IF($N$22=1,Geometries!AA9,1))</x:f>
        <x:v>1</x:v>
      </x:c>
      <x:c r="L487" s="82" t="n">
        <x:f>MIN(IF($S$22=1,'Pair Build'!AE29,1),IF($T$22=1,'Pair Build'!AF29,1))</x:f>
        <x:v>1</x:v>
      </x:c>
      <x:c r="M487" s="82" t="n">
        <x:f>IF($O$22=0,1,IF('Pair Build'!AH29&lt;=$O$22,1,0))</x:f>
        <x:v>1</x:v>
      </x:c>
      <x:c r="N487" s="82" t="n">
        <x:f>IF($P$22=0,1,IF('Pair Build'!AI29="PASS",1,0))</x:f>
        <x:v>1</x:v>
      </x:c>
      <x:c r="O487" s="82" t="n">
        <x:f>IF(F487&lt;1,'Pair Build'!Y29,'Pair Build'!Z29)/$Q$22</x:f>
        <x:v>30.799999999999997</x:v>
      </x:c>
      <x:c r="P487" s="82" t="n">
        <x:f>IF('Pair Build'!AK29="T3 FIRM",1,IF(Geometries!AC9&lt;=$R$22,1,0))</x:f>
        <x:v>1</x:v>
      </x:c>
      <x:c r="Q487" s="82" t="n">
        <x:f>IF($U$22=1,Geometries!AB9,1)</x:f>
        <x:v>1</x:v>
      </x:c>
      <x:c r="R487" s="82" t="n">
        <x:f>IF($V$22=1,Lineages!AJ12,1)</x:f>
        <x:v>1</x:v>
      </x:c>
      <x:c r="S487" s="82" t="n">
        <x:f>MIN(1,G487,H487,K487,L487,Q487,R487)</x:f>
        <x:v>0.33751476627102434</x:v>
      </x:c>
      <x:c r="T487" s="74" t="str">
        <x:f>IF(AND('Pair Build'!AJ29="FIT",I487=1,J487=1,M487=1,N487=1,O487&lt;=$E$22,P487=1),"PASS","FAIL")</x:f>
        <x:v>PASS</x:v>
      </x:c>
      <x:c r="U487" s="98" t="str">
        <x:f>IF(AND(S487&gt;=F487,T487="PASS"),"PASS","FAIL")</x:f>
        <x:v>FAIL</x:v>
      </x:c>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row>
    <x:row r="488">
      <x:c r="B488" s="28" t="str">
        <x:v>P14</x:v>
      </x:c>
      <x:c r="C488" s="28" t="str">
        <x:v>L5-G3</x:v>
      </x:c>
      <x:c r="D488" s="28" t="str">
        <x:v>L5</x:v>
      </x:c>
      <x:c r="E488" s="28" t="str">
        <x:v>G3</x:v>
      </x:c>
      <x:c r="F488" s="96" t="n">
        <x:f>$D$22</x:f>
        <x:v>1</x:v>
      </x:c>
      <x:c r="G488" s="82" t="n">
        <x:f>AA$22</x:f>
        <x:v>0.33751476627102434</x:v>
      </x:c>
      <x:c r="H488" s="82" t="n">
        <x:f>MIN(1,Geometries!E10*$I$22+(1-Geometries!E10)*(Geometries!J10*$F$22+Geometries!K10*$G$22*IF(Geometries!M10="YES",1,$J$22)+Geometries!L10*$H$22*IF(Geometries!M10="YES",1,$J$22)))</x:f>
        <x:v>1</x:v>
      </x:c>
      <x:c r="I488" s="82" t="n">
        <x:f>IF($K$22=0,1,IF('Pair Build'!AG30&lt;=$K$22,1,0))</x:f>
        <x:v>1</x:v>
      </x:c>
      <x:c r="J488" s="82" t="n">
        <x:f>IF($L$22=0,1,IF(Geometries!W10&gt;=$L$22,1,0))</x:f>
        <x:v>1</x:v>
      </x:c>
      <x:c r="K488" s="82" t="n">
        <x:f>MIN(IF($M$22=1,Geometries!Z10,1),IF($N$22=1,Geometries!AA10,1))</x:f>
        <x:v>1</x:v>
      </x:c>
      <x:c r="L488" s="82" t="n">
        <x:f>MIN(IF($S$22=1,'Pair Build'!AE30,1),IF($T$22=1,'Pair Build'!AF30,1))</x:f>
        <x:v>1</x:v>
      </x:c>
      <x:c r="M488" s="82" t="n">
        <x:f>IF($O$22=0,1,IF('Pair Build'!AH30&lt;=$O$22,1,0))</x:f>
        <x:v>1</x:v>
      </x:c>
      <x:c r="N488" s="82" t="n">
        <x:f>IF($P$22=0,1,IF('Pair Build'!AI30="PASS",1,0))</x:f>
        <x:v>1</x:v>
      </x:c>
      <x:c r="O488" s="82" t="n">
        <x:f>IF(F488&lt;1,'Pair Build'!Y30,'Pair Build'!Z30)/$Q$22</x:f>
        <x:v>19.2</x:v>
      </x:c>
      <x:c r="P488" s="82" t="n">
        <x:f>IF('Pair Build'!AK30="T3 FIRM",1,IF(Geometries!AC10&lt;=$R$22,1,0))</x:f>
        <x:v>1</x:v>
      </x:c>
      <x:c r="Q488" s="82" t="n">
        <x:f>IF($U$22=1,Geometries!AB10,1)</x:f>
        <x:v>1</x:v>
      </x:c>
      <x:c r="R488" s="82" t="n">
        <x:f>IF($V$22=1,Lineages!AJ12,1)</x:f>
        <x:v>1</x:v>
      </x:c>
      <x:c r="S488" s="82" t="n">
        <x:f>MIN(1,G488,H488,K488,L488,Q488,R488)</x:f>
        <x:v>0.33751476627102434</x:v>
      </x:c>
      <x:c r="T488" s="74" t="str">
        <x:f>IF(AND('Pair Build'!AJ30="FIT",I488=1,J488=1,M488=1,N488=1,O488&lt;=$E$22,P488=1),"PASS","FAIL")</x:f>
        <x:v>PASS</x:v>
      </x:c>
      <x:c r="U488" s="98" t="str">
        <x:f>IF(AND(S488&gt;=F488,T488="PASS"),"PASS","FAIL")</x:f>
        <x:v>FAIL</x:v>
      </x:c>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row>
    <x:row r="489">
      <x:c r="B489" s="28" t="str">
        <x:v>P14</x:v>
      </x:c>
      <x:c r="C489" s="28" t="str">
        <x:v>L5-G4</x:v>
      </x:c>
      <x:c r="D489" s="28" t="str">
        <x:v>L5</x:v>
      </x:c>
      <x:c r="E489" s="28" t="str">
        <x:v>G4</x:v>
      </x:c>
      <x:c r="F489" s="96" t="n">
        <x:f>$D$22</x:f>
        <x:v>1</x:v>
      </x:c>
      <x:c r="G489" s="82" t="n">
        <x:f>AA$22</x:f>
        <x:v>0.33751476627102434</x:v>
      </x:c>
      <x:c r="H489" s="82" t="n">
        <x:f>MIN(1,Geometries!E11*$I$22+(1-Geometries!E11)*(Geometries!J11*$F$22+Geometries!K11*$G$22*IF(Geometries!M11="YES",1,$J$22)+Geometries!L11*$H$22*IF(Geometries!M11="YES",1,$J$22)))</x:f>
        <x:v>0.4</x:v>
      </x:c>
      <x:c r="I489" s="82" t="n">
        <x:f>IF($K$22=0,1,IF('Pair Build'!AG31&lt;=$K$22,1,0))</x:f>
        <x:v>1</x:v>
      </x:c>
      <x:c r="J489" s="82" t="n">
        <x:f>IF($L$22=0,1,IF(Geometries!W11&gt;=$L$22,1,0))</x:f>
        <x:v>1</x:v>
      </x:c>
      <x:c r="K489" s="82" t="n">
        <x:f>MIN(IF($M$22=1,Geometries!Z11,1),IF($N$22=1,Geometries!AA11,1))</x:f>
        <x:v>1</x:v>
      </x:c>
      <x:c r="L489" s="82" t="n">
        <x:f>MIN(IF($S$22=1,'Pair Build'!AE31,1),IF($T$22=1,'Pair Build'!AF31,1))</x:f>
        <x:v>1</x:v>
      </x:c>
      <x:c r="M489" s="82" t="n">
        <x:f>IF($O$22=0,1,IF('Pair Build'!AH31&lt;=$O$22,1,0))</x:f>
        <x:v>1</x:v>
      </x:c>
      <x:c r="N489" s="82" t="n">
        <x:f>IF($P$22=0,1,IF('Pair Build'!AI31="PASS",1,0))</x:f>
        <x:v>1</x:v>
      </x:c>
      <x:c r="O489" s="82" t="n">
        <x:f>IF(F489&lt;1,'Pair Build'!Y31,'Pair Build'!Z31)/$Q$22</x:f>
        <x:v>9.6</x:v>
      </x:c>
      <x:c r="P489" s="82" t="n">
        <x:f>IF('Pair Build'!AK31="T3 FIRM",1,IF(Geometries!AC11&lt;=$R$22,1,0))</x:f>
        <x:v>1</x:v>
      </x:c>
      <x:c r="Q489" s="82" t="n">
        <x:f>IF($U$22=1,Geometries!AB11,1)</x:f>
        <x:v>1</x:v>
      </x:c>
      <x:c r="R489" s="82" t="n">
        <x:f>IF($V$22=1,Lineages!AJ12,1)</x:f>
        <x:v>1</x:v>
      </x:c>
      <x:c r="S489" s="82" t="n">
        <x:f>MIN(1,G489,H489,K489,L489,Q489,R489)</x:f>
        <x:v>0.33751476627102434</x:v>
      </x:c>
      <x:c r="T489" s="74" t="str">
        <x:f>IF(AND('Pair Build'!AJ31="FIT",I489=1,J489=1,M489=1,N489=1,O489&lt;=$E$22,P489=1),"PASS","FAIL")</x:f>
        <x:v>PASS</x:v>
      </x:c>
      <x:c r="U489" s="98" t="str">
        <x:f>IF(AND(S489&gt;=F489,T489="PASS"),"PASS","FAIL")</x:f>
        <x:v>FAIL</x:v>
      </x:c>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row>
    <x:row r="490">
      <x:c r="B490" s="28" t="str">
        <x:v>P14</x:v>
      </x:c>
      <x:c r="C490" s="28" t="str">
        <x:v>L5-G5</x:v>
      </x:c>
      <x:c r="D490" s="28" t="str">
        <x:v>L5</x:v>
      </x:c>
      <x:c r="E490" s="28" t="str">
        <x:v>G5</x:v>
      </x:c>
      <x:c r="F490" s="96" t="n">
        <x:f>$D$22</x:f>
        <x:v>1</x:v>
      </x:c>
      <x:c r="G490" s="82" t="n">
        <x:f>AA$22</x:f>
        <x:v>0.33751476627102434</x:v>
      </x:c>
      <x:c r="H490" s="82" t="n">
        <x:f>MIN(1,Geometries!E12*$I$22+(1-Geometries!E12)*(Geometries!J12*$F$22+Geometries!K12*$G$22*IF(Geometries!M12="YES",1,$J$22)+Geometries!L12*$H$22*IF(Geometries!M12="YES",1,$J$22)))</x:f>
        <x:v>1</x:v>
      </x:c>
      <x:c r="I490" s="82" t="n">
        <x:f>IF($K$22=0,1,IF('Pair Build'!AG32&lt;=$K$22,1,0))</x:f>
        <x:v>1</x:v>
      </x:c>
      <x:c r="J490" s="82" t="n">
        <x:f>IF($L$22=0,1,IF(Geometries!W12&gt;=$L$22,1,0))</x:f>
        <x:v>1</x:v>
      </x:c>
      <x:c r="K490" s="82" t="n">
        <x:f>MIN(IF($M$22=1,Geometries!Z12,1),IF($N$22=1,Geometries!AA12,1))</x:f>
        <x:v>1</x:v>
      </x:c>
      <x:c r="L490" s="82" t="n">
        <x:f>MIN(IF($S$22=1,'Pair Build'!AE32,1),IF($T$22=1,'Pair Build'!AF32,1))</x:f>
        <x:v>1</x:v>
      </x:c>
      <x:c r="M490" s="82" t="n">
        <x:f>IF($O$22=0,1,IF('Pair Build'!AH32&lt;=$O$22,1,0))</x:f>
        <x:v>1</x:v>
      </x:c>
      <x:c r="N490" s="82" t="n">
        <x:f>IF($P$22=0,1,IF('Pair Build'!AI32="PASS",1,0))</x:f>
        <x:v>1</x:v>
      </x:c>
      <x:c r="O490" s="82" t="n">
        <x:f>IF(F490&lt;1,'Pair Build'!Y32,'Pair Build'!Z32)/$Q$22</x:f>
        <x:v>32.2</x:v>
      </x:c>
      <x:c r="P490" s="82" t="n">
        <x:f>IF('Pair Build'!AK32="T3 FIRM",1,IF(Geometries!AC12&lt;=$R$22,1,0))</x:f>
        <x:v>1</x:v>
      </x:c>
      <x:c r="Q490" s="82" t="n">
        <x:f>IF($U$22=1,Geometries!AB12,1)</x:f>
        <x:v>1</x:v>
      </x:c>
      <x:c r="R490" s="82" t="n">
        <x:f>IF($V$22=1,Lineages!AJ12,1)</x:f>
        <x:v>1</x:v>
      </x:c>
      <x:c r="S490" s="82" t="n">
        <x:f>MIN(1,G490,H490,K490,L490,Q490,R490)</x:f>
        <x:v>0.33751476627102434</x:v>
      </x:c>
      <x:c r="T490" s="74" t="str">
        <x:f>IF(AND('Pair Build'!AJ32="FIT",I490=1,J490=1,M490=1,N490=1,O490&lt;=$E$22,P490=1),"PASS","FAIL")</x:f>
        <x:v>PASS</x:v>
      </x:c>
      <x:c r="U490" s="98" t="str">
        <x:f>IF(AND(S490&gt;=F490,T490="PASS"),"PASS","FAIL")</x:f>
        <x:v>FAIL</x:v>
      </x:c>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row>
    <x:row r="491">
      <x:c r="B491" s="28" t="str">
        <x:v>P14</x:v>
      </x:c>
      <x:c r="C491" s="28" t="str">
        <x:v>L6-G1</x:v>
      </x:c>
      <x:c r="D491" s="28" t="str">
        <x:v>L6</x:v>
      </x:c>
      <x:c r="E491" s="28" t="str">
        <x:v>G1</x:v>
      </x:c>
      <x:c r="F491" s="96" t="n">
        <x:f>$D$22</x:f>
        <x:v>1</x:v>
      </x:c>
      <x:c r="G491" s="82" t="n">
        <x:f>AB$22</x:f>
        <x:v>1</x:v>
      </x:c>
      <x:c r="H491" s="82" t="n">
        <x:f>MIN(1,Geometries!E8*$I$22+(1-Geometries!E8)*(Geometries!J8*$F$22+Geometries!K8*$G$22*IF(Geometries!M8="YES",1,$J$22)+Geometries!L8*$H$22*IF(Geometries!M8="YES",1,$J$22)))</x:f>
        <x:v>1</x:v>
      </x:c>
      <x:c r="I491" s="82" t="n">
        <x:f>IF($K$22=0,1,IF('Pair Build'!AG33&lt;=$K$22,1,0))</x:f>
        <x:v>1</x:v>
      </x:c>
      <x:c r="J491" s="82" t="n">
        <x:f>IF($L$22=0,1,IF(Geometries!W8&gt;=$L$22,1,0))</x:f>
        <x:v>1</x:v>
      </x:c>
      <x:c r="K491" s="82" t="n">
        <x:f>MIN(IF($M$22=1,Geometries!Z8,1),IF($N$22=1,Geometries!AA8,1))</x:f>
        <x:v>1</x:v>
      </x:c>
      <x:c r="L491" s="82" t="n">
        <x:f>MIN(IF($S$22=1,'Pair Build'!AE33,1),IF($T$22=1,'Pair Build'!AF33,1))</x:f>
        <x:v>1</x:v>
      </x:c>
      <x:c r="M491" s="82" t="n">
        <x:f>IF($O$22=0,1,IF('Pair Build'!AH33&lt;=$O$22,1,0))</x:f>
        <x:v>1</x:v>
      </x:c>
      <x:c r="N491" s="82" t="n">
        <x:f>IF($P$22=0,1,IF('Pair Build'!AI33="PASS",1,0))</x:f>
        <x:v>1</x:v>
      </x:c>
      <x:c r="O491" s="82" t="n">
        <x:f>IF(F491&lt;1,'Pair Build'!Y33,'Pair Build'!Z33)/$Q$22</x:f>
        <x:v>131.50588235294117</x:v>
      </x:c>
      <x:c r="P491" s="82" t="n">
        <x:f>IF('Pair Build'!AK33="T3 FIRM",1,IF(Geometries!AC8&lt;=$R$22,1,0))</x:f>
        <x:v>1</x:v>
      </x:c>
      <x:c r="Q491" s="82" t="n">
        <x:f>IF($U$22=1,Geometries!AB8,1)</x:f>
        <x:v>1</x:v>
      </x:c>
      <x:c r="R491" s="82" t="n">
        <x:f>IF($V$22=1,Lineages!AJ13,1)</x:f>
        <x:v>1</x:v>
      </x:c>
      <x:c r="S491" s="82" t="n">
        <x:f>MIN(1,G491,H491,K491,L491,Q491,R491)</x:f>
        <x:v>1</x:v>
      </x:c>
      <x:c r="T491" s="74" t="str">
        <x:f>IF(AND('Pair Build'!AJ33="FIT",I491=1,J491=1,M491=1,N491=1,O491&lt;=$E$22,P491=1),"PASS","FAIL")</x:f>
        <x:v>FAIL</x:v>
      </x:c>
      <x:c r="U491" s="98" t="str">
        <x:f>IF(AND(S491&gt;=F491,T491="PASS"),"PASS","FAIL")</x:f>
        <x:v>FAIL</x:v>
      </x:c>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row>
    <x:row r="492">
      <x:c r="B492" s="28" t="str">
        <x:v>P14</x:v>
      </x:c>
      <x:c r="C492" s="28" t="str">
        <x:v>L6-G2</x:v>
      </x:c>
      <x:c r="D492" s="28" t="str">
        <x:v>L6</x:v>
      </x:c>
      <x:c r="E492" s="28" t="str">
        <x:v>G2</x:v>
      </x:c>
      <x:c r="F492" s="96" t="n">
        <x:f>$D$22</x:f>
        <x:v>1</x:v>
      </x:c>
      <x:c r="G492" s="82" t="n">
        <x:f>AB$22</x:f>
        <x:v>1</x:v>
      </x:c>
      <x:c r="H492" s="82" t="n">
        <x:f>MIN(1,Geometries!E9*$I$22+(1-Geometries!E9)*(Geometries!J9*$F$22+Geometries!K9*$G$22*IF(Geometries!M9="YES",1,$J$22)+Geometries!L9*$H$22*IF(Geometries!M9="YES",1,$J$22)))</x:f>
        <x:v>1</x:v>
      </x:c>
      <x:c r="I492" s="82" t="n">
        <x:f>IF($K$22=0,1,IF('Pair Build'!AG34&lt;=$K$22,1,0))</x:f>
        <x:v>1</x:v>
      </x:c>
      <x:c r="J492" s="82" t="n">
        <x:f>IF($L$22=0,1,IF(Geometries!W9&gt;=$L$22,1,0))</x:f>
        <x:v>1</x:v>
      </x:c>
      <x:c r="K492" s="82" t="n">
        <x:f>MIN(IF($M$22=1,Geometries!Z9,1),IF($N$22=1,Geometries!AA9,1))</x:f>
        <x:v>1</x:v>
      </x:c>
      <x:c r="L492" s="82" t="n">
        <x:f>MIN(IF($S$22=1,'Pair Build'!AE34,1),IF($T$22=1,'Pair Build'!AF34,1))</x:f>
        <x:v>1</x:v>
      </x:c>
      <x:c r="M492" s="82" t="n">
        <x:f>IF($O$22=0,1,IF('Pair Build'!AH34&lt;=$O$22,1,0))</x:f>
        <x:v>1</x:v>
      </x:c>
      <x:c r="N492" s="82" t="n">
        <x:f>IF($P$22=0,1,IF('Pair Build'!AI34="PASS",1,0))</x:f>
        <x:v>1</x:v>
      </x:c>
      <x:c r="O492" s="82" t="n">
        <x:f>IF(F492&lt;1,'Pair Build'!Y34,'Pair Build'!Z34)/$Q$22</x:f>
        <x:v>149.93333333333334</x:v>
      </x:c>
      <x:c r="P492" s="82" t="n">
        <x:f>IF('Pair Build'!AK34="T3 FIRM",1,IF(Geometries!AC9&lt;=$R$22,1,0))</x:f>
        <x:v>1</x:v>
      </x:c>
      <x:c r="Q492" s="82" t="n">
        <x:f>IF($U$22=1,Geometries!AB9,1)</x:f>
        <x:v>1</x:v>
      </x:c>
      <x:c r="R492" s="82" t="n">
        <x:f>IF($V$22=1,Lineages!AJ13,1)</x:f>
        <x:v>1</x:v>
      </x:c>
      <x:c r="S492" s="82" t="n">
        <x:f>MIN(1,G492,H492,K492,L492,Q492,R492)</x:f>
        <x:v>1</x:v>
      </x:c>
      <x:c r="T492" s="74" t="str">
        <x:f>IF(AND('Pair Build'!AJ34="FIT",I492=1,J492=1,M492=1,N492=1,O492&lt;=$E$22,P492=1),"PASS","FAIL")</x:f>
        <x:v>FAIL</x:v>
      </x:c>
      <x:c r="U492" s="98" t="str">
        <x:f>IF(AND(S492&gt;=F492,T492="PASS"),"PASS","FAIL")</x:f>
        <x:v>FAIL</x:v>
      </x:c>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row>
    <x:row r="493">
      <x:c r="B493" s="28" t="str">
        <x:v>P14</x:v>
      </x:c>
      <x:c r="C493" s="28" t="str">
        <x:v>L6-G3</x:v>
      </x:c>
      <x:c r="D493" s="28" t="str">
        <x:v>L6</x:v>
      </x:c>
      <x:c r="E493" s="28" t="str">
        <x:v>G3</x:v>
      </x:c>
      <x:c r="F493" s="96" t="n">
        <x:f>$D$22</x:f>
        <x:v>1</x:v>
      </x:c>
      <x:c r="G493" s="82" t="n">
        <x:f>AB$22</x:f>
        <x:v>1</x:v>
      </x:c>
      <x:c r="H493" s="82" t="n">
        <x:f>MIN(1,Geometries!E10*$I$22+(1-Geometries!E10)*(Geometries!J10*$F$22+Geometries!K10*$G$22*IF(Geometries!M10="YES",1,$J$22)+Geometries!L10*$H$22*IF(Geometries!M10="YES",1,$J$22)))</x:f>
        <x:v>1</x:v>
      </x:c>
      <x:c r="I493" s="82" t="n">
        <x:f>IF($K$22=0,1,IF('Pair Build'!AG35&lt;=$K$22,1,0))</x:f>
        <x:v>1</x:v>
      </x:c>
      <x:c r="J493" s="82" t="n">
        <x:f>IF($L$22=0,1,IF(Geometries!W10&gt;=$L$22,1,0))</x:f>
        <x:v>1</x:v>
      </x:c>
      <x:c r="K493" s="82" t="n">
        <x:f>MIN(IF($M$22=1,Geometries!Z10,1),IF($N$22=1,Geometries!AA10,1))</x:f>
        <x:v>1</x:v>
      </x:c>
      <x:c r="L493" s="82" t="n">
        <x:f>MIN(IF($S$22=1,'Pair Build'!AE35,1),IF($T$22=1,'Pair Build'!AF35,1))</x:f>
        <x:v>1</x:v>
      </x:c>
      <x:c r="M493" s="82" t="n">
        <x:f>IF($O$22=0,1,IF('Pair Build'!AH35&lt;=$O$22,1,0))</x:f>
        <x:v>1</x:v>
      </x:c>
      <x:c r="N493" s="82" t="n">
        <x:f>IF($P$22=0,1,IF('Pair Build'!AI35="PASS",1,0))</x:f>
        <x:v>1</x:v>
      </x:c>
      <x:c r="O493" s="82" t="n">
        <x:f>IF(F493&lt;1,'Pair Build'!Y35,'Pair Build'!Z35)/$Q$22</x:f>
        <x:v>115.58823529411765</x:v>
      </x:c>
      <x:c r="P493" s="82" t="n">
        <x:f>IF('Pair Build'!AK35="T3 FIRM",1,IF(Geometries!AC10&lt;=$R$22,1,0))</x:f>
        <x:v>1</x:v>
      </x:c>
      <x:c r="Q493" s="82" t="n">
        <x:f>IF($U$22=1,Geometries!AB10,1)</x:f>
        <x:v>1</x:v>
      </x:c>
      <x:c r="R493" s="82" t="n">
        <x:f>IF($V$22=1,Lineages!AJ13,1)</x:f>
        <x:v>1</x:v>
      </x:c>
      <x:c r="S493" s="82" t="n">
        <x:f>MIN(1,G493,H493,K493,L493,Q493,R493)</x:f>
        <x:v>1</x:v>
      </x:c>
      <x:c r="T493" s="74" t="str">
        <x:f>IF(AND('Pair Build'!AJ35="FIT",I493=1,J493=1,M493=1,N493=1,O493&lt;=$E$22,P493=1),"PASS","FAIL")</x:f>
        <x:v>FAIL</x:v>
      </x:c>
      <x:c r="U493" s="98" t="str">
        <x:f>IF(AND(S493&gt;=F493,T493="PASS"),"PASS","FAIL")</x:f>
        <x:v>FAIL</x:v>
      </x:c>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row>
    <x:row r="494">
      <x:c r="B494" s="28" t="str">
        <x:v>P14</x:v>
      </x:c>
      <x:c r="C494" s="28" t="str">
        <x:v>L6-G4</x:v>
      </x:c>
      <x:c r="D494" s="28" t="str">
        <x:v>L6</x:v>
      </x:c>
      <x:c r="E494" s="28" t="str">
        <x:v>G4</x:v>
      </x:c>
      <x:c r="F494" s="96" t="n">
        <x:f>$D$22</x:f>
        <x:v>1</x:v>
      </x:c>
      <x:c r="G494" s="82" t="n">
        <x:f>AB$22</x:f>
        <x:v>1</x:v>
      </x:c>
      <x:c r="H494" s="82" t="n">
        <x:f>MIN(1,Geometries!E11*$I$22+(1-Geometries!E11)*(Geometries!J11*$F$22+Geometries!K11*$G$22*IF(Geometries!M11="YES",1,$J$22)+Geometries!L11*$H$22*IF(Geometries!M11="YES",1,$J$22)))</x:f>
        <x:v>0.4</x:v>
      </x:c>
      <x:c r="I494" s="82" t="n">
        <x:f>IF($K$22=0,1,IF('Pair Build'!AG36&lt;=$K$22,1,0))</x:f>
        <x:v>1</x:v>
      </x:c>
      <x:c r="J494" s="82" t="n">
        <x:f>IF($L$22=0,1,IF(Geometries!W11&gt;=$L$22,1,0))</x:f>
        <x:v>1</x:v>
      </x:c>
      <x:c r="K494" s="82" t="n">
        <x:f>MIN(IF($M$22=1,Geometries!Z11,1),IF($N$22=1,Geometries!AA11,1))</x:f>
        <x:v>1</x:v>
      </x:c>
      <x:c r="L494" s="82" t="n">
        <x:f>MIN(IF($S$22=1,'Pair Build'!AE36,1),IF($T$22=1,'Pair Build'!AF36,1))</x:f>
        <x:v>1</x:v>
      </x:c>
      <x:c r="M494" s="82" t="n">
        <x:f>IF($O$22=0,1,IF('Pair Build'!AH36&lt;=$O$22,1,0))</x:f>
        <x:v>1</x:v>
      </x:c>
      <x:c r="N494" s="82" t="n">
        <x:f>IF($P$22=0,1,IF('Pair Build'!AI36="PASS",1,0))</x:f>
        <x:v>1</x:v>
      </x:c>
      <x:c r="O494" s="82" t="n">
        <x:f>IF(F494&lt;1,'Pair Build'!Y36,'Pair Build'!Z36)/$Q$22</x:f>
        <x:v>31.76</x:v>
      </x:c>
      <x:c r="P494" s="82" t="n">
        <x:f>IF('Pair Build'!AK36="T3 FIRM",1,IF(Geometries!AC11&lt;=$R$22,1,0))</x:f>
        <x:v>1</x:v>
      </x:c>
      <x:c r="Q494" s="82" t="n">
        <x:f>IF($U$22=1,Geometries!AB11,1)</x:f>
        <x:v>1</x:v>
      </x:c>
      <x:c r="R494" s="82" t="n">
        <x:f>IF($V$22=1,Lineages!AJ13,1)</x:f>
        <x:v>1</x:v>
      </x:c>
      <x:c r="S494" s="82" t="n">
        <x:f>MIN(1,G494,H494,K494,L494,Q494,R494)</x:f>
        <x:v>0.4</x:v>
      </x:c>
      <x:c r="T494" s="74" t="str">
        <x:f>IF(AND('Pair Build'!AJ36="FIT",I494=1,J494=1,M494=1,N494=1,O494&lt;=$E$22,P494=1),"PASS","FAIL")</x:f>
        <x:v>PASS</x:v>
      </x:c>
      <x:c r="U494" s="98" t="str">
        <x:f>IF(AND(S494&gt;=F494,T494="PASS"),"PASS","FAIL")</x:f>
        <x:v>FAIL</x:v>
      </x:c>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row>
    <x:row r="495">
      <x:c r="B495" s="28" t="str">
        <x:v>P14</x:v>
      </x:c>
      <x:c r="C495" s="28" t="str">
        <x:v>L6-G5</x:v>
      </x:c>
      <x:c r="D495" s="28" t="str">
        <x:v>L6</x:v>
      </x:c>
      <x:c r="E495" s="28" t="str">
        <x:v>G5</x:v>
      </x:c>
      <x:c r="F495" s="96" t="n">
        <x:f>$D$22</x:f>
        <x:v>1</x:v>
      </x:c>
      <x:c r="G495" s="82" t="n">
        <x:f>AB$22</x:f>
        <x:v>1</x:v>
      </x:c>
      <x:c r="H495" s="82" t="n">
        <x:f>MIN(1,Geometries!E12*$I$22+(1-Geometries!E12)*(Geometries!J12*$F$22+Geometries!K12*$G$22*IF(Geometries!M12="YES",1,$J$22)+Geometries!L12*$H$22*IF(Geometries!M12="YES",1,$J$22)))</x:f>
        <x:v>1</x:v>
      </x:c>
      <x:c r="I495" s="82" t="n">
        <x:f>IF($K$22=0,1,IF('Pair Build'!AG37&lt;=$K$22,1,0))</x:f>
        <x:v>1</x:v>
      </x:c>
      <x:c r="J495" s="82" t="n">
        <x:f>IF($L$22=0,1,IF(Geometries!W12&gt;=$L$22,1,0))</x:f>
        <x:v>1</x:v>
      </x:c>
      <x:c r="K495" s="82" t="n">
        <x:f>MIN(IF($M$22=1,Geometries!Z12,1),IF($N$22=1,Geometries!AA12,1))</x:f>
        <x:v>1</x:v>
      </x:c>
      <x:c r="L495" s="82" t="n">
        <x:f>MIN(IF($S$22=1,'Pair Build'!AE37,1),IF($T$22=1,'Pair Build'!AF37,1))</x:f>
        <x:v>1</x:v>
      </x:c>
      <x:c r="M495" s="82" t="n">
        <x:f>IF($O$22=0,1,IF('Pair Build'!AH37&lt;=$O$22,1,0))</x:f>
        <x:v>1</x:v>
      </x:c>
      <x:c r="N495" s="82" t="n">
        <x:f>IF($P$22=0,1,IF('Pair Build'!AI37="PASS",1,0))</x:f>
        <x:v>1</x:v>
      </x:c>
      <x:c r="O495" s="82" t="n">
        <x:f>IF(F495&lt;1,'Pair Build'!Y37,'Pair Build'!Z37)/$Q$22</x:f>
        <x:v>155.79473684210527</x:v>
      </x:c>
      <x:c r="P495" s="82" t="n">
        <x:f>IF('Pair Build'!AK37="T3 FIRM",1,IF(Geometries!AC12&lt;=$R$22,1,0))</x:f>
        <x:v>1</x:v>
      </x:c>
      <x:c r="Q495" s="82" t="n">
        <x:f>IF($U$22=1,Geometries!AB12,1)</x:f>
        <x:v>1</x:v>
      </x:c>
      <x:c r="R495" s="82" t="n">
        <x:f>IF($V$22=1,Lineages!AJ13,1)</x:f>
        <x:v>1</x:v>
      </x:c>
      <x:c r="S495" s="82" t="n">
        <x:f>MIN(1,G495,H495,K495,L495,Q495,R495)</x:f>
        <x:v>1</x:v>
      </x:c>
      <x:c r="T495" s="74" t="str">
        <x:f>IF(AND('Pair Build'!AJ37="FIT",I495=1,J495=1,M495=1,N495=1,O495&lt;=$E$22,P495=1),"PASS","FAIL")</x:f>
        <x:v>FAIL</x:v>
      </x:c>
      <x:c r="U495" s="98" t="str">
        <x:f>IF(AND(S495&gt;=F495,T495="PASS"),"PASS","FAIL")</x:f>
        <x:v>FAIL</x:v>
      </x:c>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row>
    <x:row r="496">
      <x:c r="B496" s="28" t="str">
        <x:v>P15</x:v>
      </x:c>
      <x:c r="C496" s="28" t="str">
        <x:v>L1-G1</x:v>
      </x:c>
      <x:c r="D496" s="28" t="str">
        <x:v>L1</x:v>
      </x:c>
      <x:c r="E496" s="28" t="str">
        <x:v>G1</x:v>
      </x:c>
      <x:c r="F496" s="96" t="n">
        <x:f>$D$23</x:f>
        <x:v>1</x:v>
      </x:c>
      <x:c r="G496" s="82" t="n">
        <x:f>W$23</x:f>
        <x:v>1</x:v>
      </x:c>
      <x:c r="H496" s="82" t="n">
        <x:f>MIN(1,Geometries!E8*$I$23+(1-Geometries!E8)*(Geometries!J8*$F$23+Geometries!K8*$G$23*IF(Geometries!M8="YES",1,$J$23)+Geometries!L8*$H$23*IF(Geometries!M8="YES",1,$J$23)))</x:f>
        <x:v>1</x:v>
      </x:c>
      <x:c r="I496" s="82" t="n">
        <x:f>IF($K$23=0,1,IF('Pair Build'!AG8&lt;=$K$23,1,0))</x:f>
        <x:v>1</x:v>
      </x:c>
      <x:c r="J496" s="82" t="n">
        <x:f>IF($L$23=0,1,IF(Geometries!W8&gt;=$L$23,1,0))</x:f>
        <x:v>1</x:v>
      </x:c>
      <x:c r="K496" s="82" t="n">
        <x:f>MIN(IF($M$23=1,Geometries!Z8,1),IF($N$23=1,Geometries!AA8,1))</x:f>
        <x:v>1</x:v>
      </x:c>
      <x:c r="L496" s="82" t="n">
        <x:f>MIN(IF($S$23=1,'Pair Build'!AE8,1),IF($T$23=1,'Pair Build'!AF8,1))</x:f>
        <x:v>1</x:v>
      </x:c>
      <x:c r="M496" s="82" t="n">
        <x:f>IF($O$23=0,1,IF('Pair Build'!AH8&lt;=$O$23,1,0))</x:f>
        <x:v>1</x:v>
      </x:c>
      <x:c r="N496" s="82" t="n">
        <x:f>IF($P$23=0,1,IF('Pair Build'!AI8="PASS",1,0))</x:f>
        <x:v>1</x:v>
      </x:c>
      <x:c r="O496" s="82" t="n">
        <x:f>IF(F496&lt;1,'Pair Build'!Y8,'Pair Build'!Z8)/$Q$23</x:f>
        <x:v>36</x:v>
      </x:c>
      <x:c r="P496" s="82" t="n">
        <x:f>IF('Pair Build'!AK8="T3 FIRM",1,IF(Geometries!AC8&lt;=$R$23,1,0))</x:f>
        <x:v>1</x:v>
      </x:c>
      <x:c r="Q496" s="82" t="n">
        <x:f>IF($U$23=1,Geometries!AB8,1)</x:f>
        <x:v>1</x:v>
      </x:c>
      <x:c r="R496" s="82" t="n">
        <x:f>IF($V$23=1,Lineages!AJ8,1)</x:f>
        <x:v>1</x:v>
      </x:c>
      <x:c r="S496" s="82" t="n">
        <x:f>MIN(1,G496,H496,K496,L496,Q496,R496)</x:f>
        <x:v>1</x:v>
      </x:c>
      <x:c r="T496" s="74" t="str">
        <x:f>IF(AND('Pair Build'!AJ8="FIT",I496=1,J496=1,M496=1,N496=1,O496&lt;=$E$23,P496=1),"PASS","FAIL")</x:f>
        <x:v>PASS</x:v>
      </x:c>
      <x:c r="U496" s="98" t="str">
        <x:f>IF(AND(S496&gt;=F496,T496="PASS"),"PASS","FAIL")</x:f>
        <x:v>PASS</x:v>
      </x:c>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row>
    <x:row r="497">
      <x:c r="B497" s="28" t="str">
        <x:v>P15</x:v>
      </x:c>
      <x:c r="C497" s="28" t="str">
        <x:v>L1-G2</x:v>
      </x:c>
      <x:c r="D497" s="28" t="str">
        <x:v>L1</x:v>
      </x:c>
      <x:c r="E497" s="28" t="str">
        <x:v>G2</x:v>
      </x:c>
      <x:c r="F497" s="96" t="n">
        <x:f>$D$23</x:f>
        <x:v>1</x:v>
      </x:c>
      <x:c r="G497" s="82" t="n">
        <x:f>W$23</x:f>
        <x:v>1</x:v>
      </x:c>
      <x:c r="H497" s="82" t="n">
        <x:f>MIN(1,Geometries!E9*$I$23+(1-Geometries!E9)*(Geometries!J9*$F$23+Geometries!K9*$G$23*IF(Geometries!M9="YES",1,$J$23)+Geometries!L9*$H$23*IF(Geometries!M9="YES",1,$J$23)))</x:f>
        <x:v>1</x:v>
      </x:c>
      <x:c r="I497" s="82" t="n">
        <x:f>IF($K$23=0,1,IF('Pair Build'!AG9&lt;=$K$23,1,0))</x:f>
        <x:v>0</x:v>
      </x:c>
      <x:c r="J497" s="82" t="n">
        <x:f>IF($L$23=0,1,IF(Geometries!W9&gt;=$L$23,1,0))</x:f>
        <x:v>1</x:v>
      </x:c>
      <x:c r="K497" s="82" t="n">
        <x:f>MIN(IF($M$23=1,Geometries!Z9,1),IF($N$23=1,Geometries!AA9,1))</x:f>
        <x:v>1</x:v>
      </x:c>
      <x:c r="L497" s="82" t="n">
        <x:f>MIN(IF($S$23=1,'Pair Build'!AE9,1),IF($T$23=1,'Pair Build'!AF9,1))</x:f>
        <x:v>1</x:v>
      </x:c>
      <x:c r="M497" s="82" t="n">
        <x:f>IF($O$23=0,1,IF('Pair Build'!AH9&lt;=$O$23,1,0))</x:f>
        <x:v>1</x:v>
      </x:c>
      <x:c r="N497" s="82" t="n">
        <x:f>IF($P$23=0,1,IF('Pair Build'!AI9="PASS",1,0))</x:f>
        <x:v>1</x:v>
      </x:c>
      <x:c r="O497" s="82" t="n">
        <x:f>IF(F497&lt;1,'Pair Build'!Y9,'Pair Build'!Z9)/$Q$23</x:f>
        <x:v>44</x:v>
      </x:c>
      <x:c r="P497" s="82" t="n">
        <x:f>IF('Pair Build'!AK9="T3 FIRM",1,IF(Geometries!AC9&lt;=$R$23,1,0))</x:f>
        <x:v>1</x:v>
      </x:c>
      <x:c r="Q497" s="82" t="n">
        <x:f>IF($U$23=1,Geometries!AB9,1)</x:f>
        <x:v>1</x:v>
      </x:c>
      <x:c r="R497" s="82" t="n">
        <x:f>IF($V$23=1,Lineages!AJ8,1)</x:f>
        <x:v>1</x:v>
      </x:c>
      <x:c r="S497" s="82" t="n">
        <x:f>MIN(1,G497,H497,K497,L497,Q497,R497)</x:f>
        <x:v>1</x:v>
      </x:c>
      <x:c r="T497" s="74" t="str">
        <x:f>IF(AND('Pair Build'!AJ9="FIT",I497=1,J497=1,M497=1,N497=1,O497&lt;=$E$23,P497=1),"PASS","FAIL")</x:f>
        <x:v>FAIL</x:v>
      </x:c>
      <x:c r="U497" s="98" t="str">
        <x:f>IF(AND(S497&gt;=F497,T497="PASS"),"PASS","FAIL")</x:f>
        <x:v>FAIL</x:v>
      </x:c>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row>
    <x:row r="498">
      <x:c r="B498" s="28" t="str">
        <x:v>P15</x:v>
      </x:c>
      <x:c r="C498" s="28" t="str">
        <x:v>L1-G3</x:v>
      </x:c>
      <x:c r="D498" s="28" t="str">
        <x:v>L1</x:v>
      </x:c>
      <x:c r="E498" s="28" t="str">
        <x:v>G3</x:v>
      </x:c>
      <x:c r="F498" s="96" t="n">
        <x:f>$D$23</x:f>
        <x:v>1</x:v>
      </x:c>
      <x:c r="G498" s="82" t="n">
        <x:f>W$23</x:f>
        <x:v>1</x:v>
      </x:c>
      <x:c r="H498" s="82" t="n">
        <x:f>MIN(1,Geometries!E10*$I$23+(1-Geometries!E10)*(Geometries!J10*$F$23+Geometries!K10*$G$23*IF(Geometries!M10="YES",1,$J$23)+Geometries!L10*$H$23*IF(Geometries!M10="YES",1,$J$23)))</x:f>
        <x:v>1</x:v>
      </x:c>
      <x:c r="I498" s="82" t="n">
        <x:f>IF($K$23=0,1,IF('Pair Build'!AG10&lt;=$K$23,1,0))</x:f>
        <x:v>1</x:v>
      </x:c>
      <x:c r="J498" s="82" t="n">
        <x:f>IF($L$23=0,1,IF(Geometries!W10&gt;=$L$23,1,0))</x:f>
        <x:v>1</x:v>
      </x:c>
      <x:c r="K498" s="82" t="n">
        <x:f>MIN(IF($M$23=1,Geometries!Z10,1),IF($N$23=1,Geometries!AA10,1))</x:f>
        <x:v>1</x:v>
      </x:c>
      <x:c r="L498" s="82" t="n">
        <x:f>MIN(IF($S$23=1,'Pair Build'!AE10,1),IF($T$23=1,'Pair Build'!AF10,1))</x:f>
        <x:v>1</x:v>
      </x:c>
      <x:c r="M498" s="82" t="n">
        <x:f>IF($O$23=0,1,IF('Pair Build'!AH10&lt;=$O$23,1,0))</x:f>
        <x:v>1</x:v>
      </x:c>
      <x:c r="N498" s="82" t="n">
        <x:f>IF($P$23=0,1,IF('Pair Build'!AI10="PASS",1,0))</x:f>
        <x:v>1</x:v>
      </x:c>
      <x:c r="O498" s="82" t="n">
        <x:f>IF(F498&lt;1,'Pair Build'!Y10,'Pair Build'!Z10)/$Q$23</x:f>
        <x:v>30</x:v>
      </x:c>
      <x:c r="P498" s="82" t="n">
        <x:f>IF('Pair Build'!AK10="T3 FIRM",1,IF(Geometries!AC10&lt;=$R$23,1,0))</x:f>
        <x:v>1</x:v>
      </x:c>
      <x:c r="Q498" s="82" t="n">
        <x:f>IF($U$23=1,Geometries!AB10,1)</x:f>
        <x:v>1</x:v>
      </x:c>
      <x:c r="R498" s="82" t="n">
        <x:f>IF($V$23=1,Lineages!AJ8,1)</x:f>
        <x:v>1</x:v>
      </x:c>
      <x:c r="S498" s="82" t="n">
        <x:f>MIN(1,G498,H498,K498,L498,Q498,R498)</x:f>
        <x:v>1</x:v>
      </x:c>
      <x:c r="T498" s="74" t="str">
        <x:f>IF(AND('Pair Build'!AJ10="FIT",I498=1,J498=1,M498=1,N498=1,O498&lt;=$E$23,P498=1),"PASS","FAIL")</x:f>
        <x:v>PASS</x:v>
      </x:c>
      <x:c r="U498" s="98" t="str">
        <x:f>IF(AND(S498&gt;=F498,T498="PASS"),"PASS","FAIL")</x:f>
        <x:v>PASS</x:v>
      </x:c>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row>
    <x:row r="499">
      <x:c r="B499" s="28" t="str">
        <x:v>P15</x:v>
      </x:c>
      <x:c r="C499" s="28" t="str">
        <x:v>L1-G4</x:v>
      </x:c>
      <x:c r="D499" s="28" t="str">
        <x:v>L1</x:v>
      </x:c>
      <x:c r="E499" s="28" t="str">
        <x:v>G4</x:v>
      </x:c>
      <x:c r="F499" s="96" t="n">
        <x:f>$D$23</x:f>
        <x:v>1</x:v>
      </x:c>
      <x:c r="G499" s="82" t="n">
        <x:f>W$23</x:f>
        <x:v>1</x:v>
      </x:c>
      <x:c r="H499" s="82" t="n">
        <x:f>MIN(1,Geometries!E11*$I$23+(1-Geometries!E11)*(Geometries!J11*$F$23+Geometries!K11*$G$23*IF(Geometries!M11="YES",1,$J$23)+Geometries!L11*$H$23*IF(Geometries!M11="YES",1,$J$23)))</x:f>
        <x:v>1</x:v>
      </x:c>
      <x:c r="I499" s="82" t="n">
        <x:f>IF($K$23=0,1,IF('Pair Build'!AG11&lt;=$K$23,1,0))</x:f>
        <x:v>1</x:v>
      </x:c>
      <x:c r="J499" s="82" t="n">
        <x:f>IF($L$23=0,1,IF(Geometries!W11&gt;=$L$23,1,0))</x:f>
        <x:v>1</x:v>
      </x:c>
      <x:c r="K499" s="82" t="n">
        <x:f>MIN(IF($M$23=1,Geometries!Z11,1),IF($N$23=1,Geometries!AA11,1))</x:f>
        <x:v>1</x:v>
      </x:c>
      <x:c r="L499" s="82" t="n">
        <x:f>MIN(IF($S$23=1,'Pair Build'!AE11,1),IF($T$23=1,'Pair Build'!AF11,1))</x:f>
        <x:v>1</x:v>
      </x:c>
      <x:c r="M499" s="82" t="n">
        <x:f>IF($O$23=0,1,IF('Pair Build'!AH11&lt;=$O$23,1,0))</x:f>
        <x:v>1</x:v>
      </x:c>
      <x:c r="N499" s="82" t="n">
        <x:f>IF($P$23=0,1,IF('Pair Build'!AI11="PASS",1,0))</x:f>
        <x:v>1</x:v>
      </x:c>
      <x:c r="O499" s="82" t="n">
        <x:f>IF(F499&lt;1,'Pair Build'!Y11,'Pair Build'!Z11)/$Q$23</x:f>
        <x:v>12</x:v>
      </x:c>
      <x:c r="P499" s="82" t="n">
        <x:f>IF('Pair Build'!AK11="T3 FIRM",1,IF(Geometries!AC11&lt;=$R$23,1,0))</x:f>
        <x:v>1</x:v>
      </x:c>
      <x:c r="Q499" s="82" t="n">
        <x:f>IF($U$23=1,Geometries!AB11,1)</x:f>
        <x:v>1</x:v>
      </x:c>
      <x:c r="R499" s="82" t="n">
        <x:f>IF($V$23=1,Lineages!AJ8,1)</x:f>
        <x:v>1</x:v>
      </x:c>
      <x:c r="S499" s="82" t="n">
        <x:f>MIN(1,G499,H499,K499,L499,Q499,R499)</x:f>
        <x:v>1</x:v>
      </x:c>
      <x:c r="T499" s="74" t="str">
        <x:f>IF(AND('Pair Build'!AJ11="FIT",I499=1,J499=1,M499=1,N499=1,O499&lt;=$E$23,P499=1),"PASS","FAIL")</x:f>
        <x:v>PASS</x:v>
      </x:c>
      <x:c r="U499" s="98" t="str">
        <x:f>IF(AND(S499&gt;=F499,T499="PASS"),"PASS","FAIL")</x:f>
        <x:v>PASS</x:v>
      </x:c>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row>
    <x:row r="500">
      <x:c r="B500" s="28" t="str">
        <x:v>P15</x:v>
      </x:c>
      <x:c r="C500" s="28" t="str">
        <x:v>L1-G5</x:v>
      </x:c>
      <x:c r="D500" s="28" t="str">
        <x:v>L1</x:v>
      </x:c>
      <x:c r="E500" s="28" t="str">
        <x:v>G5</x:v>
      </x:c>
      <x:c r="F500" s="96" t="n">
        <x:f>$D$23</x:f>
        <x:v>1</x:v>
      </x:c>
      <x:c r="G500" s="82" t="n">
        <x:f>W$23</x:f>
        <x:v>1</x:v>
      </x:c>
      <x:c r="H500" s="82" t="n">
        <x:f>MIN(1,Geometries!E12*$I$23+(1-Geometries!E12)*(Geometries!J12*$F$23+Geometries!K12*$G$23*IF(Geometries!M12="YES",1,$J$23)+Geometries!L12*$H$23*IF(Geometries!M12="YES",1,$J$23)))</x:f>
        <x:v>1</x:v>
      </x:c>
      <x:c r="I500" s="82" t="n">
        <x:f>IF($K$23=0,1,IF('Pair Build'!AG12&lt;=$K$23,1,0))</x:f>
        <x:v>1</x:v>
      </x:c>
      <x:c r="J500" s="82" t="n">
        <x:f>IF($L$23=0,1,IF(Geometries!W12&gt;=$L$23,1,0))</x:f>
        <x:v>1</x:v>
      </x:c>
      <x:c r="K500" s="82" t="n">
        <x:f>MIN(IF($M$23=1,Geometries!Z12,1),IF($N$23=1,Geometries!AA12,1))</x:f>
        <x:v>1</x:v>
      </x:c>
      <x:c r="L500" s="82" t="n">
        <x:f>MIN(IF($S$23=1,'Pair Build'!AE12,1),IF($T$23=1,'Pair Build'!AF12,1))</x:f>
        <x:v>1</x:v>
      </x:c>
      <x:c r="M500" s="82" t="n">
        <x:f>IF($O$23=0,1,IF('Pair Build'!AH12&lt;=$O$23,1,0))</x:f>
        <x:v>1</x:v>
      </x:c>
      <x:c r="N500" s="82" t="n">
        <x:f>IF($P$23=0,1,IF('Pair Build'!AI12="PASS",1,0))</x:f>
        <x:v>1</x:v>
      </x:c>
      <x:c r="O500" s="82" t="n">
        <x:f>IF(F500&lt;1,'Pair Build'!Y12,'Pair Build'!Z12)/$Q$23</x:f>
        <x:v>46</x:v>
      </x:c>
      <x:c r="P500" s="82" t="n">
        <x:f>IF('Pair Build'!AK12="T3 FIRM",1,IF(Geometries!AC12&lt;=$R$23,1,0))</x:f>
        <x:v>1</x:v>
      </x:c>
      <x:c r="Q500" s="82" t="n">
        <x:f>IF($U$23=1,Geometries!AB12,1)</x:f>
        <x:v>1</x:v>
      </x:c>
      <x:c r="R500" s="82" t="n">
        <x:f>IF($V$23=1,Lineages!AJ8,1)</x:f>
        <x:v>1</x:v>
      </x:c>
      <x:c r="S500" s="82" t="n">
        <x:f>MIN(1,G500,H500,K500,L500,Q500,R500)</x:f>
        <x:v>1</x:v>
      </x:c>
      <x:c r="T500" s="74" t="str">
        <x:f>IF(AND('Pair Build'!AJ12="FIT",I500=1,J500=1,M500=1,N500=1,O500&lt;=$E$23,P500=1),"PASS","FAIL")</x:f>
        <x:v>PASS</x:v>
      </x:c>
      <x:c r="U500" s="98" t="str">
        <x:f>IF(AND(S500&gt;=F500,T500="PASS"),"PASS","FAIL")</x:f>
        <x:v>PASS</x:v>
      </x:c>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row>
    <x:row r="501">
      <x:c r="B501" s="28" t="str">
        <x:v>P15</x:v>
      </x:c>
      <x:c r="C501" s="28" t="str">
        <x:v>L2-G1</x:v>
      </x:c>
      <x:c r="D501" s="28" t="str">
        <x:v>L2</x:v>
      </x:c>
      <x:c r="E501" s="28" t="str">
        <x:v>G1</x:v>
      </x:c>
      <x:c r="F501" s="96" t="n">
        <x:f>$D$23</x:f>
        <x:v>1</x:v>
      </x:c>
      <x:c r="G501" s="82" t="n">
        <x:f>X$23</x:f>
        <x:v>1</x:v>
      </x:c>
      <x:c r="H501" s="82" t="n">
        <x:f>MIN(1,Geometries!E8*$I$23+(1-Geometries!E8)*(Geometries!J8*$F$23+Geometries!K8*$G$23*IF(Geometries!M8="YES",1,$J$23)+Geometries!L8*$H$23*IF(Geometries!M8="YES",1,$J$23)))</x:f>
        <x:v>1</x:v>
      </x:c>
      <x:c r="I501" s="82" t="n">
        <x:f>IF($K$23=0,1,IF('Pair Build'!AG13&lt;=$K$23,1,0))</x:f>
        <x:v>1</x:v>
      </x:c>
      <x:c r="J501" s="82" t="n">
        <x:f>IF($L$23=0,1,IF(Geometries!W8&gt;=$L$23,1,0))</x:f>
        <x:v>1</x:v>
      </x:c>
      <x:c r="K501" s="82" t="n">
        <x:f>MIN(IF($M$23=1,Geometries!Z8,1),IF($N$23=1,Geometries!AA8,1))</x:f>
        <x:v>1</x:v>
      </x:c>
      <x:c r="L501" s="82" t="n">
        <x:f>MIN(IF($S$23=1,'Pair Build'!AE13,1),IF($T$23=1,'Pair Build'!AF13,1))</x:f>
        <x:v>1</x:v>
      </x:c>
      <x:c r="M501" s="82" t="n">
        <x:f>IF($O$23=0,1,IF('Pair Build'!AH13&lt;=$O$23,1,0))</x:f>
        <x:v>1</x:v>
      </x:c>
      <x:c r="N501" s="82" t="n">
        <x:f>IF($P$23=0,1,IF('Pair Build'!AI13="PASS",1,0))</x:f>
        <x:v>1</x:v>
      </x:c>
      <x:c r="O501" s="82" t="n">
        <x:f>IF(F501&lt;1,'Pair Build'!Y13,'Pair Build'!Z13)/$Q$23</x:f>
        <x:v>42.21176470588235</x:v>
      </x:c>
      <x:c r="P501" s="82" t="n">
        <x:f>IF('Pair Build'!AK13="T3 FIRM",1,IF(Geometries!AC8&lt;=$R$23,1,0))</x:f>
        <x:v>1</x:v>
      </x:c>
      <x:c r="Q501" s="82" t="n">
        <x:f>IF($U$23=1,Geometries!AB8,1)</x:f>
        <x:v>1</x:v>
      </x:c>
      <x:c r="R501" s="82" t="n">
        <x:f>IF($V$23=1,Lineages!AJ9,1)</x:f>
        <x:v>1</x:v>
      </x:c>
      <x:c r="S501" s="82" t="n">
        <x:f>MIN(1,G501,H501,K501,L501,Q501,R501)</x:f>
        <x:v>1</x:v>
      </x:c>
      <x:c r="T501" s="74" t="str">
        <x:f>IF(AND('Pair Build'!AJ13="FIT",I501=1,J501=1,M501=1,N501=1,O501&lt;=$E$23,P501=1),"PASS","FAIL")</x:f>
        <x:v>PASS</x:v>
      </x:c>
      <x:c r="U501" s="98" t="str">
        <x:f>IF(AND(S501&gt;=F501,T501="PASS"),"PASS","FAIL")</x:f>
        <x:v>PASS</x:v>
      </x:c>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row>
    <x:row r="502">
      <x:c r="B502" s="28" t="str">
        <x:v>P15</x:v>
      </x:c>
      <x:c r="C502" s="28" t="str">
        <x:v>L2-G2</x:v>
      </x:c>
      <x:c r="D502" s="28" t="str">
        <x:v>L2</x:v>
      </x:c>
      <x:c r="E502" s="28" t="str">
        <x:v>G2</x:v>
      </x:c>
      <x:c r="F502" s="96" t="n">
        <x:f>$D$23</x:f>
        <x:v>1</x:v>
      </x:c>
      <x:c r="G502" s="82" t="n">
        <x:f>X$23</x:f>
        <x:v>1</x:v>
      </x:c>
      <x:c r="H502" s="82" t="n">
        <x:f>MIN(1,Geometries!E9*$I$23+(1-Geometries!E9)*(Geometries!J9*$F$23+Geometries!K9*$G$23*IF(Geometries!M9="YES",1,$J$23)+Geometries!L9*$H$23*IF(Geometries!M9="YES",1,$J$23)))</x:f>
        <x:v>1</x:v>
      </x:c>
      <x:c r="I502" s="82" t="n">
        <x:f>IF($K$23=0,1,IF('Pair Build'!AG14&lt;=$K$23,1,0))</x:f>
        <x:v>0</x:v>
      </x:c>
      <x:c r="J502" s="82" t="n">
        <x:f>IF($L$23=0,1,IF(Geometries!W9&gt;=$L$23,1,0))</x:f>
        <x:v>1</x:v>
      </x:c>
      <x:c r="K502" s="82" t="n">
        <x:f>MIN(IF($M$23=1,Geometries!Z9,1),IF($N$23=1,Geometries!AA9,1))</x:f>
        <x:v>1</x:v>
      </x:c>
      <x:c r="L502" s="82" t="n">
        <x:f>MIN(IF($S$23=1,'Pair Build'!AE14,1),IF($T$23=1,'Pair Build'!AF14,1))</x:f>
        <x:v>1</x:v>
      </x:c>
      <x:c r="M502" s="82" t="n">
        <x:f>IF($O$23=0,1,IF('Pair Build'!AH14&lt;=$O$23,1,0))</x:f>
        <x:v>1</x:v>
      </x:c>
      <x:c r="N502" s="82" t="n">
        <x:f>IF($P$23=0,1,IF('Pair Build'!AI14="PASS",1,0))</x:f>
        <x:v>1</x:v>
      </x:c>
      <x:c r="O502" s="82" t="n">
        <x:f>IF(F502&lt;1,'Pair Build'!Y14,'Pair Build'!Z14)/$Q$23</x:f>
        <x:v>50.86666666666667</x:v>
      </x:c>
      <x:c r="P502" s="82" t="n">
        <x:f>IF('Pair Build'!AK14="T3 FIRM",1,IF(Geometries!AC9&lt;=$R$23,1,0))</x:f>
        <x:v>1</x:v>
      </x:c>
      <x:c r="Q502" s="82" t="n">
        <x:f>IF($U$23=1,Geometries!AB9,1)</x:f>
        <x:v>1</x:v>
      </x:c>
      <x:c r="R502" s="82" t="n">
        <x:f>IF($V$23=1,Lineages!AJ9,1)</x:f>
        <x:v>1</x:v>
      </x:c>
      <x:c r="S502" s="82" t="n">
        <x:f>MIN(1,G502,H502,K502,L502,Q502,R502)</x:f>
        <x:v>1</x:v>
      </x:c>
      <x:c r="T502" s="74" t="str">
        <x:f>IF(AND('Pair Build'!AJ14="FIT",I502=1,J502=1,M502=1,N502=1,O502&lt;=$E$23,P502=1),"PASS","FAIL")</x:f>
        <x:v>FAIL</x:v>
      </x:c>
      <x:c r="U502" s="98" t="str">
        <x:f>IF(AND(S502&gt;=F502,T502="PASS"),"PASS","FAIL")</x:f>
        <x:v>FAIL</x:v>
      </x:c>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row>
    <x:row r="503">
      <x:c r="B503" s="28" t="str">
        <x:v>P15</x:v>
      </x:c>
      <x:c r="C503" s="28" t="str">
        <x:v>L2-G3</x:v>
      </x:c>
      <x:c r="D503" s="28" t="str">
        <x:v>L2</x:v>
      </x:c>
      <x:c r="E503" s="28" t="str">
        <x:v>G3</x:v>
      </x:c>
      <x:c r="F503" s="96" t="n">
        <x:f>$D$23</x:f>
        <x:v>1</x:v>
      </x:c>
      <x:c r="G503" s="82" t="n">
        <x:f>X$23</x:f>
        <x:v>1</x:v>
      </x:c>
      <x:c r="H503" s="82" t="n">
        <x:f>MIN(1,Geometries!E10*$I$23+(1-Geometries!E10)*(Geometries!J10*$F$23+Geometries!K10*$G$23*IF(Geometries!M10="YES",1,$J$23)+Geometries!L10*$H$23*IF(Geometries!M10="YES",1,$J$23)))</x:f>
        <x:v>1</x:v>
      </x:c>
      <x:c r="I503" s="82" t="n">
        <x:f>IF($K$23=0,1,IF('Pair Build'!AG15&lt;=$K$23,1,0))</x:f>
        <x:v>1</x:v>
      </x:c>
      <x:c r="J503" s="82" t="n">
        <x:f>IF($L$23=0,1,IF(Geometries!W10&gt;=$L$23,1,0))</x:f>
        <x:v>1</x:v>
      </x:c>
      <x:c r="K503" s="82" t="n">
        <x:f>MIN(IF($M$23=1,Geometries!Z10,1),IF($N$23=1,Geometries!AA10,1))</x:f>
        <x:v>1</x:v>
      </x:c>
      <x:c r="L503" s="82" t="n">
        <x:f>MIN(IF($S$23=1,'Pair Build'!AE15,1),IF($T$23=1,'Pair Build'!AF15,1))</x:f>
        <x:v>1</x:v>
      </x:c>
      <x:c r="M503" s="82" t="n">
        <x:f>IF($O$23=0,1,IF('Pair Build'!AH15&lt;=$O$23,1,0))</x:f>
        <x:v>1</x:v>
      </x:c>
      <x:c r="N503" s="82" t="n">
        <x:f>IF($P$23=0,1,IF('Pair Build'!AI15="PASS",1,0))</x:f>
        <x:v>1</x:v>
      </x:c>
      <x:c r="O503" s="82" t="n">
        <x:f>IF(F503&lt;1,'Pair Build'!Y15,'Pair Build'!Z15)/$Q$23</x:f>
        <x:v>35.576470588235296</x:v>
      </x:c>
      <x:c r="P503" s="82" t="n">
        <x:f>IF('Pair Build'!AK15="T3 FIRM",1,IF(Geometries!AC10&lt;=$R$23,1,0))</x:f>
        <x:v>1</x:v>
      </x:c>
      <x:c r="Q503" s="82" t="n">
        <x:f>IF($U$23=1,Geometries!AB10,1)</x:f>
        <x:v>1</x:v>
      </x:c>
      <x:c r="R503" s="82" t="n">
        <x:f>IF($V$23=1,Lineages!AJ9,1)</x:f>
        <x:v>1</x:v>
      </x:c>
      <x:c r="S503" s="82" t="n">
        <x:f>MIN(1,G503,H503,K503,L503,Q503,R503)</x:f>
        <x:v>1</x:v>
      </x:c>
      <x:c r="T503" s="74" t="str">
        <x:f>IF(AND('Pair Build'!AJ15="FIT",I503=1,J503=1,M503=1,N503=1,O503&lt;=$E$23,P503=1),"PASS","FAIL")</x:f>
        <x:v>PASS</x:v>
      </x:c>
      <x:c r="U503" s="98" t="str">
        <x:f>IF(AND(S503&gt;=F503,T503="PASS"),"PASS","FAIL")</x:f>
        <x:v>PASS</x:v>
      </x:c>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row>
    <x:row r="504">
      <x:c r="B504" s="28" t="str">
        <x:v>P15</x:v>
      </x:c>
      <x:c r="C504" s="28" t="str">
        <x:v>L2-G4</x:v>
      </x:c>
      <x:c r="D504" s="28" t="str">
        <x:v>L2</x:v>
      </x:c>
      <x:c r="E504" s="28" t="str">
        <x:v>G4</x:v>
      </x:c>
      <x:c r="F504" s="96" t="n">
        <x:f>$D$23</x:f>
        <x:v>1</x:v>
      </x:c>
      <x:c r="G504" s="82" t="n">
        <x:f>X$23</x:f>
        <x:v>1</x:v>
      </x:c>
      <x:c r="H504" s="82" t="n">
        <x:f>MIN(1,Geometries!E11*$I$23+(1-Geometries!E11)*(Geometries!J11*$F$23+Geometries!K11*$G$23*IF(Geometries!M11="YES",1,$J$23)+Geometries!L11*$H$23*IF(Geometries!M11="YES",1,$J$23)))</x:f>
        <x:v>1</x:v>
      </x:c>
      <x:c r="I504" s="82" t="n">
        <x:f>IF($K$23=0,1,IF('Pair Build'!AG16&lt;=$K$23,1,0))</x:f>
        <x:v>1</x:v>
      </x:c>
      <x:c r="J504" s="82" t="n">
        <x:f>IF($L$23=0,1,IF(Geometries!W11&gt;=$L$23,1,0))</x:f>
        <x:v>1</x:v>
      </x:c>
      <x:c r="K504" s="82" t="n">
        <x:f>MIN(IF($M$23=1,Geometries!Z11,1),IF($N$23=1,Geometries!AA11,1))</x:f>
        <x:v>1</x:v>
      </x:c>
      <x:c r="L504" s="82" t="n">
        <x:f>MIN(IF($S$23=1,'Pair Build'!AE16,1),IF($T$23=1,'Pair Build'!AF16,1))</x:f>
        <x:v>1</x:v>
      </x:c>
      <x:c r="M504" s="82" t="n">
        <x:f>IF($O$23=0,1,IF('Pair Build'!AH16&lt;=$O$23,1,0))</x:f>
        <x:v>1</x:v>
      </x:c>
      <x:c r="N504" s="82" t="n">
        <x:f>IF($P$23=0,1,IF('Pair Build'!AI16="PASS",1,0))</x:f>
        <x:v>1</x:v>
      </x:c>
      <x:c r="O504" s="82" t="n">
        <x:f>IF(F504&lt;1,'Pair Build'!Y16,'Pair Build'!Z16)/$Q$23</x:f>
        <x:v>13.36</x:v>
      </x:c>
      <x:c r="P504" s="82" t="n">
        <x:f>IF('Pair Build'!AK16="T3 FIRM",1,IF(Geometries!AC11&lt;=$R$23,1,0))</x:f>
        <x:v>1</x:v>
      </x:c>
      <x:c r="Q504" s="82" t="n">
        <x:f>IF($U$23=1,Geometries!AB11,1)</x:f>
        <x:v>1</x:v>
      </x:c>
      <x:c r="R504" s="82" t="n">
        <x:f>IF($V$23=1,Lineages!AJ9,1)</x:f>
        <x:v>1</x:v>
      </x:c>
      <x:c r="S504" s="82" t="n">
        <x:f>MIN(1,G504,H504,K504,L504,Q504,R504)</x:f>
        <x:v>1</x:v>
      </x:c>
      <x:c r="T504" s="74" t="str">
        <x:f>IF(AND('Pair Build'!AJ16="FIT",I504=1,J504=1,M504=1,N504=1,O504&lt;=$E$23,P504=1),"PASS","FAIL")</x:f>
        <x:v>PASS</x:v>
      </x:c>
      <x:c r="U504" s="98" t="str">
        <x:f>IF(AND(S504&gt;=F504,T504="PASS"),"PASS","FAIL")</x:f>
        <x:v>PASS</x:v>
      </x:c>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row>
    <x:row r="505">
      <x:c r="B505" s="28" t="str">
        <x:v>P15</x:v>
      </x:c>
      <x:c r="C505" s="28" t="str">
        <x:v>L2-G5</x:v>
      </x:c>
      <x:c r="D505" s="28" t="str">
        <x:v>L2</x:v>
      </x:c>
      <x:c r="E505" s="28" t="str">
        <x:v>G5</x:v>
      </x:c>
      <x:c r="F505" s="96" t="n">
        <x:f>$D$23</x:f>
        <x:v>1</x:v>
      </x:c>
      <x:c r="G505" s="82" t="n">
        <x:f>X$23</x:f>
        <x:v>1</x:v>
      </x:c>
      <x:c r="H505" s="82" t="n">
        <x:f>MIN(1,Geometries!E12*$I$23+(1-Geometries!E12)*(Geometries!J12*$F$23+Geometries!K12*$G$23*IF(Geometries!M12="YES",1,$J$23)+Geometries!L12*$H$23*IF(Geometries!M12="YES",1,$J$23)))</x:f>
        <x:v>1</x:v>
      </x:c>
      <x:c r="I505" s="82" t="n">
        <x:f>IF($K$23=0,1,IF('Pair Build'!AG17&lt;=$K$23,1,0))</x:f>
        <x:v>1</x:v>
      </x:c>
      <x:c r="J505" s="82" t="n">
        <x:f>IF($L$23=0,1,IF(Geometries!W12&gt;=$L$23,1,0))</x:f>
        <x:v>1</x:v>
      </x:c>
      <x:c r="K505" s="82" t="n">
        <x:f>MIN(IF($M$23=1,Geometries!Z12,1),IF($N$23=1,Geometries!AA12,1))</x:f>
        <x:v>1</x:v>
      </x:c>
      <x:c r="L505" s="82" t="n">
        <x:f>MIN(IF($S$23=1,'Pair Build'!AE17,1),IF($T$23=1,'Pair Build'!AF17,1))</x:f>
        <x:v>1</x:v>
      </x:c>
      <x:c r="M505" s="82" t="n">
        <x:f>IF($O$23=0,1,IF('Pair Build'!AH17&lt;=$O$23,1,0))</x:f>
        <x:v>1</x:v>
      </x:c>
      <x:c r="N505" s="82" t="n">
        <x:f>IF($P$23=0,1,IF('Pair Build'!AI17="PASS",1,0))</x:f>
        <x:v>1</x:v>
      </x:c>
      <x:c r="O505" s="82" t="n">
        <x:f>IF(F505&lt;1,'Pair Build'!Y17,'Pair Build'!Z17)/$Q$23</x:f>
        <x:v>53.142105263157895</x:v>
      </x:c>
      <x:c r="P505" s="82" t="n">
        <x:f>IF('Pair Build'!AK17="T3 FIRM",1,IF(Geometries!AC12&lt;=$R$23,1,0))</x:f>
        <x:v>1</x:v>
      </x:c>
      <x:c r="Q505" s="82" t="n">
        <x:f>IF($U$23=1,Geometries!AB12,1)</x:f>
        <x:v>1</x:v>
      </x:c>
      <x:c r="R505" s="82" t="n">
        <x:f>IF($V$23=1,Lineages!AJ9,1)</x:f>
        <x:v>1</x:v>
      </x:c>
      <x:c r="S505" s="82" t="n">
        <x:f>MIN(1,G505,H505,K505,L505,Q505,R505)</x:f>
        <x:v>1</x:v>
      </x:c>
      <x:c r="T505" s="74" t="str">
        <x:f>IF(AND('Pair Build'!AJ17="FIT",I505=1,J505=1,M505=1,N505=1,O505&lt;=$E$23,P505=1),"PASS","FAIL")</x:f>
        <x:v>FAIL</x:v>
      </x:c>
      <x:c r="U505" s="98" t="str">
        <x:f>IF(AND(S505&gt;=F505,T505="PASS"),"PASS","FAIL")</x:f>
        <x:v>FAIL</x:v>
      </x:c>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row>
    <x:row r="506">
      <x:c r="B506" s="28" t="str">
        <x:v>P15</x:v>
      </x:c>
      <x:c r="C506" s="28" t="str">
        <x:v>L3-G1</x:v>
      </x:c>
      <x:c r="D506" s="28" t="str">
        <x:v>L3</x:v>
      </x:c>
      <x:c r="E506" s="28" t="str">
        <x:v>G1</x:v>
      </x:c>
      <x:c r="F506" s="96" t="n">
        <x:f>$D$23</x:f>
        <x:v>1</x:v>
      </x:c>
      <x:c r="G506" s="82" t="n">
        <x:f>Y$23</x:f>
        <x:v>1</x:v>
      </x:c>
      <x:c r="H506" s="82" t="n">
        <x:f>MIN(1,Geometries!E8*$I$23+(1-Geometries!E8)*(Geometries!J8*$F$23+Geometries!K8*$G$23*IF(Geometries!M8="YES",1,$J$23)+Geometries!L8*$H$23*IF(Geometries!M8="YES",1,$J$23)))</x:f>
        <x:v>1</x:v>
      </x:c>
      <x:c r="I506" s="82" t="n">
        <x:f>IF($K$23=0,1,IF('Pair Build'!AG18&lt;=$K$23,1,0))</x:f>
        <x:v>0</x:v>
      </x:c>
      <x:c r="J506" s="82" t="n">
        <x:f>IF($L$23=0,1,IF(Geometries!W8&gt;=$L$23,1,0))</x:f>
        <x:v>1</x:v>
      </x:c>
      <x:c r="K506" s="82" t="n">
        <x:f>MIN(IF($M$23=1,Geometries!Z8,1),IF($N$23=1,Geometries!AA8,1))</x:f>
        <x:v>1</x:v>
      </x:c>
      <x:c r="L506" s="82" t="n">
        <x:f>MIN(IF($S$23=1,'Pair Build'!AE18,1),IF($T$23=1,'Pair Build'!AF18,1))</x:f>
        <x:v>1</x:v>
      </x:c>
      <x:c r="M506" s="82" t="n">
        <x:f>IF($O$23=0,1,IF('Pair Build'!AH18&lt;=$O$23,1,0))</x:f>
        <x:v>1</x:v>
      </x:c>
      <x:c r="N506" s="82" t="n">
        <x:f>IF($P$23=0,1,IF('Pair Build'!AI18="PASS",1,0))</x:f>
        <x:v>1</x:v>
      </x:c>
      <x:c r="O506" s="82" t="n">
        <x:f>IF(F506&lt;1,'Pair Build'!Y18,'Pair Build'!Z18)/$Q$23</x:f>
        <x:v>53.78823529411765</x:v>
      </x:c>
      <x:c r="P506" s="82" t="n">
        <x:f>IF('Pair Build'!AK18="T3 FIRM",1,IF(Geometries!AC8&lt;=$R$23,1,0))</x:f>
        <x:v>1</x:v>
      </x:c>
      <x:c r="Q506" s="82" t="n">
        <x:f>IF($U$23=1,Geometries!AB8,1)</x:f>
        <x:v>1</x:v>
      </x:c>
      <x:c r="R506" s="82" t="n">
        <x:f>IF($V$23=1,Lineages!AJ10,1)</x:f>
        <x:v>1</x:v>
      </x:c>
      <x:c r="S506" s="82" t="n">
        <x:f>MIN(1,G506,H506,K506,L506,Q506,R506)</x:f>
        <x:v>1</x:v>
      </x:c>
      <x:c r="T506" s="74" t="str">
        <x:f>IF(AND('Pair Build'!AJ18="FIT",I506=1,J506=1,M506=1,N506=1,O506&lt;=$E$23,P506=1),"PASS","FAIL")</x:f>
        <x:v>FAIL</x:v>
      </x:c>
      <x:c r="U506" s="98" t="str">
        <x:f>IF(AND(S506&gt;=F506,T506="PASS"),"PASS","FAIL")</x:f>
        <x:v>FAIL</x:v>
      </x:c>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row>
    <x:row r="507">
      <x:c r="B507" s="28" t="str">
        <x:v>P15</x:v>
      </x:c>
      <x:c r="C507" s="28" t="str">
        <x:v>L3-G2</x:v>
      </x:c>
      <x:c r="D507" s="28" t="str">
        <x:v>L3</x:v>
      </x:c>
      <x:c r="E507" s="28" t="str">
        <x:v>G2</x:v>
      </x:c>
      <x:c r="F507" s="96" t="n">
        <x:f>$D$23</x:f>
        <x:v>1</x:v>
      </x:c>
      <x:c r="G507" s="82" t="n">
        <x:f>Y$23</x:f>
        <x:v>1</x:v>
      </x:c>
      <x:c r="H507" s="82" t="n">
        <x:f>MIN(1,Geometries!E9*$I$23+(1-Geometries!E9)*(Geometries!J9*$F$23+Geometries!K9*$G$23*IF(Geometries!M9="YES",1,$J$23)+Geometries!L9*$H$23*IF(Geometries!M9="YES",1,$J$23)))</x:f>
        <x:v>1</x:v>
      </x:c>
      <x:c r="I507" s="82" t="n">
        <x:f>IF($K$23=0,1,IF('Pair Build'!AG19&lt;=$K$23,1,0))</x:f>
        <x:v>0</x:v>
      </x:c>
      <x:c r="J507" s="82" t="n">
        <x:f>IF($L$23=0,1,IF(Geometries!W9&gt;=$L$23,1,0))</x:f>
        <x:v>1</x:v>
      </x:c>
      <x:c r="K507" s="82" t="n">
        <x:f>MIN(IF($M$23=1,Geometries!Z9,1),IF($N$23=1,Geometries!AA9,1))</x:f>
        <x:v>1</x:v>
      </x:c>
      <x:c r="L507" s="82" t="n">
        <x:f>MIN(IF($S$23=1,'Pair Build'!AE19,1),IF($T$23=1,'Pair Build'!AF19,1))</x:f>
        <x:v>1</x:v>
      </x:c>
      <x:c r="M507" s="82" t="n">
        <x:f>IF($O$23=0,1,IF('Pair Build'!AH19&lt;=$O$23,1,0))</x:f>
        <x:v>1</x:v>
      </x:c>
      <x:c r="N507" s="82" t="n">
        <x:f>IF($P$23=0,1,IF('Pair Build'!AI19="PASS",1,0))</x:f>
        <x:v>1</x:v>
      </x:c>
      <x:c r="O507" s="82" t="n">
        <x:f>IF(F507&lt;1,'Pair Build'!Y19,'Pair Build'!Z19)/$Q$23</x:f>
        <x:v>66.4</x:v>
      </x:c>
      <x:c r="P507" s="82" t="n">
        <x:f>IF('Pair Build'!AK19="T3 FIRM",1,IF(Geometries!AC9&lt;=$R$23,1,0))</x:f>
        <x:v>1</x:v>
      </x:c>
      <x:c r="Q507" s="82" t="n">
        <x:f>IF($U$23=1,Geometries!AB9,1)</x:f>
        <x:v>1</x:v>
      </x:c>
      <x:c r="R507" s="82" t="n">
        <x:f>IF($V$23=1,Lineages!AJ10,1)</x:f>
        <x:v>1</x:v>
      </x:c>
      <x:c r="S507" s="82" t="n">
        <x:f>MIN(1,G507,H507,K507,L507,Q507,R507)</x:f>
        <x:v>1</x:v>
      </x:c>
      <x:c r="T507" s="74" t="str">
        <x:f>IF(AND('Pair Build'!AJ19="FIT",I507=1,J507=1,M507=1,N507=1,O507&lt;=$E$23,P507=1),"PASS","FAIL")</x:f>
        <x:v>FAIL</x:v>
      </x:c>
      <x:c r="U507" s="98" t="str">
        <x:f>IF(AND(S507&gt;=F507,T507="PASS"),"PASS","FAIL")</x:f>
        <x:v>FAIL</x:v>
      </x:c>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row>
    <x:row r="508">
      <x:c r="B508" s="28" t="str">
        <x:v>P15</x:v>
      </x:c>
      <x:c r="C508" s="28" t="str">
        <x:v>L3-G3</x:v>
      </x:c>
      <x:c r="D508" s="28" t="str">
        <x:v>L3</x:v>
      </x:c>
      <x:c r="E508" s="28" t="str">
        <x:v>G3</x:v>
      </x:c>
      <x:c r="F508" s="96" t="n">
        <x:f>$D$23</x:f>
        <x:v>1</x:v>
      </x:c>
      <x:c r="G508" s="82" t="n">
        <x:f>Y$23</x:f>
        <x:v>1</x:v>
      </x:c>
      <x:c r="H508" s="82" t="n">
        <x:f>MIN(1,Geometries!E10*$I$23+(1-Geometries!E10)*(Geometries!J10*$F$23+Geometries!K10*$G$23*IF(Geometries!M10="YES",1,$J$23)+Geometries!L10*$H$23*IF(Geometries!M10="YES",1,$J$23)))</x:f>
        <x:v>1</x:v>
      </x:c>
      <x:c r="I508" s="82" t="n">
        <x:f>IF($K$23=0,1,IF('Pair Build'!AG20&lt;=$K$23,1,0))</x:f>
        <x:v>0</x:v>
      </x:c>
      <x:c r="J508" s="82" t="n">
        <x:f>IF($L$23=0,1,IF(Geometries!W10&gt;=$L$23,1,0))</x:f>
        <x:v>1</x:v>
      </x:c>
      <x:c r="K508" s="82" t="n">
        <x:f>MIN(IF($M$23=1,Geometries!Z10,1),IF($N$23=1,Geometries!AA10,1))</x:f>
        <x:v>1</x:v>
      </x:c>
      <x:c r="L508" s="82" t="n">
        <x:f>MIN(IF($S$23=1,'Pair Build'!AE20,1),IF($T$23=1,'Pair Build'!AF20,1))</x:f>
        <x:v>1</x:v>
      </x:c>
      <x:c r="M508" s="82" t="n">
        <x:f>IF($O$23=0,1,IF('Pair Build'!AH20&lt;=$O$23,1,0))</x:f>
        <x:v>1</x:v>
      </x:c>
      <x:c r="N508" s="82" t="n">
        <x:f>IF($P$23=0,1,IF('Pair Build'!AI20="PASS",1,0))</x:f>
        <x:v>1</x:v>
      </x:c>
      <x:c r="O508" s="82" t="n">
        <x:f>IF(F508&lt;1,'Pair Build'!Y20,'Pair Build'!Z20)/$Q$23</x:f>
        <x:v>44.82352941176471</x:v>
      </x:c>
      <x:c r="P508" s="82" t="n">
        <x:f>IF('Pair Build'!AK20="T3 FIRM",1,IF(Geometries!AC10&lt;=$R$23,1,0))</x:f>
        <x:v>1</x:v>
      </x:c>
      <x:c r="Q508" s="82" t="n">
        <x:f>IF($U$23=1,Geometries!AB10,1)</x:f>
        <x:v>1</x:v>
      </x:c>
      <x:c r="R508" s="82" t="n">
        <x:f>IF($V$23=1,Lineages!AJ10,1)</x:f>
        <x:v>1</x:v>
      </x:c>
      <x:c r="S508" s="82" t="n">
        <x:f>MIN(1,G508,H508,K508,L508,Q508,R508)</x:f>
        <x:v>1</x:v>
      </x:c>
      <x:c r="T508" s="74" t="str">
        <x:f>IF(AND('Pair Build'!AJ20="FIT",I508=1,J508=1,M508=1,N508=1,O508&lt;=$E$23,P508=1),"PASS","FAIL")</x:f>
        <x:v>FAIL</x:v>
      </x:c>
      <x:c r="U508" s="98" t="str">
        <x:f>IF(AND(S508&gt;=F508,T508="PASS"),"PASS","FAIL")</x:f>
        <x:v>FAIL</x:v>
      </x:c>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row>
    <x:row r="509">
      <x:c r="B509" s="28" t="str">
        <x:v>P15</x:v>
      </x:c>
      <x:c r="C509" s="28" t="str">
        <x:v>L3-G4</x:v>
      </x:c>
      <x:c r="D509" s="28" t="str">
        <x:v>L3</x:v>
      </x:c>
      <x:c r="E509" s="28" t="str">
        <x:v>G4</x:v>
      </x:c>
      <x:c r="F509" s="96" t="n">
        <x:f>$D$23</x:f>
        <x:v>1</x:v>
      </x:c>
      <x:c r="G509" s="82" t="n">
        <x:f>Y$23</x:f>
        <x:v>1</x:v>
      </x:c>
      <x:c r="H509" s="82" t="n">
        <x:f>MIN(1,Geometries!E11*$I$23+(1-Geometries!E11)*(Geometries!J11*$F$23+Geometries!K11*$G$23*IF(Geometries!M11="YES",1,$J$23)+Geometries!L11*$H$23*IF(Geometries!M11="YES",1,$J$23)))</x:f>
        <x:v>1</x:v>
      </x:c>
      <x:c r="I509" s="82" t="n">
        <x:f>IF($K$23=0,1,IF('Pair Build'!AG21&lt;=$K$23,1,0))</x:f>
        <x:v>0</x:v>
      </x:c>
      <x:c r="J509" s="82" t="n">
        <x:f>IF($L$23=0,1,IF(Geometries!W11&gt;=$L$23,1,0))</x:f>
        <x:v>1</x:v>
      </x:c>
      <x:c r="K509" s="82" t="n">
        <x:f>MIN(IF($M$23=1,Geometries!Z11,1),IF($N$23=1,Geometries!AA11,1))</x:f>
        <x:v>1</x:v>
      </x:c>
      <x:c r="L509" s="82" t="n">
        <x:f>MIN(IF($S$23=1,'Pair Build'!AE21,1),IF($T$23=1,'Pair Build'!AF21,1))</x:f>
        <x:v>1</x:v>
      </x:c>
      <x:c r="M509" s="82" t="n">
        <x:f>IF($O$23=0,1,IF('Pair Build'!AH21&lt;=$O$23,1,0))</x:f>
        <x:v>1</x:v>
      </x:c>
      <x:c r="N509" s="82" t="n">
        <x:f>IF($P$23=0,1,IF('Pair Build'!AI21="PASS",1,0))</x:f>
        <x:v>1</x:v>
      </x:c>
      <x:c r="O509" s="82" t="n">
        <x:f>IF(F509&lt;1,'Pair Build'!Y21,'Pair Build'!Z21)/$Q$23</x:f>
        <x:v>17.28</x:v>
      </x:c>
      <x:c r="P509" s="82" t="n">
        <x:f>IF('Pair Build'!AK21="T3 FIRM",1,IF(Geometries!AC11&lt;=$R$23,1,0))</x:f>
        <x:v>1</x:v>
      </x:c>
      <x:c r="Q509" s="82" t="n">
        <x:f>IF($U$23=1,Geometries!AB11,1)</x:f>
        <x:v>1</x:v>
      </x:c>
      <x:c r="R509" s="82" t="n">
        <x:f>IF($V$23=1,Lineages!AJ10,1)</x:f>
        <x:v>1</x:v>
      </x:c>
      <x:c r="S509" s="82" t="n">
        <x:f>MIN(1,G509,H509,K509,L509,Q509,R509)</x:f>
        <x:v>1</x:v>
      </x:c>
      <x:c r="T509" s="74" t="str">
        <x:f>IF(AND('Pair Build'!AJ21="FIT",I509=1,J509=1,M509=1,N509=1,O509&lt;=$E$23,P509=1),"PASS","FAIL")</x:f>
        <x:v>FAIL</x:v>
      </x:c>
      <x:c r="U509" s="98" t="str">
        <x:f>IF(AND(S509&gt;=F509,T509="PASS"),"PASS","FAIL")</x:f>
        <x:v>FAIL</x:v>
      </x:c>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row>
    <x:row r="510">
      <x:c r="B510" s="28" t="str">
        <x:v>P15</x:v>
      </x:c>
      <x:c r="C510" s="28" t="str">
        <x:v>L3-G5</x:v>
      </x:c>
      <x:c r="D510" s="28" t="str">
        <x:v>L3</x:v>
      </x:c>
      <x:c r="E510" s="28" t="str">
        <x:v>G5</x:v>
      </x:c>
      <x:c r="F510" s="96" t="n">
        <x:f>$D$23</x:f>
        <x:v>1</x:v>
      </x:c>
      <x:c r="G510" s="82" t="n">
        <x:f>Y$23</x:f>
        <x:v>1</x:v>
      </x:c>
      <x:c r="H510" s="82" t="n">
        <x:f>MIN(1,Geometries!E12*$I$23+(1-Geometries!E12)*(Geometries!J12*$F$23+Geometries!K12*$G$23*IF(Geometries!M12="YES",1,$J$23)+Geometries!L12*$H$23*IF(Geometries!M12="YES",1,$J$23)))</x:f>
        <x:v>1</x:v>
      </x:c>
      <x:c r="I510" s="82" t="n">
        <x:f>IF($K$23=0,1,IF('Pair Build'!AG22&lt;=$K$23,1,0))</x:f>
        <x:v>0</x:v>
      </x:c>
      <x:c r="J510" s="82" t="n">
        <x:f>IF($L$23=0,1,IF(Geometries!W12&gt;=$L$23,1,0))</x:f>
        <x:v>1</x:v>
      </x:c>
      <x:c r="K510" s="82" t="n">
        <x:f>MIN(IF($M$23=1,Geometries!Z12,1),IF($N$23=1,Geometries!AA12,1))</x:f>
        <x:v>1</x:v>
      </x:c>
      <x:c r="L510" s="82" t="n">
        <x:f>MIN(IF($S$23=1,'Pair Build'!AE22,1),IF($T$23=1,'Pair Build'!AF22,1))</x:f>
        <x:v>1</x:v>
      </x:c>
      <x:c r="M510" s="82" t="n">
        <x:f>IF($O$23=0,1,IF('Pair Build'!AH22&lt;=$O$23,1,0))</x:f>
        <x:v>1</x:v>
      </x:c>
      <x:c r="N510" s="82" t="n">
        <x:f>IF($P$23=0,1,IF('Pair Build'!AI22="PASS",1,0))</x:f>
        <x:v>1</x:v>
      </x:c>
      <x:c r="O510" s="82" t="n">
        <x:f>IF(F510&lt;1,'Pair Build'!Y22,'Pair Build'!Z22)/$Q$23</x:f>
        <x:v>66.33684210526316</x:v>
      </x:c>
      <x:c r="P510" s="82" t="n">
        <x:f>IF('Pair Build'!AK22="T3 FIRM",1,IF(Geometries!AC12&lt;=$R$23,1,0))</x:f>
        <x:v>1</x:v>
      </x:c>
      <x:c r="Q510" s="82" t="n">
        <x:f>IF($U$23=1,Geometries!AB12,1)</x:f>
        <x:v>1</x:v>
      </x:c>
      <x:c r="R510" s="82" t="n">
        <x:f>IF($V$23=1,Lineages!AJ10,1)</x:f>
        <x:v>1</x:v>
      </x:c>
      <x:c r="S510" s="82" t="n">
        <x:f>MIN(1,G510,H510,K510,L510,Q510,R510)</x:f>
        <x:v>1</x:v>
      </x:c>
      <x:c r="T510" s="74" t="str">
        <x:f>IF(AND('Pair Build'!AJ22="FIT",I510=1,J510=1,M510=1,N510=1,O510&lt;=$E$23,P510=1),"PASS","FAIL")</x:f>
        <x:v>FAIL</x:v>
      </x:c>
      <x:c r="U510" s="98" t="str">
        <x:f>IF(AND(S510&gt;=F510,T510="PASS"),"PASS","FAIL")</x:f>
        <x:v>FAIL</x:v>
      </x:c>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row>
    <x:row r="511">
      <x:c r="B511" s="28" t="str">
        <x:v>P15</x:v>
      </x:c>
      <x:c r="C511" s="28" t="str">
        <x:v>L4-G1</x:v>
      </x:c>
      <x:c r="D511" s="28" t="str">
        <x:v>L4</x:v>
      </x:c>
      <x:c r="E511" s="28" t="str">
        <x:v>G1</x:v>
      </x:c>
      <x:c r="F511" s="96" t="n">
        <x:f>$D$23</x:f>
        <x:v>1</x:v>
      </x:c>
      <x:c r="G511" s="82" t="n">
        <x:f>Z$23</x:f>
        <x:v>1</x:v>
      </x:c>
      <x:c r="H511" s="82" t="n">
        <x:f>MIN(1,Geometries!E8*$I$23+(1-Geometries!E8)*(Geometries!J8*$F$23+Geometries!K8*$G$23*IF(Geometries!M8="YES",1,$J$23)+Geometries!L8*$H$23*IF(Geometries!M8="YES",1,$J$23)))</x:f>
        <x:v>1</x:v>
      </x:c>
      <x:c r="I511" s="82" t="n">
        <x:f>IF($K$23=0,1,IF('Pair Build'!AG23&lt;=$K$23,1,0))</x:f>
        <x:v>0</x:v>
      </x:c>
      <x:c r="J511" s="82" t="n">
        <x:f>IF($L$23=0,1,IF(Geometries!W8&gt;=$L$23,1,0))</x:f>
        <x:v>1</x:v>
      </x:c>
      <x:c r="K511" s="82" t="n">
        <x:f>MIN(IF($M$23=1,Geometries!Z8,1),IF($N$23=1,Geometries!AA8,1))</x:f>
        <x:v>1</x:v>
      </x:c>
      <x:c r="L511" s="82" t="n">
        <x:f>MIN(IF($S$23=1,'Pair Build'!AE23,1),IF($T$23=1,'Pair Build'!AF23,1))</x:f>
        <x:v>1</x:v>
      </x:c>
      <x:c r="M511" s="82" t="n">
        <x:f>IF($O$23=0,1,IF('Pair Build'!AH23&lt;=$O$23,1,0))</x:f>
        <x:v>1</x:v>
      </x:c>
      <x:c r="N511" s="82" t="n">
        <x:f>IF($P$23=0,1,IF('Pair Build'!AI23="PASS",1,0))</x:f>
        <x:v>1</x:v>
      </x:c>
      <x:c r="O511" s="82" t="n">
        <x:f>IF(F511&lt;1,'Pair Build'!Y23,'Pair Build'!Z23)/$Q$23</x:f>
        <x:v>68.32941176470588</x:v>
      </x:c>
      <x:c r="P511" s="82" t="n">
        <x:f>IF('Pair Build'!AK23="T3 FIRM",1,IF(Geometries!AC8&lt;=$R$23,1,0))</x:f>
        <x:v>1</x:v>
      </x:c>
      <x:c r="Q511" s="82" t="n">
        <x:f>IF($U$23=1,Geometries!AB8,1)</x:f>
        <x:v>1</x:v>
      </x:c>
      <x:c r="R511" s="82" t="n">
        <x:f>IF($V$23=1,Lineages!AJ11,1)</x:f>
        <x:v>1</x:v>
      </x:c>
      <x:c r="S511" s="82" t="n">
        <x:f>MIN(1,G511,H511,K511,L511,Q511,R511)</x:f>
        <x:v>1</x:v>
      </x:c>
      <x:c r="T511" s="74" t="str">
        <x:f>IF(AND('Pair Build'!AJ23="FIT",I511=1,J511=1,M511=1,N511=1,O511&lt;=$E$23,P511=1),"PASS","FAIL")</x:f>
        <x:v>FAIL</x:v>
      </x:c>
      <x:c r="U511" s="98" t="str">
        <x:f>IF(AND(S511&gt;=F511,T511="PASS"),"PASS","FAIL")</x:f>
        <x:v>FAIL</x:v>
      </x:c>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row>
    <x:row r="512">
      <x:c r="B512" s="28" t="str">
        <x:v>P15</x:v>
      </x:c>
      <x:c r="C512" s="28" t="str">
        <x:v>L4-G2</x:v>
      </x:c>
      <x:c r="D512" s="28" t="str">
        <x:v>L4</x:v>
      </x:c>
      <x:c r="E512" s="28" t="str">
        <x:v>G2</x:v>
      </x:c>
      <x:c r="F512" s="96" t="n">
        <x:f>$D$23</x:f>
        <x:v>1</x:v>
      </x:c>
      <x:c r="G512" s="82" t="n">
        <x:f>Z$23</x:f>
        <x:v>1</x:v>
      </x:c>
      <x:c r="H512" s="82" t="n">
        <x:f>MIN(1,Geometries!E9*$I$23+(1-Geometries!E9)*(Geometries!J9*$F$23+Geometries!K9*$G$23*IF(Geometries!M9="YES",1,$J$23)+Geometries!L9*$H$23*IF(Geometries!M9="YES",1,$J$23)))</x:f>
        <x:v>1</x:v>
      </x:c>
      <x:c r="I512" s="82" t="n">
        <x:f>IF($K$23=0,1,IF('Pair Build'!AG24&lt;=$K$23,1,0))</x:f>
        <x:v>0</x:v>
      </x:c>
      <x:c r="J512" s="82" t="n">
        <x:f>IF($L$23=0,1,IF(Geometries!W9&gt;=$L$23,1,0))</x:f>
        <x:v>1</x:v>
      </x:c>
      <x:c r="K512" s="82" t="n">
        <x:f>MIN(IF($M$23=1,Geometries!Z9,1),IF($N$23=1,Geometries!AA9,1))</x:f>
        <x:v>1</x:v>
      </x:c>
      <x:c r="L512" s="82" t="n">
        <x:f>MIN(IF($S$23=1,'Pair Build'!AE24,1),IF($T$23=1,'Pair Build'!AF24,1))</x:f>
        <x:v>1</x:v>
      </x:c>
      <x:c r="M512" s="82" t="n">
        <x:f>IF($O$23=0,1,IF('Pair Build'!AH24&lt;=$O$23,1,0))</x:f>
        <x:v>1</x:v>
      </x:c>
      <x:c r="N512" s="82" t="n">
        <x:f>IF($P$23=0,1,IF('Pair Build'!AI24="PASS",1,0))</x:f>
        <x:v>1</x:v>
      </x:c>
      <x:c r="O512" s="82" t="n">
        <x:f>IF(F512&lt;1,'Pair Build'!Y24,'Pair Build'!Z24)/$Q$23</x:f>
        <x:v>79.93333333333334</x:v>
      </x:c>
      <x:c r="P512" s="82" t="n">
        <x:f>IF('Pair Build'!AK24="T3 FIRM",1,IF(Geometries!AC9&lt;=$R$23,1,0))</x:f>
        <x:v>1</x:v>
      </x:c>
      <x:c r="Q512" s="82" t="n">
        <x:f>IF($U$23=1,Geometries!AB9,1)</x:f>
        <x:v>1</x:v>
      </x:c>
      <x:c r="R512" s="82" t="n">
        <x:f>IF($V$23=1,Lineages!AJ11,1)</x:f>
        <x:v>1</x:v>
      </x:c>
      <x:c r="S512" s="82" t="n">
        <x:f>MIN(1,G512,H512,K512,L512,Q512,R512)</x:f>
        <x:v>1</x:v>
      </x:c>
      <x:c r="T512" s="74" t="str">
        <x:f>IF(AND('Pair Build'!AJ24="FIT",I512=1,J512=1,M512=1,N512=1,O512&lt;=$E$23,P512=1),"PASS","FAIL")</x:f>
        <x:v>FAIL</x:v>
      </x:c>
      <x:c r="U512" s="98" t="str">
        <x:f>IF(AND(S512&gt;=F512,T512="PASS"),"PASS","FAIL")</x:f>
        <x:v>FAIL</x:v>
      </x:c>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row>
    <x:row r="513">
      <x:c r="B513" s="28" t="str">
        <x:v>P15</x:v>
      </x:c>
      <x:c r="C513" s="28" t="str">
        <x:v>L4-G3</x:v>
      </x:c>
      <x:c r="D513" s="28" t="str">
        <x:v>L4</x:v>
      </x:c>
      <x:c r="E513" s="28" t="str">
        <x:v>G3</x:v>
      </x:c>
      <x:c r="F513" s="96" t="n">
        <x:f>$D$23</x:f>
        <x:v>1</x:v>
      </x:c>
      <x:c r="G513" s="82" t="n">
        <x:f>Z$23</x:f>
        <x:v>1</x:v>
      </x:c>
      <x:c r="H513" s="82" t="n">
        <x:f>MIN(1,Geometries!E10*$I$23+(1-Geometries!E10)*(Geometries!J10*$F$23+Geometries!K10*$G$23*IF(Geometries!M10="YES",1,$J$23)+Geometries!L10*$H$23*IF(Geometries!M10="YES",1,$J$23)))</x:f>
        <x:v>1</x:v>
      </x:c>
      <x:c r="I513" s="82" t="n">
        <x:f>IF($K$23=0,1,IF('Pair Build'!AG25&lt;=$K$23,1,0))</x:f>
        <x:v>0</x:v>
      </x:c>
      <x:c r="J513" s="82" t="n">
        <x:f>IF($L$23=0,1,IF(Geometries!W10&gt;=$L$23,1,0))</x:f>
        <x:v>1</x:v>
      </x:c>
      <x:c r="K513" s="82" t="n">
        <x:f>MIN(IF($M$23=1,Geometries!Z10,1),IF($N$23=1,Geometries!AA10,1))</x:f>
        <x:v>1</x:v>
      </x:c>
      <x:c r="L513" s="82" t="n">
        <x:f>MIN(IF($S$23=1,'Pair Build'!AE25,1),IF($T$23=1,'Pair Build'!AF25,1))</x:f>
        <x:v>1</x:v>
      </x:c>
      <x:c r="M513" s="82" t="n">
        <x:f>IF($O$23=0,1,IF('Pair Build'!AH25&lt;=$O$23,1,0))</x:f>
        <x:v>1</x:v>
      </x:c>
      <x:c r="N513" s="82" t="n">
        <x:f>IF($P$23=0,1,IF('Pair Build'!AI25="PASS",1,0))</x:f>
        <x:v>1</x:v>
      </x:c>
      <x:c r="O513" s="82" t="n">
        <x:f>IF(F513&lt;1,'Pair Build'!Y25,'Pair Build'!Z25)/$Q$23</x:f>
        <x:v>58.94117647058823</x:v>
      </x:c>
      <x:c r="P513" s="82" t="n">
        <x:f>IF('Pair Build'!AK25="T3 FIRM",1,IF(Geometries!AC10&lt;=$R$23,1,0))</x:f>
        <x:v>1</x:v>
      </x:c>
      <x:c r="Q513" s="82" t="n">
        <x:f>IF($U$23=1,Geometries!AB10,1)</x:f>
        <x:v>1</x:v>
      </x:c>
      <x:c r="R513" s="82" t="n">
        <x:f>IF($V$23=1,Lineages!AJ11,1)</x:f>
        <x:v>1</x:v>
      </x:c>
      <x:c r="S513" s="82" t="n">
        <x:f>MIN(1,G513,H513,K513,L513,Q513,R513)</x:f>
        <x:v>1</x:v>
      </x:c>
      <x:c r="T513" s="74" t="str">
        <x:f>IF(AND('Pair Build'!AJ25="FIT",I513=1,J513=1,M513=1,N513=1,O513&lt;=$E$23,P513=1),"PASS","FAIL")</x:f>
        <x:v>FAIL</x:v>
      </x:c>
      <x:c r="U513" s="98" t="str">
        <x:f>IF(AND(S513&gt;=F513,T513="PASS"),"PASS","FAIL")</x:f>
        <x:v>FAIL</x:v>
      </x:c>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row>
    <x:row r="514">
      <x:c r="B514" s="28" t="str">
        <x:v>P15</x:v>
      </x:c>
      <x:c r="C514" s="28" t="str">
        <x:v>L4-G4</x:v>
      </x:c>
      <x:c r="D514" s="28" t="str">
        <x:v>L4</x:v>
      </x:c>
      <x:c r="E514" s="28" t="str">
        <x:v>G4</x:v>
      </x:c>
      <x:c r="F514" s="96" t="n">
        <x:f>$D$23</x:f>
        <x:v>1</x:v>
      </x:c>
      <x:c r="G514" s="82" t="n">
        <x:f>Z$23</x:f>
        <x:v>1</x:v>
      </x:c>
      <x:c r="H514" s="82" t="n">
        <x:f>MIN(1,Geometries!E11*$I$23+(1-Geometries!E11)*(Geometries!J11*$F$23+Geometries!K11*$G$23*IF(Geometries!M11="YES",1,$J$23)+Geometries!L11*$H$23*IF(Geometries!M11="YES",1,$J$23)))</x:f>
        <x:v>1</x:v>
      </x:c>
      <x:c r="I514" s="82" t="n">
        <x:f>IF($K$23=0,1,IF('Pair Build'!AG26&lt;=$K$23,1,0))</x:f>
        <x:v>1</x:v>
      </x:c>
      <x:c r="J514" s="82" t="n">
        <x:f>IF($L$23=0,1,IF(Geometries!W11&gt;=$L$23,1,0))</x:f>
        <x:v>1</x:v>
      </x:c>
      <x:c r="K514" s="82" t="n">
        <x:f>MIN(IF($M$23=1,Geometries!Z11,1),IF($N$23=1,Geometries!AA11,1))</x:f>
        <x:v>1</x:v>
      </x:c>
      <x:c r="L514" s="82" t="n">
        <x:f>MIN(IF($S$23=1,'Pair Build'!AE26,1),IF($T$23=1,'Pair Build'!AF26,1))</x:f>
        <x:v>1</x:v>
      </x:c>
      <x:c r="M514" s="82" t="n">
        <x:f>IF($O$23=0,1,IF('Pair Build'!AH26&lt;=$O$23,1,0))</x:f>
        <x:v>1</x:v>
      </x:c>
      <x:c r="N514" s="82" t="n">
        <x:f>IF($P$23=0,1,IF('Pair Build'!AI26="PASS",1,0))</x:f>
        <x:v>1</x:v>
      </x:c>
      <x:c r="O514" s="82" t="n">
        <x:f>IF(F514&lt;1,'Pair Build'!Y26,'Pair Build'!Z26)/$Q$23</x:f>
        <x:v>18.8</x:v>
      </x:c>
      <x:c r="P514" s="82" t="n">
        <x:f>IF('Pair Build'!AK26="T3 FIRM",1,IF(Geometries!AC11&lt;=$R$23,1,0))</x:f>
        <x:v>1</x:v>
      </x:c>
      <x:c r="Q514" s="82" t="n">
        <x:f>IF($U$23=1,Geometries!AB11,1)</x:f>
        <x:v>1</x:v>
      </x:c>
      <x:c r="R514" s="82" t="n">
        <x:f>IF($V$23=1,Lineages!AJ11,1)</x:f>
        <x:v>1</x:v>
      </x:c>
      <x:c r="S514" s="82" t="n">
        <x:f>MIN(1,G514,H514,K514,L514,Q514,R514)</x:f>
        <x:v>1</x:v>
      </x:c>
      <x:c r="T514" s="74" t="str">
        <x:f>IF(AND('Pair Build'!AJ26="FIT",I514=1,J514=1,M514=1,N514=1,O514&lt;=$E$23,P514=1),"PASS","FAIL")</x:f>
        <x:v>PASS</x:v>
      </x:c>
      <x:c r="U514" s="98" t="str">
        <x:f>IF(AND(S514&gt;=F514,T514="PASS"),"PASS","FAIL")</x:f>
        <x:v>PASS</x:v>
      </x:c>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row>
    <x:row r="515">
      <x:c r="B515" s="28" t="str">
        <x:v>P15</x:v>
      </x:c>
      <x:c r="C515" s="28" t="str">
        <x:v>L4-G5</x:v>
      </x:c>
      <x:c r="D515" s="28" t="str">
        <x:v>L4</x:v>
      </x:c>
      <x:c r="E515" s="28" t="str">
        <x:v>G5</x:v>
      </x:c>
      <x:c r="F515" s="96" t="n">
        <x:f>$D$23</x:f>
        <x:v>1</x:v>
      </x:c>
      <x:c r="G515" s="82" t="n">
        <x:f>Z$23</x:f>
        <x:v>1</x:v>
      </x:c>
      <x:c r="H515" s="82" t="n">
        <x:f>MIN(1,Geometries!E12*$I$23+(1-Geometries!E12)*(Geometries!J12*$F$23+Geometries!K12*$G$23*IF(Geometries!M12="YES",1,$J$23)+Geometries!L12*$H$23*IF(Geometries!M12="YES",1,$J$23)))</x:f>
        <x:v>1</x:v>
      </x:c>
      <x:c r="I515" s="82" t="n">
        <x:f>IF($K$23=0,1,IF('Pair Build'!AG27&lt;=$K$23,1,0))</x:f>
        <x:v>0</x:v>
      </x:c>
      <x:c r="J515" s="82" t="n">
        <x:f>IF($L$23=0,1,IF(Geometries!W12&gt;=$L$23,1,0))</x:f>
        <x:v>1</x:v>
      </x:c>
      <x:c r="K515" s="82" t="n">
        <x:f>MIN(IF($M$23=1,Geometries!Z12,1),IF($N$23=1,Geometries!AA12,1))</x:f>
        <x:v>1</x:v>
      </x:c>
      <x:c r="L515" s="82" t="n">
        <x:f>MIN(IF($S$23=1,'Pair Build'!AE27,1),IF($T$23=1,'Pair Build'!AF27,1))</x:f>
        <x:v>1</x:v>
      </x:c>
      <x:c r="M515" s="82" t="n">
        <x:f>IF($O$23=0,1,IF('Pair Build'!AH27&lt;=$O$23,1,0))</x:f>
        <x:v>1</x:v>
      </x:c>
      <x:c r="N515" s="82" t="n">
        <x:f>IF($P$23=0,1,IF('Pair Build'!AI27="PASS",1,0))</x:f>
        <x:v>1</x:v>
      </x:c>
      <x:c r="O515" s="82" t="n">
        <x:f>IF(F515&lt;1,'Pair Build'!Y27,'Pair Build'!Z27)/$Q$23</x:f>
        <x:v>83.16315789473684</x:v>
      </x:c>
      <x:c r="P515" s="82" t="n">
        <x:f>IF('Pair Build'!AK27="T3 FIRM",1,IF(Geometries!AC12&lt;=$R$23,1,0))</x:f>
        <x:v>1</x:v>
      </x:c>
      <x:c r="Q515" s="82" t="n">
        <x:f>IF($U$23=1,Geometries!AB12,1)</x:f>
        <x:v>1</x:v>
      </x:c>
      <x:c r="R515" s="82" t="n">
        <x:f>IF($V$23=1,Lineages!AJ11,1)</x:f>
        <x:v>1</x:v>
      </x:c>
      <x:c r="S515" s="82" t="n">
        <x:f>MIN(1,G515,H515,K515,L515,Q515,R515)</x:f>
        <x:v>1</x:v>
      </x:c>
      <x:c r="T515" s="74" t="str">
        <x:f>IF(AND('Pair Build'!AJ27="FIT",I515=1,J515=1,M515=1,N515=1,O515&lt;=$E$23,P515=1),"PASS","FAIL")</x:f>
        <x:v>FAIL</x:v>
      </x:c>
      <x:c r="U515" s="98" t="str">
        <x:f>IF(AND(S515&gt;=F515,T515="PASS"),"PASS","FAIL")</x:f>
        <x:v>FAIL</x:v>
      </x:c>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row>
    <x:row r="516">
      <x:c r="B516" s="28" t="str">
        <x:v>P15</x:v>
      </x:c>
      <x:c r="C516" s="28" t="str">
        <x:v>L5-G1</x:v>
      </x:c>
      <x:c r="D516" s="28" t="str">
        <x:v>L5</x:v>
      </x:c>
      <x:c r="E516" s="28" t="str">
        <x:v>G1</x:v>
      </x:c>
      <x:c r="F516" s="96" t="n">
        <x:f>$D$23</x:f>
        <x:v>1</x:v>
      </x:c>
      <x:c r="G516" s="82" t="n">
        <x:f>AA$23</x:f>
        <x:v>1</x:v>
      </x:c>
      <x:c r="H516" s="82" t="n">
        <x:f>MIN(1,Geometries!E8*$I$23+(1-Geometries!E8)*(Geometries!J8*$F$23+Geometries!K8*$G$23*IF(Geometries!M8="YES",1,$J$23)+Geometries!L8*$H$23*IF(Geometries!M8="YES",1,$J$23)))</x:f>
        <x:v>1</x:v>
      </x:c>
      <x:c r="I516" s="82" t="n">
        <x:f>IF($K$23=0,1,IF('Pair Build'!AG28&lt;=$K$23,1,0))</x:f>
        <x:v>1</x:v>
      </x:c>
      <x:c r="J516" s="82" t="n">
        <x:f>IF($L$23=0,1,IF(Geometries!W8&gt;=$L$23,1,0))</x:f>
        <x:v>1</x:v>
      </x:c>
      <x:c r="K516" s="82" t="n">
        <x:f>MIN(IF($M$23=1,Geometries!Z8,1),IF($N$23=1,Geometries!AA8,1))</x:f>
        <x:v>1</x:v>
      </x:c>
      <x:c r="L516" s="82" t="n">
        <x:f>MIN(IF($S$23=1,'Pair Build'!AE28,1),IF($T$23=1,'Pair Build'!AF28,1))</x:f>
        <x:v>1</x:v>
      </x:c>
      <x:c r="M516" s="82" t="n">
        <x:f>IF($O$23=0,1,IF('Pair Build'!AH28&lt;=$O$23,1,0))</x:f>
        <x:v>1</x:v>
      </x:c>
      <x:c r="N516" s="82" t="n">
        <x:f>IF($P$23=0,1,IF('Pair Build'!AI28="PASS",1,0))</x:f>
        <x:v>1</x:v>
      </x:c>
      <x:c r="O516" s="82" t="n">
        <x:f>IF(F516&lt;1,'Pair Build'!Y28,'Pair Build'!Z28)/$Q$23</x:f>
        <x:v>24</x:v>
      </x:c>
      <x:c r="P516" s="82" t="n">
        <x:f>IF('Pair Build'!AK28="T3 FIRM",1,IF(Geometries!AC8&lt;=$R$23,1,0))</x:f>
        <x:v>1</x:v>
      </x:c>
      <x:c r="Q516" s="82" t="n">
        <x:f>IF($U$23=1,Geometries!AB8,1)</x:f>
        <x:v>1</x:v>
      </x:c>
      <x:c r="R516" s="82" t="n">
        <x:f>IF($V$23=1,Lineages!AJ12,1)</x:f>
        <x:v>1</x:v>
      </x:c>
      <x:c r="S516" s="82" t="n">
        <x:f>MIN(1,G516,H516,K516,L516,Q516,R516)</x:f>
        <x:v>1</x:v>
      </x:c>
      <x:c r="T516" s="74" t="str">
        <x:f>IF(AND('Pair Build'!AJ28="FIT",I516=1,J516=1,M516=1,N516=1,O516&lt;=$E$23,P516=1),"PASS","FAIL")</x:f>
        <x:v>PASS</x:v>
      </x:c>
      <x:c r="U516" s="98" t="str">
        <x:f>IF(AND(S516&gt;=F516,T516="PASS"),"PASS","FAIL")</x:f>
        <x:v>PASS</x:v>
      </x:c>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row>
    <x:row r="517">
      <x:c r="B517" s="28" t="str">
        <x:v>P15</x:v>
      </x:c>
      <x:c r="C517" s="28" t="str">
        <x:v>L5-G2</x:v>
      </x:c>
      <x:c r="D517" s="28" t="str">
        <x:v>L5</x:v>
      </x:c>
      <x:c r="E517" s="28" t="str">
        <x:v>G2</x:v>
      </x:c>
      <x:c r="F517" s="96" t="n">
        <x:f>$D$23</x:f>
        <x:v>1</x:v>
      </x:c>
      <x:c r="G517" s="82" t="n">
        <x:f>AA$23</x:f>
        <x:v>1</x:v>
      </x:c>
      <x:c r="H517" s="82" t="n">
        <x:f>MIN(1,Geometries!E9*$I$23+(1-Geometries!E9)*(Geometries!J9*$F$23+Geometries!K9*$G$23*IF(Geometries!M9="YES",1,$J$23)+Geometries!L9*$H$23*IF(Geometries!M9="YES",1,$J$23)))</x:f>
        <x:v>1</x:v>
      </x:c>
      <x:c r="I517" s="82" t="n">
        <x:f>IF($K$23=0,1,IF('Pair Build'!AG29&lt;=$K$23,1,0))</x:f>
        <x:v>0</x:v>
      </x:c>
      <x:c r="J517" s="82" t="n">
        <x:f>IF($L$23=0,1,IF(Geometries!W9&gt;=$L$23,1,0))</x:f>
        <x:v>1</x:v>
      </x:c>
      <x:c r="K517" s="82" t="n">
        <x:f>MIN(IF($M$23=1,Geometries!Z9,1),IF($N$23=1,Geometries!AA9,1))</x:f>
        <x:v>1</x:v>
      </x:c>
      <x:c r="L517" s="82" t="n">
        <x:f>MIN(IF($S$23=1,'Pair Build'!AE29,1),IF($T$23=1,'Pair Build'!AF29,1))</x:f>
        <x:v>1</x:v>
      </x:c>
      <x:c r="M517" s="82" t="n">
        <x:f>IF($O$23=0,1,IF('Pair Build'!AH29&lt;=$O$23,1,0))</x:f>
        <x:v>1</x:v>
      </x:c>
      <x:c r="N517" s="82" t="n">
        <x:f>IF($P$23=0,1,IF('Pair Build'!AI29="PASS",1,0))</x:f>
        <x:v>1</x:v>
      </x:c>
      <x:c r="O517" s="82" t="n">
        <x:f>IF(F517&lt;1,'Pair Build'!Y29,'Pair Build'!Z29)/$Q$23</x:f>
        <x:v>30.799999999999997</x:v>
      </x:c>
      <x:c r="P517" s="82" t="n">
        <x:f>IF('Pair Build'!AK29="T3 FIRM",1,IF(Geometries!AC9&lt;=$R$23,1,0))</x:f>
        <x:v>1</x:v>
      </x:c>
      <x:c r="Q517" s="82" t="n">
        <x:f>IF($U$23=1,Geometries!AB9,1)</x:f>
        <x:v>1</x:v>
      </x:c>
      <x:c r="R517" s="82" t="n">
        <x:f>IF($V$23=1,Lineages!AJ12,1)</x:f>
        <x:v>1</x:v>
      </x:c>
      <x:c r="S517" s="82" t="n">
        <x:f>MIN(1,G517,H517,K517,L517,Q517,R517)</x:f>
        <x:v>1</x:v>
      </x:c>
      <x:c r="T517" s="74" t="str">
        <x:f>IF(AND('Pair Build'!AJ29="FIT",I517=1,J517=1,M517=1,N517=1,O517&lt;=$E$23,P517=1),"PASS","FAIL")</x:f>
        <x:v>FAIL</x:v>
      </x:c>
      <x:c r="U517" s="98" t="str">
        <x:f>IF(AND(S517&gt;=F517,T517="PASS"),"PASS","FAIL")</x:f>
        <x:v>FAIL</x:v>
      </x:c>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row>
    <x:row r="518">
      <x:c r="B518" s="28" t="str">
        <x:v>P15</x:v>
      </x:c>
      <x:c r="C518" s="28" t="str">
        <x:v>L5-G3</x:v>
      </x:c>
      <x:c r="D518" s="28" t="str">
        <x:v>L5</x:v>
      </x:c>
      <x:c r="E518" s="28" t="str">
        <x:v>G3</x:v>
      </x:c>
      <x:c r="F518" s="96" t="n">
        <x:f>$D$23</x:f>
        <x:v>1</x:v>
      </x:c>
      <x:c r="G518" s="82" t="n">
        <x:f>AA$23</x:f>
        <x:v>1</x:v>
      </x:c>
      <x:c r="H518" s="82" t="n">
        <x:f>MIN(1,Geometries!E10*$I$23+(1-Geometries!E10)*(Geometries!J10*$F$23+Geometries!K10*$G$23*IF(Geometries!M10="YES",1,$J$23)+Geometries!L10*$H$23*IF(Geometries!M10="YES",1,$J$23)))</x:f>
        <x:v>1</x:v>
      </x:c>
      <x:c r="I518" s="82" t="n">
        <x:f>IF($K$23=0,1,IF('Pair Build'!AG30&lt;=$K$23,1,0))</x:f>
        <x:v>1</x:v>
      </x:c>
      <x:c r="J518" s="82" t="n">
        <x:f>IF($L$23=0,1,IF(Geometries!W10&gt;=$L$23,1,0))</x:f>
        <x:v>1</x:v>
      </x:c>
      <x:c r="K518" s="82" t="n">
        <x:f>MIN(IF($M$23=1,Geometries!Z10,1),IF($N$23=1,Geometries!AA10,1))</x:f>
        <x:v>1</x:v>
      </x:c>
      <x:c r="L518" s="82" t="n">
        <x:f>MIN(IF($S$23=1,'Pair Build'!AE30,1),IF($T$23=1,'Pair Build'!AF30,1))</x:f>
        <x:v>1</x:v>
      </x:c>
      <x:c r="M518" s="82" t="n">
        <x:f>IF($O$23=0,1,IF('Pair Build'!AH30&lt;=$O$23,1,0))</x:f>
        <x:v>1</x:v>
      </x:c>
      <x:c r="N518" s="82" t="n">
        <x:f>IF($P$23=0,1,IF('Pair Build'!AI30="PASS",1,0))</x:f>
        <x:v>1</x:v>
      </x:c>
      <x:c r="O518" s="82" t="n">
        <x:f>IF(F518&lt;1,'Pair Build'!Y30,'Pair Build'!Z30)/$Q$23</x:f>
        <x:v>19.2</x:v>
      </x:c>
      <x:c r="P518" s="82" t="n">
        <x:f>IF('Pair Build'!AK30="T3 FIRM",1,IF(Geometries!AC10&lt;=$R$23,1,0))</x:f>
        <x:v>1</x:v>
      </x:c>
      <x:c r="Q518" s="82" t="n">
        <x:f>IF($U$23=1,Geometries!AB10,1)</x:f>
        <x:v>1</x:v>
      </x:c>
      <x:c r="R518" s="82" t="n">
        <x:f>IF($V$23=1,Lineages!AJ12,1)</x:f>
        <x:v>1</x:v>
      </x:c>
      <x:c r="S518" s="82" t="n">
        <x:f>MIN(1,G518,H518,K518,L518,Q518,R518)</x:f>
        <x:v>1</x:v>
      </x:c>
      <x:c r="T518" s="74" t="str">
        <x:f>IF(AND('Pair Build'!AJ30="FIT",I518=1,J518=1,M518=1,N518=1,O518&lt;=$E$23,P518=1),"PASS","FAIL")</x:f>
        <x:v>PASS</x:v>
      </x:c>
      <x:c r="U518" s="98" t="str">
        <x:f>IF(AND(S518&gt;=F518,T518="PASS"),"PASS","FAIL")</x:f>
        <x:v>PASS</x:v>
      </x:c>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row>
    <x:row r="519">
      <x:c r="B519" s="28" t="str">
        <x:v>P15</x:v>
      </x:c>
      <x:c r="C519" s="28" t="str">
        <x:v>L5-G4</x:v>
      </x:c>
      <x:c r="D519" s="28" t="str">
        <x:v>L5</x:v>
      </x:c>
      <x:c r="E519" s="28" t="str">
        <x:v>G4</x:v>
      </x:c>
      <x:c r="F519" s="96" t="n">
        <x:f>$D$23</x:f>
        <x:v>1</x:v>
      </x:c>
      <x:c r="G519" s="82" t="n">
        <x:f>AA$23</x:f>
        <x:v>1</x:v>
      </x:c>
      <x:c r="H519" s="82" t="n">
        <x:f>MIN(1,Geometries!E11*$I$23+(1-Geometries!E11)*(Geometries!J11*$F$23+Geometries!K11*$G$23*IF(Geometries!M11="YES",1,$J$23)+Geometries!L11*$H$23*IF(Geometries!M11="YES",1,$J$23)))</x:f>
        <x:v>1</x:v>
      </x:c>
      <x:c r="I519" s="82" t="n">
        <x:f>IF($K$23=0,1,IF('Pair Build'!AG31&lt;=$K$23,1,0))</x:f>
        <x:v>1</x:v>
      </x:c>
      <x:c r="J519" s="82" t="n">
        <x:f>IF($L$23=0,1,IF(Geometries!W11&gt;=$L$23,1,0))</x:f>
        <x:v>1</x:v>
      </x:c>
      <x:c r="K519" s="82" t="n">
        <x:f>MIN(IF($M$23=1,Geometries!Z11,1),IF($N$23=1,Geometries!AA11,1))</x:f>
        <x:v>1</x:v>
      </x:c>
      <x:c r="L519" s="82" t="n">
        <x:f>MIN(IF($S$23=1,'Pair Build'!AE31,1),IF($T$23=1,'Pair Build'!AF31,1))</x:f>
        <x:v>1</x:v>
      </x:c>
      <x:c r="M519" s="82" t="n">
        <x:f>IF($O$23=0,1,IF('Pair Build'!AH31&lt;=$O$23,1,0))</x:f>
        <x:v>1</x:v>
      </x:c>
      <x:c r="N519" s="82" t="n">
        <x:f>IF($P$23=0,1,IF('Pair Build'!AI31="PASS",1,0))</x:f>
        <x:v>1</x:v>
      </x:c>
      <x:c r="O519" s="82" t="n">
        <x:f>IF(F519&lt;1,'Pair Build'!Y31,'Pair Build'!Z31)/$Q$23</x:f>
        <x:v>9.6</x:v>
      </x:c>
      <x:c r="P519" s="82" t="n">
        <x:f>IF('Pair Build'!AK31="T3 FIRM",1,IF(Geometries!AC11&lt;=$R$23,1,0))</x:f>
        <x:v>1</x:v>
      </x:c>
      <x:c r="Q519" s="82" t="n">
        <x:f>IF($U$23=1,Geometries!AB11,1)</x:f>
        <x:v>1</x:v>
      </x:c>
      <x:c r="R519" s="82" t="n">
        <x:f>IF($V$23=1,Lineages!AJ12,1)</x:f>
        <x:v>1</x:v>
      </x:c>
      <x:c r="S519" s="82" t="n">
        <x:f>MIN(1,G519,H519,K519,L519,Q519,R519)</x:f>
        <x:v>1</x:v>
      </x:c>
      <x:c r="T519" s="74" t="str">
        <x:f>IF(AND('Pair Build'!AJ31="FIT",I519=1,J519=1,M519=1,N519=1,O519&lt;=$E$23,P519=1),"PASS","FAIL")</x:f>
        <x:v>PASS</x:v>
      </x:c>
      <x:c r="U519" s="98" t="str">
        <x:f>IF(AND(S519&gt;=F519,T519="PASS"),"PASS","FAIL")</x:f>
        <x:v>PASS</x:v>
      </x:c>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row>
    <x:row r="520">
      <x:c r="B520" s="28" t="str">
        <x:v>P15</x:v>
      </x:c>
      <x:c r="C520" s="28" t="str">
        <x:v>L5-G5</x:v>
      </x:c>
      <x:c r="D520" s="28" t="str">
        <x:v>L5</x:v>
      </x:c>
      <x:c r="E520" s="28" t="str">
        <x:v>G5</x:v>
      </x:c>
      <x:c r="F520" s="96" t="n">
        <x:f>$D$23</x:f>
        <x:v>1</x:v>
      </x:c>
      <x:c r="G520" s="82" t="n">
        <x:f>AA$23</x:f>
        <x:v>1</x:v>
      </x:c>
      <x:c r="H520" s="82" t="n">
        <x:f>MIN(1,Geometries!E12*$I$23+(1-Geometries!E12)*(Geometries!J12*$F$23+Geometries!K12*$G$23*IF(Geometries!M12="YES",1,$J$23)+Geometries!L12*$H$23*IF(Geometries!M12="YES",1,$J$23)))</x:f>
        <x:v>1</x:v>
      </x:c>
      <x:c r="I520" s="82" t="n">
        <x:f>IF($K$23=0,1,IF('Pair Build'!AG32&lt;=$K$23,1,0))</x:f>
        <x:v>1</x:v>
      </x:c>
      <x:c r="J520" s="82" t="n">
        <x:f>IF($L$23=0,1,IF(Geometries!W12&gt;=$L$23,1,0))</x:f>
        <x:v>1</x:v>
      </x:c>
      <x:c r="K520" s="82" t="n">
        <x:f>MIN(IF($M$23=1,Geometries!Z12,1),IF($N$23=1,Geometries!AA12,1))</x:f>
        <x:v>1</x:v>
      </x:c>
      <x:c r="L520" s="82" t="n">
        <x:f>MIN(IF($S$23=1,'Pair Build'!AE32,1),IF($T$23=1,'Pair Build'!AF32,1))</x:f>
        <x:v>1</x:v>
      </x:c>
      <x:c r="M520" s="82" t="n">
        <x:f>IF($O$23=0,1,IF('Pair Build'!AH32&lt;=$O$23,1,0))</x:f>
        <x:v>1</x:v>
      </x:c>
      <x:c r="N520" s="82" t="n">
        <x:f>IF($P$23=0,1,IF('Pair Build'!AI32="PASS",1,0))</x:f>
        <x:v>1</x:v>
      </x:c>
      <x:c r="O520" s="82" t="n">
        <x:f>IF(F520&lt;1,'Pair Build'!Y32,'Pair Build'!Z32)/$Q$23</x:f>
        <x:v>32.2</x:v>
      </x:c>
      <x:c r="P520" s="82" t="n">
        <x:f>IF('Pair Build'!AK32="T3 FIRM",1,IF(Geometries!AC12&lt;=$R$23,1,0))</x:f>
        <x:v>1</x:v>
      </x:c>
      <x:c r="Q520" s="82" t="n">
        <x:f>IF($U$23=1,Geometries!AB12,1)</x:f>
        <x:v>1</x:v>
      </x:c>
      <x:c r="R520" s="82" t="n">
        <x:f>IF($V$23=1,Lineages!AJ12,1)</x:f>
        <x:v>1</x:v>
      </x:c>
      <x:c r="S520" s="82" t="n">
        <x:f>MIN(1,G520,H520,K520,L520,Q520,R520)</x:f>
        <x:v>1</x:v>
      </x:c>
      <x:c r="T520" s="74" t="str">
        <x:f>IF(AND('Pair Build'!AJ32="FIT",I520=1,J520=1,M520=1,N520=1,O520&lt;=$E$23,P520=1),"PASS","FAIL")</x:f>
        <x:v>PASS</x:v>
      </x:c>
      <x:c r="U520" s="98" t="str">
        <x:f>IF(AND(S520&gt;=F520,T520="PASS"),"PASS","FAIL")</x:f>
        <x:v>PASS</x:v>
      </x:c>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row>
    <x:row r="521">
      <x:c r="B521" s="28" t="str">
        <x:v>P15</x:v>
      </x:c>
      <x:c r="C521" s="28" t="str">
        <x:v>L6-G1</x:v>
      </x:c>
      <x:c r="D521" s="28" t="str">
        <x:v>L6</x:v>
      </x:c>
      <x:c r="E521" s="28" t="str">
        <x:v>G1</x:v>
      </x:c>
      <x:c r="F521" s="96" t="n">
        <x:f>$D$23</x:f>
        <x:v>1</x:v>
      </x:c>
      <x:c r="G521" s="82" t="n">
        <x:f>AB$23</x:f>
        <x:v>1</x:v>
      </x:c>
      <x:c r="H521" s="82" t="n">
        <x:f>MIN(1,Geometries!E8*$I$23+(1-Geometries!E8)*(Geometries!J8*$F$23+Geometries!K8*$G$23*IF(Geometries!M8="YES",1,$J$23)+Geometries!L8*$H$23*IF(Geometries!M8="YES",1,$J$23)))</x:f>
        <x:v>1</x:v>
      </x:c>
      <x:c r="I521" s="82" t="n">
        <x:f>IF($K$23=0,1,IF('Pair Build'!AG33&lt;=$K$23,1,0))</x:f>
        <x:v>0</x:v>
      </x:c>
      <x:c r="J521" s="82" t="n">
        <x:f>IF($L$23=0,1,IF(Geometries!W8&gt;=$L$23,1,0))</x:f>
        <x:v>1</x:v>
      </x:c>
      <x:c r="K521" s="82" t="n">
        <x:f>MIN(IF($M$23=1,Geometries!Z8,1),IF($N$23=1,Geometries!AA8,1))</x:f>
        <x:v>1</x:v>
      </x:c>
      <x:c r="L521" s="82" t="n">
        <x:f>MIN(IF($S$23=1,'Pair Build'!AE33,1),IF($T$23=1,'Pair Build'!AF33,1))</x:f>
        <x:v>1</x:v>
      </x:c>
      <x:c r="M521" s="82" t="n">
        <x:f>IF($O$23=0,1,IF('Pair Build'!AH33&lt;=$O$23,1,0))</x:f>
        <x:v>1</x:v>
      </x:c>
      <x:c r="N521" s="82" t="n">
        <x:f>IF($P$23=0,1,IF('Pair Build'!AI33="PASS",1,0))</x:f>
        <x:v>1</x:v>
      </x:c>
      <x:c r="O521" s="82" t="n">
        <x:f>IF(F521&lt;1,'Pair Build'!Y33,'Pair Build'!Z33)/$Q$23</x:f>
        <x:v>131.50588235294117</x:v>
      </x:c>
      <x:c r="P521" s="82" t="n">
        <x:f>IF('Pair Build'!AK33="T3 FIRM",1,IF(Geometries!AC8&lt;=$R$23,1,0))</x:f>
        <x:v>1</x:v>
      </x:c>
      <x:c r="Q521" s="82" t="n">
        <x:f>IF($U$23=1,Geometries!AB8,1)</x:f>
        <x:v>1</x:v>
      </x:c>
      <x:c r="R521" s="82" t="n">
        <x:f>IF($V$23=1,Lineages!AJ13,1)</x:f>
        <x:v>1</x:v>
      </x:c>
      <x:c r="S521" s="82" t="n">
        <x:f>MIN(1,G521,H521,K521,L521,Q521,R521)</x:f>
        <x:v>1</x:v>
      </x:c>
      <x:c r="T521" s="74" t="str">
        <x:f>IF(AND('Pair Build'!AJ33="FIT",I521=1,J521=1,M521=1,N521=1,O521&lt;=$E$23,P521=1),"PASS","FAIL")</x:f>
        <x:v>FAIL</x:v>
      </x:c>
      <x:c r="U521" s="98" t="str">
        <x:f>IF(AND(S521&gt;=F521,T521="PASS"),"PASS","FAIL")</x:f>
        <x:v>FAIL</x:v>
      </x:c>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row>
    <x:row r="522">
      <x:c r="B522" s="28" t="str">
        <x:v>P15</x:v>
      </x:c>
      <x:c r="C522" s="28" t="str">
        <x:v>L6-G2</x:v>
      </x:c>
      <x:c r="D522" s="28" t="str">
        <x:v>L6</x:v>
      </x:c>
      <x:c r="E522" s="28" t="str">
        <x:v>G2</x:v>
      </x:c>
      <x:c r="F522" s="96" t="n">
        <x:f>$D$23</x:f>
        <x:v>1</x:v>
      </x:c>
      <x:c r="G522" s="82" t="n">
        <x:f>AB$23</x:f>
        <x:v>1</x:v>
      </x:c>
      <x:c r="H522" s="82" t="n">
        <x:f>MIN(1,Geometries!E9*$I$23+(1-Geometries!E9)*(Geometries!J9*$F$23+Geometries!K9*$G$23*IF(Geometries!M9="YES",1,$J$23)+Geometries!L9*$H$23*IF(Geometries!M9="YES",1,$J$23)))</x:f>
        <x:v>1</x:v>
      </x:c>
      <x:c r="I522" s="82" t="n">
        <x:f>IF($K$23=0,1,IF('Pair Build'!AG34&lt;=$K$23,1,0))</x:f>
        <x:v>0</x:v>
      </x:c>
      <x:c r="J522" s="82" t="n">
        <x:f>IF($L$23=0,1,IF(Geometries!W9&gt;=$L$23,1,0))</x:f>
        <x:v>1</x:v>
      </x:c>
      <x:c r="K522" s="82" t="n">
        <x:f>MIN(IF($M$23=1,Geometries!Z9,1),IF($N$23=1,Geometries!AA9,1))</x:f>
        <x:v>1</x:v>
      </x:c>
      <x:c r="L522" s="82" t="n">
        <x:f>MIN(IF($S$23=1,'Pair Build'!AE34,1),IF($T$23=1,'Pair Build'!AF34,1))</x:f>
        <x:v>1</x:v>
      </x:c>
      <x:c r="M522" s="82" t="n">
        <x:f>IF($O$23=0,1,IF('Pair Build'!AH34&lt;=$O$23,1,0))</x:f>
        <x:v>1</x:v>
      </x:c>
      <x:c r="N522" s="82" t="n">
        <x:f>IF($P$23=0,1,IF('Pair Build'!AI34="PASS",1,0))</x:f>
        <x:v>1</x:v>
      </x:c>
      <x:c r="O522" s="82" t="n">
        <x:f>IF(F522&lt;1,'Pair Build'!Y34,'Pair Build'!Z34)/$Q$23</x:f>
        <x:v>149.93333333333334</x:v>
      </x:c>
      <x:c r="P522" s="82" t="n">
        <x:f>IF('Pair Build'!AK34="T3 FIRM",1,IF(Geometries!AC9&lt;=$R$23,1,0))</x:f>
        <x:v>1</x:v>
      </x:c>
      <x:c r="Q522" s="82" t="n">
        <x:f>IF($U$23=1,Geometries!AB9,1)</x:f>
        <x:v>1</x:v>
      </x:c>
      <x:c r="R522" s="82" t="n">
        <x:f>IF($V$23=1,Lineages!AJ13,1)</x:f>
        <x:v>1</x:v>
      </x:c>
      <x:c r="S522" s="82" t="n">
        <x:f>MIN(1,G522,H522,K522,L522,Q522,R522)</x:f>
        <x:v>1</x:v>
      </x:c>
      <x:c r="T522" s="74" t="str">
        <x:f>IF(AND('Pair Build'!AJ34="FIT",I522=1,J522=1,M522=1,N522=1,O522&lt;=$E$23,P522=1),"PASS","FAIL")</x:f>
        <x:v>FAIL</x:v>
      </x:c>
      <x:c r="U522" s="98" t="str">
        <x:f>IF(AND(S522&gt;=F522,T522="PASS"),"PASS","FAIL")</x:f>
        <x:v>FAIL</x:v>
      </x:c>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row>
    <x:row r="523">
      <x:c r="B523" s="28" t="str">
        <x:v>P15</x:v>
      </x:c>
      <x:c r="C523" s="28" t="str">
        <x:v>L6-G3</x:v>
      </x:c>
      <x:c r="D523" s="28" t="str">
        <x:v>L6</x:v>
      </x:c>
      <x:c r="E523" s="28" t="str">
        <x:v>G3</x:v>
      </x:c>
      <x:c r="F523" s="96" t="n">
        <x:f>$D$23</x:f>
        <x:v>1</x:v>
      </x:c>
      <x:c r="G523" s="82" t="n">
        <x:f>AB$23</x:f>
        <x:v>1</x:v>
      </x:c>
      <x:c r="H523" s="82" t="n">
        <x:f>MIN(1,Geometries!E10*$I$23+(1-Geometries!E10)*(Geometries!J10*$F$23+Geometries!K10*$G$23*IF(Geometries!M10="YES",1,$J$23)+Geometries!L10*$H$23*IF(Geometries!M10="YES",1,$J$23)))</x:f>
        <x:v>1</x:v>
      </x:c>
      <x:c r="I523" s="82" t="n">
        <x:f>IF($K$23=0,1,IF('Pair Build'!AG35&lt;=$K$23,1,0))</x:f>
        <x:v>0</x:v>
      </x:c>
      <x:c r="J523" s="82" t="n">
        <x:f>IF($L$23=0,1,IF(Geometries!W10&gt;=$L$23,1,0))</x:f>
        <x:v>1</x:v>
      </x:c>
      <x:c r="K523" s="82" t="n">
        <x:f>MIN(IF($M$23=1,Geometries!Z10,1),IF($N$23=1,Geometries!AA10,1))</x:f>
        <x:v>1</x:v>
      </x:c>
      <x:c r="L523" s="82" t="n">
        <x:f>MIN(IF($S$23=1,'Pair Build'!AE35,1),IF($T$23=1,'Pair Build'!AF35,1))</x:f>
        <x:v>1</x:v>
      </x:c>
      <x:c r="M523" s="82" t="n">
        <x:f>IF($O$23=0,1,IF('Pair Build'!AH35&lt;=$O$23,1,0))</x:f>
        <x:v>1</x:v>
      </x:c>
      <x:c r="N523" s="82" t="n">
        <x:f>IF($P$23=0,1,IF('Pair Build'!AI35="PASS",1,0))</x:f>
        <x:v>1</x:v>
      </x:c>
      <x:c r="O523" s="82" t="n">
        <x:f>IF(F523&lt;1,'Pair Build'!Y35,'Pair Build'!Z35)/$Q$23</x:f>
        <x:v>115.58823529411765</x:v>
      </x:c>
      <x:c r="P523" s="82" t="n">
        <x:f>IF('Pair Build'!AK35="T3 FIRM",1,IF(Geometries!AC10&lt;=$R$23,1,0))</x:f>
        <x:v>1</x:v>
      </x:c>
      <x:c r="Q523" s="82" t="n">
        <x:f>IF($U$23=1,Geometries!AB10,1)</x:f>
        <x:v>1</x:v>
      </x:c>
      <x:c r="R523" s="82" t="n">
        <x:f>IF($V$23=1,Lineages!AJ13,1)</x:f>
        <x:v>1</x:v>
      </x:c>
      <x:c r="S523" s="82" t="n">
        <x:f>MIN(1,G523,H523,K523,L523,Q523,R523)</x:f>
        <x:v>1</x:v>
      </x:c>
      <x:c r="T523" s="74" t="str">
        <x:f>IF(AND('Pair Build'!AJ35="FIT",I523=1,J523=1,M523=1,N523=1,O523&lt;=$E$23,P523=1),"PASS","FAIL")</x:f>
        <x:v>FAIL</x:v>
      </x:c>
      <x:c r="U523" s="98" t="str">
        <x:f>IF(AND(S523&gt;=F523,T523="PASS"),"PASS","FAIL")</x:f>
        <x:v>FAIL</x:v>
      </x:c>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row>
    <x:row r="524">
      <x:c r="B524" s="28" t="str">
        <x:v>P15</x:v>
      </x:c>
      <x:c r="C524" s="28" t="str">
        <x:v>L6-G4</x:v>
      </x:c>
      <x:c r="D524" s="28" t="str">
        <x:v>L6</x:v>
      </x:c>
      <x:c r="E524" s="28" t="str">
        <x:v>G4</x:v>
      </x:c>
      <x:c r="F524" s="96" t="n">
        <x:f>$D$23</x:f>
        <x:v>1</x:v>
      </x:c>
      <x:c r="G524" s="82" t="n">
        <x:f>AB$23</x:f>
        <x:v>1</x:v>
      </x:c>
      <x:c r="H524" s="82" t="n">
        <x:f>MIN(1,Geometries!E11*$I$23+(1-Geometries!E11)*(Geometries!J11*$F$23+Geometries!K11*$G$23*IF(Geometries!M11="YES",1,$J$23)+Geometries!L11*$H$23*IF(Geometries!M11="YES",1,$J$23)))</x:f>
        <x:v>1</x:v>
      </x:c>
      <x:c r="I524" s="82" t="n">
        <x:f>IF($K$23=0,1,IF('Pair Build'!AG36&lt;=$K$23,1,0))</x:f>
        <x:v>1</x:v>
      </x:c>
      <x:c r="J524" s="82" t="n">
        <x:f>IF($L$23=0,1,IF(Geometries!W11&gt;=$L$23,1,0))</x:f>
        <x:v>1</x:v>
      </x:c>
      <x:c r="K524" s="82" t="n">
        <x:f>MIN(IF($M$23=1,Geometries!Z11,1),IF($N$23=1,Geometries!AA11,1))</x:f>
        <x:v>1</x:v>
      </x:c>
      <x:c r="L524" s="82" t="n">
        <x:f>MIN(IF($S$23=1,'Pair Build'!AE36,1),IF($T$23=1,'Pair Build'!AF36,1))</x:f>
        <x:v>1</x:v>
      </x:c>
      <x:c r="M524" s="82" t="n">
        <x:f>IF($O$23=0,1,IF('Pair Build'!AH36&lt;=$O$23,1,0))</x:f>
        <x:v>1</x:v>
      </x:c>
      <x:c r="N524" s="82" t="n">
        <x:f>IF($P$23=0,1,IF('Pair Build'!AI36="PASS",1,0))</x:f>
        <x:v>1</x:v>
      </x:c>
      <x:c r="O524" s="82" t="n">
        <x:f>IF(F524&lt;1,'Pair Build'!Y36,'Pair Build'!Z36)/$Q$23</x:f>
        <x:v>31.76</x:v>
      </x:c>
      <x:c r="P524" s="82" t="n">
        <x:f>IF('Pair Build'!AK36="T3 FIRM",1,IF(Geometries!AC11&lt;=$R$23,1,0))</x:f>
        <x:v>1</x:v>
      </x:c>
      <x:c r="Q524" s="82" t="n">
        <x:f>IF($U$23=1,Geometries!AB11,1)</x:f>
        <x:v>1</x:v>
      </x:c>
      <x:c r="R524" s="82" t="n">
        <x:f>IF($V$23=1,Lineages!AJ13,1)</x:f>
        <x:v>1</x:v>
      </x:c>
      <x:c r="S524" s="82" t="n">
        <x:f>MIN(1,G524,H524,K524,L524,Q524,R524)</x:f>
        <x:v>1</x:v>
      </x:c>
      <x:c r="T524" s="74" t="str">
        <x:f>IF(AND('Pair Build'!AJ36="FIT",I524=1,J524=1,M524=1,N524=1,O524&lt;=$E$23,P524=1),"PASS","FAIL")</x:f>
        <x:v>PASS</x:v>
      </x:c>
      <x:c r="U524" s="98" t="str">
        <x:f>IF(AND(S524&gt;=F524,T524="PASS"),"PASS","FAIL")</x:f>
        <x:v>PASS</x:v>
      </x:c>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row>
    <x:row r="525">
      <x:c r="B525" s="28" t="str">
        <x:v>P15</x:v>
      </x:c>
      <x:c r="C525" s="28" t="str">
        <x:v>L6-G5</x:v>
      </x:c>
      <x:c r="D525" s="28" t="str">
        <x:v>L6</x:v>
      </x:c>
      <x:c r="E525" s="28" t="str">
        <x:v>G5</x:v>
      </x:c>
      <x:c r="F525" s="96" t="n">
        <x:f>$D$23</x:f>
        <x:v>1</x:v>
      </x:c>
      <x:c r="G525" s="82" t="n">
        <x:f>AB$23</x:f>
        <x:v>1</x:v>
      </x:c>
      <x:c r="H525" s="82" t="n">
        <x:f>MIN(1,Geometries!E12*$I$23+(1-Geometries!E12)*(Geometries!J12*$F$23+Geometries!K12*$G$23*IF(Geometries!M12="YES",1,$J$23)+Geometries!L12*$H$23*IF(Geometries!M12="YES",1,$J$23)))</x:f>
        <x:v>1</x:v>
      </x:c>
      <x:c r="I525" s="82" t="n">
        <x:f>IF($K$23=0,1,IF('Pair Build'!AG37&lt;=$K$23,1,0))</x:f>
        <x:v>0</x:v>
      </x:c>
      <x:c r="J525" s="82" t="n">
        <x:f>IF($L$23=0,1,IF(Geometries!W12&gt;=$L$23,1,0))</x:f>
        <x:v>1</x:v>
      </x:c>
      <x:c r="K525" s="82" t="n">
        <x:f>MIN(IF($M$23=1,Geometries!Z12,1),IF($N$23=1,Geometries!AA12,1))</x:f>
        <x:v>1</x:v>
      </x:c>
      <x:c r="L525" s="82" t="n">
        <x:f>MIN(IF($S$23=1,'Pair Build'!AE37,1),IF($T$23=1,'Pair Build'!AF37,1))</x:f>
        <x:v>1</x:v>
      </x:c>
      <x:c r="M525" s="82" t="n">
        <x:f>IF($O$23=0,1,IF('Pair Build'!AH37&lt;=$O$23,1,0))</x:f>
        <x:v>1</x:v>
      </x:c>
      <x:c r="N525" s="82" t="n">
        <x:f>IF($P$23=0,1,IF('Pair Build'!AI37="PASS",1,0))</x:f>
        <x:v>1</x:v>
      </x:c>
      <x:c r="O525" s="82" t="n">
        <x:f>IF(F525&lt;1,'Pair Build'!Y37,'Pair Build'!Z37)/$Q$23</x:f>
        <x:v>155.79473684210527</x:v>
      </x:c>
      <x:c r="P525" s="82" t="n">
        <x:f>IF('Pair Build'!AK37="T3 FIRM",1,IF(Geometries!AC12&lt;=$R$23,1,0))</x:f>
        <x:v>1</x:v>
      </x:c>
      <x:c r="Q525" s="82" t="n">
        <x:f>IF($U$23=1,Geometries!AB12,1)</x:f>
        <x:v>1</x:v>
      </x:c>
      <x:c r="R525" s="82" t="n">
        <x:f>IF($V$23=1,Lineages!AJ13,1)</x:f>
        <x:v>1</x:v>
      </x:c>
      <x:c r="S525" s="82" t="n">
        <x:f>MIN(1,G525,H525,K525,L525,Q525,R525)</x:f>
        <x:v>1</x:v>
      </x:c>
      <x:c r="T525" s="74" t="str">
        <x:f>IF(AND('Pair Build'!AJ37="FIT",I525=1,J525=1,M525=1,N525=1,O525&lt;=$E$23,P525=1),"PASS","FAIL")</x:f>
        <x:v>FAIL</x:v>
      </x:c>
      <x:c r="U525" s="98" t="str">
        <x:f>IF(AND(S525&gt;=F525,T525="PASS"),"PASS","FAIL")</x:f>
        <x:v>FAIL</x:v>
      </x:c>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row>
    <x:row r="526">
      <x:c r="B526" s="28" t="str">
        <x:v>P16</x:v>
      </x:c>
      <x:c r="C526" s="28" t="str">
        <x:v>L1-G1</x:v>
      </x:c>
      <x:c r="D526" s="28" t="str">
        <x:v>L1</x:v>
      </x:c>
      <x:c r="E526" s="28" t="str">
        <x:v>G1</x:v>
      </x:c>
      <x:c r="F526" s="96" t="n">
        <x:f>$D$24</x:f>
        <x:v>1</x:v>
      </x:c>
      <x:c r="G526" s="82" t="n">
        <x:f>W$24</x:f>
        <x:v>1</x:v>
      </x:c>
      <x:c r="H526" s="82" t="n">
        <x:f>MIN(1,Geometries!E8*$I$24+(1-Geometries!E8)*(Geometries!J8*$F$24+Geometries!K8*$G$24*IF(Geometries!M8="YES",1,$J$24)+Geometries!L8*$H$24*IF(Geometries!M8="YES",1,$J$24)))</x:f>
        <x:v>1</x:v>
      </x:c>
      <x:c r="I526" s="82" t="n">
        <x:f>IF($K$24=0,1,IF('Pair Build'!AG8&lt;=$K$24,1,0))</x:f>
        <x:v>1</x:v>
      </x:c>
      <x:c r="J526" s="82" t="n">
        <x:f>IF($L$24=0,1,IF(Geometries!W8&gt;=$L$24,1,0))</x:f>
        <x:v>0</x:v>
      </x:c>
      <x:c r="K526" s="82" t="n">
        <x:f>MIN(IF($M$24=1,Geometries!Z8,1),IF($N$24=1,Geometries!AA8,1))</x:f>
        <x:v>1</x:v>
      </x:c>
      <x:c r="L526" s="82" t="n">
        <x:f>MIN(IF($S$24=1,'Pair Build'!AE8,1),IF($T$24=1,'Pair Build'!AF8,1))</x:f>
        <x:v>1</x:v>
      </x:c>
      <x:c r="M526" s="82" t="n">
        <x:f>IF($O$24=0,1,IF('Pair Build'!AH8&lt;=$O$24,1,0))</x:f>
        <x:v>1</x:v>
      </x:c>
      <x:c r="N526" s="82" t="n">
        <x:f>IF($P$24=0,1,IF('Pair Build'!AI8="PASS",1,0))</x:f>
        <x:v>1</x:v>
      </x:c>
      <x:c r="O526" s="82" t="n">
        <x:f>IF(F526&lt;1,'Pair Build'!Y8,'Pair Build'!Z8)/$Q$24</x:f>
        <x:v>36</x:v>
      </x:c>
      <x:c r="P526" s="82" t="n">
        <x:f>IF('Pair Build'!AK8="T3 FIRM",1,IF(Geometries!AC8&lt;=$R$24,1,0))</x:f>
        <x:v>1</x:v>
      </x:c>
      <x:c r="Q526" s="82" t="n">
        <x:f>IF($U$24=1,Geometries!AB8,1)</x:f>
        <x:v>1</x:v>
      </x:c>
      <x:c r="R526" s="82" t="n">
        <x:f>IF($V$24=1,Lineages!AJ8,1)</x:f>
        <x:v>1</x:v>
      </x:c>
      <x:c r="S526" s="82" t="n">
        <x:f>MIN(1,G526,H526,K526,L526,Q526,R526)</x:f>
        <x:v>1</x:v>
      </x:c>
      <x:c r="T526" s="74" t="str">
        <x:f>IF(AND('Pair Build'!AJ8="FIT",I526=1,J526=1,M526=1,N526=1,O526&lt;=$E$24,P526=1),"PASS","FAIL")</x:f>
        <x:v>FAIL</x:v>
      </x:c>
      <x:c r="U526" s="98" t="str">
        <x:f>IF(AND(S526&gt;=F526,T526="PASS"),"PASS","FAIL")</x:f>
        <x:v>FAIL</x:v>
      </x:c>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row>
    <x:row r="527">
      <x:c r="B527" s="28" t="str">
        <x:v>P16</x:v>
      </x:c>
      <x:c r="C527" s="28" t="str">
        <x:v>L1-G2</x:v>
      </x:c>
      <x:c r="D527" s="28" t="str">
        <x:v>L1</x:v>
      </x:c>
      <x:c r="E527" s="28" t="str">
        <x:v>G2</x:v>
      </x:c>
      <x:c r="F527" s="96" t="n">
        <x:f>$D$24</x:f>
        <x:v>1</x:v>
      </x:c>
      <x:c r="G527" s="82" t="n">
        <x:f>W$24</x:f>
        <x:v>1</x:v>
      </x:c>
      <x:c r="H527" s="82" t="n">
        <x:f>MIN(1,Geometries!E9*$I$24+(1-Geometries!E9)*(Geometries!J9*$F$24+Geometries!K9*$G$24*IF(Geometries!M9="YES",1,$J$24)+Geometries!L9*$H$24*IF(Geometries!M9="YES",1,$J$24)))</x:f>
        <x:v>1</x:v>
      </x:c>
      <x:c r="I527" s="82" t="n">
        <x:f>IF($K$24=0,1,IF('Pair Build'!AG9&lt;=$K$24,1,0))</x:f>
        <x:v>1</x:v>
      </x:c>
      <x:c r="J527" s="82" t="n">
        <x:f>IF($L$24=0,1,IF(Geometries!W9&gt;=$L$24,1,0))</x:f>
        <x:v>1</x:v>
      </x:c>
      <x:c r="K527" s="82" t="n">
        <x:f>MIN(IF($M$24=1,Geometries!Z9,1),IF($N$24=1,Geometries!AA9,1))</x:f>
        <x:v>1</x:v>
      </x:c>
      <x:c r="L527" s="82" t="n">
        <x:f>MIN(IF($S$24=1,'Pair Build'!AE9,1),IF($T$24=1,'Pair Build'!AF9,1))</x:f>
        <x:v>1</x:v>
      </x:c>
      <x:c r="M527" s="82" t="n">
        <x:f>IF($O$24=0,1,IF('Pair Build'!AH9&lt;=$O$24,1,0))</x:f>
        <x:v>1</x:v>
      </x:c>
      <x:c r="N527" s="82" t="n">
        <x:f>IF($P$24=0,1,IF('Pair Build'!AI9="PASS",1,0))</x:f>
        <x:v>1</x:v>
      </x:c>
      <x:c r="O527" s="82" t="n">
        <x:f>IF(F527&lt;1,'Pair Build'!Y9,'Pair Build'!Z9)/$Q$24</x:f>
        <x:v>44</x:v>
      </x:c>
      <x:c r="P527" s="82" t="n">
        <x:f>IF('Pair Build'!AK9="T3 FIRM",1,IF(Geometries!AC9&lt;=$R$24,1,0))</x:f>
        <x:v>1</x:v>
      </x:c>
      <x:c r="Q527" s="82" t="n">
        <x:f>IF($U$24=1,Geometries!AB9,1)</x:f>
        <x:v>1</x:v>
      </x:c>
      <x:c r="R527" s="82" t="n">
        <x:f>IF($V$24=1,Lineages!AJ8,1)</x:f>
        <x:v>1</x:v>
      </x:c>
      <x:c r="S527" s="82" t="n">
        <x:f>MIN(1,G527,H527,K527,L527,Q527,R527)</x:f>
        <x:v>1</x:v>
      </x:c>
      <x:c r="T527" s="74" t="str">
        <x:f>IF(AND('Pair Build'!AJ9="FIT",I527=1,J527=1,M527=1,N527=1,O527&lt;=$E$24,P527=1),"PASS","FAIL")</x:f>
        <x:v>PASS</x:v>
      </x:c>
      <x:c r="U527" s="98" t="str">
        <x:f>IF(AND(S527&gt;=F527,T527="PASS"),"PASS","FAIL")</x:f>
        <x:v>PASS</x:v>
      </x:c>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row>
    <x:row r="528">
      <x:c r="B528" s="28" t="str">
        <x:v>P16</x:v>
      </x:c>
      <x:c r="C528" s="28" t="str">
        <x:v>L1-G3</x:v>
      </x:c>
      <x:c r="D528" s="28" t="str">
        <x:v>L1</x:v>
      </x:c>
      <x:c r="E528" s="28" t="str">
        <x:v>G3</x:v>
      </x:c>
      <x:c r="F528" s="96" t="n">
        <x:f>$D$24</x:f>
        <x:v>1</x:v>
      </x:c>
      <x:c r="G528" s="82" t="n">
        <x:f>W$24</x:f>
        <x:v>1</x:v>
      </x:c>
      <x:c r="H528" s="82" t="n">
        <x:f>MIN(1,Geometries!E10*$I$24+(1-Geometries!E10)*(Geometries!J10*$F$24+Geometries!K10*$G$24*IF(Geometries!M10="YES",1,$J$24)+Geometries!L10*$H$24*IF(Geometries!M10="YES",1,$J$24)))</x:f>
        <x:v>1</x:v>
      </x:c>
      <x:c r="I528" s="82" t="n">
        <x:f>IF($K$24=0,1,IF('Pair Build'!AG10&lt;=$K$24,1,0))</x:f>
        <x:v>1</x:v>
      </x:c>
      <x:c r="J528" s="82" t="n">
        <x:f>IF($L$24=0,1,IF(Geometries!W10&gt;=$L$24,1,0))</x:f>
        <x:v>1</x:v>
      </x:c>
      <x:c r="K528" s="82" t="n">
        <x:f>MIN(IF($M$24=1,Geometries!Z10,1),IF($N$24=1,Geometries!AA10,1))</x:f>
        <x:v>1</x:v>
      </x:c>
      <x:c r="L528" s="82" t="n">
        <x:f>MIN(IF($S$24=1,'Pair Build'!AE10,1),IF($T$24=1,'Pair Build'!AF10,1))</x:f>
        <x:v>1</x:v>
      </x:c>
      <x:c r="M528" s="82" t="n">
        <x:f>IF($O$24=0,1,IF('Pair Build'!AH10&lt;=$O$24,1,0))</x:f>
        <x:v>1</x:v>
      </x:c>
      <x:c r="N528" s="82" t="n">
        <x:f>IF($P$24=0,1,IF('Pair Build'!AI10="PASS",1,0))</x:f>
        <x:v>1</x:v>
      </x:c>
      <x:c r="O528" s="82" t="n">
        <x:f>IF(F528&lt;1,'Pair Build'!Y10,'Pair Build'!Z10)/$Q$24</x:f>
        <x:v>30</x:v>
      </x:c>
      <x:c r="P528" s="82" t="n">
        <x:f>IF('Pair Build'!AK10="T3 FIRM",1,IF(Geometries!AC10&lt;=$R$24,1,0))</x:f>
        <x:v>1</x:v>
      </x:c>
      <x:c r="Q528" s="82" t="n">
        <x:f>IF($U$24=1,Geometries!AB10,1)</x:f>
        <x:v>1</x:v>
      </x:c>
      <x:c r="R528" s="82" t="n">
        <x:f>IF($V$24=1,Lineages!AJ8,1)</x:f>
        <x:v>1</x:v>
      </x:c>
      <x:c r="S528" s="82" t="n">
        <x:f>MIN(1,G528,H528,K528,L528,Q528,R528)</x:f>
        <x:v>1</x:v>
      </x:c>
      <x:c r="T528" s="74" t="str">
        <x:f>IF(AND('Pair Build'!AJ10="FIT",I528=1,J528=1,M528=1,N528=1,O528&lt;=$E$24,P528=1),"PASS","FAIL")</x:f>
        <x:v>PASS</x:v>
      </x:c>
      <x:c r="U528" s="98" t="str">
        <x:f>IF(AND(S528&gt;=F528,T528="PASS"),"PASS","FAIL")</x:f>
        <x:v>PASS</x:v>
      </x:c>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row>
    <x:row r="529">
      <x:c r="B529" s="28" t="str">
        <x:v>P16</x:v>
      </x:c>
      <x:c r="C529" s="28" t="str">
        <x:v>L1-G4</x:v>
      </x:c>
      <x:c r="D529" s="28" t="str">
        <x:v>L1</x:v>
      </x:c>
      <x:c r="E529" s="28" t="str">
        <x:v>G4</x:v>
      </x:c>
      <x:c r="F529" s="96" t="n">
        <x:f>$D$24</x:f>
        <x:v>1</x:v>
      </x:c>
      <x:c r="G529" s="82" t="n">
        <x:f>W$24</x:f>
        <x:v>1</x:v>
      </x:c>
      <x:c r="H529" s="82" t="n">
        <x:f>MIN(1,Geometries!E11*$I$24+(1-Geometries!E11)*(Geometries!J11*$F$24+Geometries!K11*$G$24*IF(Geometries!M11="YES",1,$J$24)+Geometries!L11*$H$24*IF(Geometries!M11="YES",1,$J$24)))</x:f>
        <x:v>1</x:v>
      </x:c>
      <x:c r="I529" s="82" t="n">
        <x:f>IF($K$24=0,1,IF('Pair Build'!AG11&lt;=$K$24,1,0))</x:f>
        <x:v>1</x:v>
      </x:c>
      <x:c r="J529" s="82" t="n">
        <x:f>IF($L$24=0,1,IF(Geometries!W11&gt;=$L$24,1,0))</x:f>
        <x:v>0</x:v>
      </x:c>
      <x:c r="K529" s="82" t="n">
        <x:f>MIN(IF($M$24=1,Geometries!Z11,1),IF($N$24=1,Geometries!AA11,1))</x:f>
        <x:v>1</x:v>
      </x:c>
      <x:c r="L529" s="82" t="n">
        <x:f>MIN(IF($S$24=1,'Pair Build'!AE11,1),IF($T$24=1,'Pair Build'!AF11,1))</x:f>
        <x:v>1</x:v>
      </x:c>
      <x:c r="M529" s="82" t="n">
        <x:f>IF($O$24=0,1,IF('Pair Build'!AH11&lt;=$O$24,1,0))</x:f>
        <x:v>1</x:v>
      </x:c>
      <x:c r="N529" s="82" t="n">
        <x:f>IF($P$24=0,1,IF('Pair Build'!AI11="PASS",1,0))</x:f>
        <x:v>1</x:v>
      </x:c>
      <x:c r="O529" s="82" t="n">
        <x:f>IF(F529&lt;1,'Pair Build'!Y11,'Pair Build'!Z11)/$Q$24</x:f>
        <x:v>12</x:v>
      </x:c>
      <x:c r="P529" s="82" t="n">
        <x:f>IF('Pair Build'!AK11="T3 FIRM",1,IF(Geometries!AC11&lt;=$R$24,1,0))</x:f>
        <x:v>1</x:v>
      </x:c>
      <x:c r="Q529" s="82" t="n">
        <x:f>IF($U$24=1,Geometries!AB11,1)</x:f>
        <x:v>1</x:v>
      </x:c>
      <x:c r="R529" s="82" t="n">
        <x:f>IF($V$24=1,Lineages!AJ8,1)</x:f>
        <x:v>1</x:v>
      </x:c>
      <x:c r="S529" s="82" t="n">
        <x:f>MIN(1,G529,H529,K529,L529,Q529,R529)</x:f>
        <x:v>1</x:v>
      </x:c>
      <x:c r="T529" s="74" t="str">
        <x:f>IF(AND('Pair Build'!AJ11="FIT",I529=1,J529=1,M529=1,N529=1,O529&lt;=$E$24,P529=1),"PASS","FAIL")</x:f>
        <x:v>FAIL</x:v>
      </x:c>
      <x:c r="U529" s="98" t="str">
        <x:f>IF(AND(S529&gt;=F529,T529="PASS"),"PASS","FAIL")</x:f>
        <x:v>FAIL</x:v>
      </x:c>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row>
    <x:row r="530">
      <x:c r="B530" s="28" t="str">
        <x:v>P16</x:v>
      </x:c>
      <x:c r="C530" s="28" t="str">
        <x:v>L1-G5</x:v>
      </x:c>
      <x:c r="D530" s="28" t="str">
        <x:v>L1</x:v>
      </x:c>
      <x:c r="E530" s="28" t="str">
        <x:v>G5</x:v>
      </x:c>
      <x:c r="F530" s="96" t="n">
        <x:f>$D$24</x:f>
        <x:v>1</x:v>
      </x:c>
      <x:c r="G530" s="82" t="n">
        <x:f>W$24</x:f>
        <x:v>1</x:v>
      </x:c>
      <x:c r="H530" s="82" t="n">
        <x:f>MIN(1,Geometries!E12*$I$24+(1-Geometries!E12)*(Geometries!J12*$F$24+Geometries!K12*$G$24*IF(Geometries!M12="YES",1,$J$24)+Geometries!L12*$H$24*IF(Geometries!M12="YES",1,$J$24)))</x:f>
        <x:v>1</x:v>
      </x:c>
      <x:c r="I530" s="82" t="n">
        <x:f>IF($K$24=0,1,IF('Pair Build'!AG12&lt;=$K$24,1,0))</x:f>
        <x:v>1</x:v>
      </x:c>
      <x:c r="J530" s="82" t="n">
        <x:f>IF($L$24=0,1,IF(Geometries!W12&gt;=$L$24,1,0))</x:f>
        <x:v>1</x:v>
      </x:c>
      <x:c r="K530" s="82" t="n">
        <x:f>MIN(IF($M$24=1,Geometries!Z12,1),IF($N$24=1,Geometries!AA12,1))</x:f>
        <x:v>1</x:v>
      </x:c>
      <x:c r="L530" s="82" t="n">
        <x:f>MIN(IF($S$24=1,'Pair Build'!AE12,1),IF($T$24=1,'Pair Build'!AF12,1))</x:f>
        <x:v>1</x:v>
      </x:c>
      <x:c r="M530" s="82" t="n">
        <x:f>IF($O$24=0,1,IF('Pair Build'!AH12&lt;=$O$24,1,0))</x:f>
        <x:v>1</x:v>
      </x:c>
      <x:c r="N530" s="82" t="n">
        <x:f>IF($P$24=0,1,IF('Pair Build'!AI12="PASS",1,0))</x:f>
        <x:v>1</x:v>
      </x:c>
      <x:c r="O530" s="82" t="n">
        <x:f>IF(F530&lt;1,'Pair Build'!Y12,'Pair Build'!Z12)/$Q$24</x:f>
        <x:v>46</x:v>
      </x:c>
      <x:c r="P530" s="82" t="n">
        <x:f>IF('Pair Build'!AK12="T3 FIRM",1,IF(Geometries!AC12&lt;=$R$24,1,0))</x:f>
        <x:v>1</x:v>
      </x:c>
      <x:c r="Q530" s="82" t="n">
        <x:f>IF($U$24=1,Geometries!AB12,1)</x:f>
        <x:v>1</x:v>
      </x:c>
      <x:c r="R530" s="82" t="n">
        <x:f>IF($V$24=1,Lineages!AJ8,1)</x:f>
        <x:v>1</x:v>
      </x:c>
      <x:c r="S530" s="82" t="n">
        <x:f>MIN(1,G530,H530,K530,L530,Q530,R530)</x:f>
        <x:v>1</x:v>
      </x:c>
      <x:c r="T530" s="74" t="str">
        <x:f>IF(AND('Pair Build'!AJ12="FIT",I530=1,J530=1,M530=1,N530=1,O530&lt;=$E$24,P530=1),"PASS","FAIL")</x:f>
        <x:v>PASS</x:v>
      </x:c>
      <x:c r="U530" s="98" t="str">
        <x:f>IF(AND(S530&gt;=F530,T530="PASS"),"PASS","FAIL")</x:f>
        <x:v>PASS</x:v>
      </x:c>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row>
    <x:row r="531">
      <x:c r="B531" s="28" t="str">
        <x:v>P16</x:v>
      </x:c>
      <x:c r="C531" s="28" t="str">
        <x:v>L2-G1</x:v>
      </x:c>
      <x:c r="D531" s="28" t="str">
        <x:v>L2</x:v>
      </x:c>
      <x:c r="E531" s="28" t="str">
        <x:v>G1</x:v>
      </x:c>
      <x:c r="F531" s="96" t="n">
        <x:f>$D$24</x:f>
        <x:v>1</x:v>
      </x:c>
      <x:c r="G531" s="82" t="n">
        <x:f>X$24</x:f>
        <x:v>1</x:v>
      </x:c>
      <x:c r="H531" s="82" t="n">
        <x:f>MIN(1,Geometries!E8*$I$24+(1-Geometries!E8)*(Geometries!J8*$F$24+Geometries!K8*$G$24*IF(Geometries!M8="YES",1,$J$24)+Geometries!L8*$H$24*IF(Geometries!M8="YES",1,$J$24)))</x:f>
        <x:v>1</x:v>
      </x:c>
      <x:c r="I531" s="82" t="n">
        <x:f>IF($K$24=0,1,IF('Pair Build'!AG13&lt;=$K$24,1,0))</x:f>
        <x:v>1</x:v>
      </x:c>
      <x:c r="J531" s="82" t="n">
        <x:f>IF($L$24=0,1,IF(Geometries!W8&gt;=$L$24,1,0))</x:f>
        <x:v>0</x:v>
      </x:c>
      <x:c r="K531" s="82" t="n">
        <x:f>MIN(IF($M$24=1,Geometries!Z8,1),IF($N$24=1,Geometries!AA8,1))</x:f>
        <x:v>1</x:v>
      </x:c>
      <x:c r="L531" s="82" t="n">
        <x:f>MIN(IF($S$24=1,'Pair Build'!AE13,1),IF($T$24=1,'Pair Build'!AF13,1))</x:f>
        <x:v>1</x:v>
      </x:c>
      <x:c r="M531" s="82" t="n">
        <x:f>IF($O$24=0,1,IF('Pair Build'!AH13&lt;=$O$24,1,0))</x:f>
        <x:v>1</x:v>
      </x:c>
      <x:c r="N531" s="82" t="n">
        <x:f>IF($P$24=0,1,IF('Pair Build'!AI13="PASS",1,0))</x:f>
        <x:v>1</x:v>
      </x:c>
      <x:c r="O531" s="82" t="n">
        <x:f>IF(F531&lt;1,'Pair Build'!Y13,'Pair Build'!Z13)/$Q$24</x:f>
        <x:v>42.21176470588235</x:v>
      </x:c>
      <x:c r="P531" s="82" t="n">
        <x:f>IF('Pair Build'!AK13="T3 FIRM",1,IF(Geometries!AC8&lt;=$R$24,1,0))</x:f>
        <x:v>1</x:v>
      </x:c>
      <x:c r="Q531" s="82" t="n">
        <x:f>IF($U$24=1,Geometries!AB8,1)</x:f>
        <x:v>1</x:v>
      </x:c>
      <x:c r="R531" s="82" t="n">
        <x:f>IF($V$24=1,Lineages!AJ9,1)</x:f>
        <x:v>1</x:v>
      </x:c>
      <x:c r="S531" s="82" t="n">
        <x:f>MIN(1,G531,H531,K531,L531,Q531,R531)</x:f>
        <x:v>1</x:v>
      </x:c>
      <x:c r="T531" s="74" t="str">
        <x:f>IF(AND('Pair Build'!AJ13="FIT",I531=1,J531=1,M531=1,N531=1,O531&lt;=$E$24,P531=1),"PASS","FAIL")</x:f>
        <x:v>FAIL</x:v>
      </x:c>
      <x:c r="U531" s="98" t="str">
        <x:f>IF(AND(S531&gt;=F531,T531="PASS"),"PASS","FAIL")</x:f>
        <x:v>FAIL</x:v>
      </x:c>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row>
    <x:row r="532">
      <x:c r="B532" s="28" t="str">
        <x:v>P16</x:v>
      </x:c>
      <x:c r="C532" s="28" t="str">
        <x:v>L2-G2</x:v>
      </x:c>
      <x:c r="D532" s="28" t="str">
        <x:v>L2</x:v>
      </x:c>
      <x:c r="E532" s="28" t="str">
        <x:v>G2</x:v>
      </x:c>
      <x:c r="F532" s="96" t="n">
        <x:f>$D$24</x:f>
        <x:v>1</x:v>
      </x:c>
      <x:c r="G532" s="82" t="n">
        <x:f>X$24</x:f>
        <x:v>1</x:v>
      </x:c>
      <x:c r="H532" s="82" t="n">
        <x:f>MIN(1,Geometries!E9*$I$24+(1-Geometries!E9)*(Geometries!J9*$F$24+Geometries!K9*$G$24*IF(Geometries!M9="YES",1,$J$24)+Geometries!L9*$H$24*IF(Geometries!M9="YES",1,$J$24)))</x:f>
        <x:v>1</x:v>
      </x:c>
      <x:c r="I532" s="82" t="n">
        <x:f>IF($K$24=0,1,IF('Pair Build'!AG14&lt;=$K$24,1,0))</x:f>
        <x:v>1</x:v>
      </x:c>
      <x:c r="J532" s="82" t="n">
        <x:f>IF($L$24=0,1,IF(Geometries!W9&gt;=$L$24,1,0))</x:f>
        <x:v>1</x:v>
      </x:c>
      <x:c r="K532" s="82" t="n">
        <x:f>MIN(IF($M$24=1,Geometries!Z9,1),IF($N$24=1,Geometries!AA9,1))</x:f>
        <x:v>1</x:v>
      </x:c>
      <x:c r="L532" s="82" t="n">
        <x:f>MIN(IF($S$24=1,'Pair Build'!AE14,1),IF($T$24=1,'Pair Build'!AF14,1))</x:f>
        <x:v>1</x:v>
      </x:c>
      <x:c r="M532" s="82" t="n">
        <x:f>IF($O$24=0,1,IF('Pair Build'!AH14&lt;=$O$24,1,0))</x:f>
        <x:v>1</x:v>
      </x:c>
      <x:c r="N532" s="82" t="n">
        <x:f>IF($P$24=0,1,IF('Pair Build'!AI14="PASS",1,0))</x:f>
        <x:v>1</x:v>
      </x:c>
      <x:c r="O532" s="82" t="n">
        <x:f>IF(F532&lt;1,'Pair Build'!Y14,'Pair Build'!Z14)/$Q$24</x:f>
        <x:v>50.86666666666667</x:v>
      </x:c>
      <x:c r="P532" s="82" t="n">
        <x:f>IF('Pair Build'!AK14="T3 FIRM",1,IF(Geometries!AC9&lt;=$R$24,1,0))</x:f>
        <x:v>1</x:v>
      </x:c>
      <x:c r="Q532" s="82" t="n">
        <x:f>IF($U$24=1,Geometries!AB9,1)</x:f>
        <x:v>1</x:v>
      </x:c>
      <x:c r="R532" s="82" t="n">
        <x:f>IF($V$24=1,Lineages!AJ9,1)</x:f>
        <x:v>1</x:v>
      </x:c>
      <x:c r="S532" s="82" t="n">
        <x:f>MIN(1,G532,H532,K532,L532,Q532,R532)</x:f>
        <x:v>1</x:v>
      </x:c>
      <x:c r="T532" s="74" t="str">
        <x:f>IF(AND('Pair Build'!AJ14="FIT",I532=1,J532=1,M532=1,N532=1,O532&lt;=$E$24,P532=1),"PASS","FAIL")</x:f>
        <x:v>FAIL</x:v>
      </x:c>
      <x:c r="U532" s="98" t="str">
        <x:f>IF(AND(S532&gt;=F532,T532="PASS"),"PASS","FAIL")</x:f>
        <x:v>FAIL</x:v>
      </x:c>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row>
    <x:row r="533">
      <x:c r="B533" s="28" t="str">
        <x:v>P16</x:v>
      </x:c>
      <x:c r="C533" s="28" t="str">
        <x:v>L2-G3</x:v>
      </x:c>
      <x:c r="D533" s="28" t="str">
        <x:v>L2</x:v>
      </x:c>
      <x:c r="E533" s="28" t="str">
        <x:v>G3</x:v>
      </x:c>
      <x:c r="F533" s="96" t="n">
        <x:f>$D$24</x:f>
        <x:v>1</x:v>
      </x:c>
      <x:c r="G533" s="82" t="n">
        <x:f>X$24</x:f>
        <x:v>1</x:v>
      </x:c>
      <x:c r="H533" s="82" t="n">
        <x:f>MIN(1,Geometries!E10*$I$24+(1-Geometries!E10)*(Geometries!J10*$F$24+Geometries!K10*$G$24*IF(Geometries!M10="YES",1,$J$24)+Geometries!L10*$H$24*IF(Geometries!M10="YES",1,$J$24)))</x:f>
        <x:v>1</x:v>
      </x:c>
      <x:c r="I533" s="82" t="n">
        <x:f>IF($K$24=0,1,IF('Pair Build'!AG15&lt;=$K$24,1,0))</x:f>
        <x:v>1</x:v>
      </x:c>
      <x:c r="J533" s="82" t="n">
        <x:f>IF($L$24=0,1,IF(Geometries!W10&gt;=$L$24,1,0))</x:f>
        <x:v>1</x:v>
      </x:c>
      <x:c r="K533" s="82" t="n">
        <x:f>MIN(IF($M$24=1,Geometries!Z10,1),IF($N$24=1,Geometries!AA10,1))</x:f>
        <x:v>1</x:v>
      </x:c>
      <x:c r="L533" s="82" t="n">
        <x:f>MIN(IF($S$24=1,'Pair Build'!AE15,1),IF($T$24=1,'Pair Build'!AF15,1))</x:f>
        <x:v>1</x:v>
      </x:c>
      <x:c r="M533" s="82" t="n">
        <x:f>IF($O$24=0,1,IF('Pair Build'!AH15&lt;=$O$24,1,0))</x:f>
        <x:v>1</x:v>
      </x:c>
      <x:c r="N533" s="82" t="n">
        <x:f>IF($P$24=0,1,IF('Pair Build'!AI15="PASS",1,0))</x:f>
        <x:v>1</x:v>
      </x:c>
      <x:c r="O533" s="82" t="n">
        <x:f>IF(F533&lt;1,'Pair Build'!Y15,'Pair Build'!Z15)/$Q$24</x:f>
        <x:v>35.576470588235296</x:v>
      </x:c>
      <x:c r="P533" s="82" t="n">
        <x:f>IF('Pair Build'!AK15="T3 FIRM",1,IF(Geometries!AC10&lt;=$R$24,1,0))</x:f>
        <x:v>1</x:v>
      </x:c>
      <x:c r="Q533" s="82" t="n">
        <x:f>IF($U$24=1,Geometries!AB10,1)</x:f>
        <x:v>1</x:v>
      </x:c>
      <x:c r="R533" s="82" t="n">
        <x:f>IF($V$24=1,Lineages!AJ9,1)</x:f>
        <x:v>1</x:v>
      </x:c>
      <x:c r="S533" s="82" t="n">
        <x:f>MIN(1,G533,H533,K533,L533,Q533,R533)</x:f>
        <x:v>1</x:v>
      </x:c>
      <x:c r="T533" s="74" t="str">
        <x:f>IF(AND('Pair Build'!AJ15="FIT",I533=1,J533=1,M533=1,N533=1,O533&lt;=$E$24,P533=1),"PASS","FAIL")</x:f>
        <x:v>PASS</x:v>
      </x:c>
      <x:c r="U533" s="98" t="str">
        <x:f>IF(AND(S533&gt;=F533,T533="PASS"),"PASS","FAIL")</x:f>
        <x:v>PASS</x:v>
      </x:c>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row>
    <x:row r="534">
      <x:c r="B534" s="28" t="str">
        <x:v>P16</x:v>
      </x:c>
      <x:c r="C534" s="28" t="str">
        <x:v>L2-G4</x:v>
      </x:c>
      <x:c r="D534" s="28" t="str">
        <x:v>L2</x:v>
      </x:c>
      <x:c r="E534" s="28" t="str">
        <x:v>G4</x:v>
      </x:c>
      <x:c r="F534" s="96" t="n">
        <x:f>$D$24</x:f>
        <x:v>1</x:v>
      </x:c>
      <x:c r="G534" s="82" t="n">
        <x:f>X$24</x:f>
        <x:v>1</x:v>
      </x:c>
      <x:c r="H534" s="82" t="n">
        <x:f>MIN(1,Geometries!E11*$I$24+(1-Geometries!E11)*(Geometries!J11*$F$24+Geometries!K11*$G$24*IF(Geometries!M11="YES",1,$J$24)+Geometries!L11*$H$24*IF(Geometries!M11="YES",1,$J$24)))</x:f>
        <x:v>1</x:v>
      </x:c>
      <x:c r="I534" s="82" t="n">
        <x:f>IF($K$24=0,1,IF('Pair Build'!AG16&lt;=$K$24,1,0))</x:f>
        <x:v>1</x:v>
      </x:c>
      <x:c r="J534" s="82" t="n">
        <x:f>IF($L$24=0,1,IF(Geometries!W11&gt;=$L$24,1,0))</x:f>
        <x:v>0</x:v>
      </x:c>
      <x:c r="K534" s="82" t="n">
        <x:f>MIN(IF($M$24=1,Geometries!Z11,1),IF($N$24=1,Geometries!AA11,1))</x:f>
        <x:v>1</x:v>
      </x:c>
      <x:c r="L534" s="82" t="n">
        <x:f>MIN(IF($S$24=1,'Pair Build'!AE16,1),IF($T$24=1,'Pair Build'!AF16,1))</x:f>
        <x:v>1</x:v>
      </x:c>
      <x:c r="M534" s="82" t="n">
        <x:f>IF($O$24=0,1,IF('Pair Build'!AH16&lt;=$O$24,1,0))</x:f>
        <x:v>1</x:v>
      </x:c>
      <x:c r="N534" s="82" t="n">
        <x:f>IF($P$24=0,1,IF('Pair Build'!AI16="PASS",1,0))</x:f>
        <x:v>1</x:v>
      </x:c>
      <x:c r="O534" s="82" t="n">
        <x:f>IF(F534&lt;1,'Pair Build'!Y16,'Pair Build'!Z16)/$Q$24</x:f>
        <x:v>13.36</x:v>
      </x:c>
      <x:c r="P534" s="82" t="n">
        <x:f>IF('Pair Build'!AK16="T3 FIRM",1,IF(Geometries!AC11&lt;=$R$24,1,0))</x:f>
        <x:v>1</x:v>
      </x:c>
      <x:c r="Q534" s="82" t="n">
        <x:f>IF($U$24=1,Geometries!AB11,1)</x:f>
        <x:v>1</x:v>
      </x:c>
      <x:c r="R534" s="82" t="n">
        <x:f>IF($V$24=1,Lineages!AJ9,1)</x:f>
        <x:v>1</x:v>
      </x:c>
      <x:c r="S534" s="82" t="n">
        <x:f>MIN(1,G534,H534,K534,L534,Q534,R534)</x:f>
        <x:v>1</x:v>
      </x:c>
      <x:c r="T534" s="74" t="str">
        <x:f>IF(AND('Pair Build'!AJ16="FIT",I534=1,J534=1,M534=1,N534=1,O534&lt;=$E$24,P534=1),"PASS","FAIL")</x:f>
        <x:v>FAIL</x:v>
      </x:c>
      <x:c r="U534" s="98" t="str">
        <x:f>IF(AND(S534&gt;=F534,T534="PASS"),"PASS","FAIL")</x:f>
        <x:v>FAIL</x:v>
      </x:c>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row>
    <x:row r="535">
      <x:c r="B535" s="28" t="str">
        <x:v>P16</x:v>
      </x:c>
      <x:c r="C535" s="28" t="str">
        <x:v>L2-G5</x:v>
      </x:c>
      <x:c r="D535" s="28" t="str">
        <x:v>L2</x:v>
      </x:c>
      <x:c r="E535" s="28" t="str">
        <x:v>G5</x:v>
      </x:c>
      <x:c r="F535" s="96" t="n">
        <x:f>$D$24</x:f>
        <x:v>1</x:v>
      </x:c>
      <x:c r="G535" s="82" t="n">
        <x:f>X$24</x:f>
        <x:v>1</x:v>
      </x:c>
      <x:c r="H535" s="82" t="n">
        <x:f>MIN(1,Geometries!E12*$I$24+(1-Geometries!E12)*(Geometries!J12*$F$24+Geometries!K12*$G$24*IF(Geometries!M12="YES",1,$J$24)+Geometries!L12*$H$24*IF(Geometries!M12="YES",1,$J$24)))</x:f>
        <x:v>1</x:v>
      </x:c>
      <x:c r="I535" s="82" t="n">
        <x:f>IF($K$24=0,1,IF('Pair Build'!AG17&lt;=$K$24,1,0))</x:f>
        <x:v>1</x:v>
      </x:c>
      <x:c r="J535" s="82" t="n">
        <x:f>IF($L$24=0,1,IF(Geometries!W12&gt;=$L$24,1,0))</x:f>
        <x:v>1</x:v>
      </x:c>
      <x:c r="K535" s="82" t="n">
        <x:f>MIN(IF($M$24=1,Geometries!Z12,1),IF($N$24=1,Geometries!AA12,1))</x:f>
        <x:v>1</x:v>
      </x:c>
      <x:c r="L535" s="82" t="n">
        <x:f>MIN(IF($S$24=1,'Pair Build'!AE17,1),IF($T$24=1,'Pair Build'!AF17,1))</x:f>
        <x:v>1</x:v>
      </x:c>
      <x:c r="M535" s="82" t="n">
        <x:f>IF($O$24=0,1,IF('Pair Build'!AH17&lt;=$O$24,1,0))</x:f>
        <x:v>1</x:v>
      </x:c>
      <x:c r="N535" s="82" t="n">
        <x:f>IF($P$24=0,1,IF('Pair Build'!AI17="PASS",1,0))</x:f>
        <x:v>1</x:v>
      </x:c>
      <x:c r="O535" s="82" t="n">
        <x:f>IF(F535&lt;1,'Pair Build'!Y17,'Pair Build'!Z17)/$Q$24</x:f>
        <x:v>53.142105263157895</x:v>
      </x:c>
      <x:c r="P535" s="82" t="n">
        <x:f>IF('Pair Build'!AK17="T3 FIRM",1,IF(Geometries!AC12&lt;=$R$24,1,0))</x:f>
        <x:v>1</x:v>
      </x:c>
      <x:c r="Q535" s="82" t="n">
        <x:f>IF($U$24=1,Geometries!AB12,1)</x:f>
        <x:v>1</x:v>
      </x:c>
      <x:c r="R535" s="82" t="n">
        <x:f>IF($V$24=1,Lineages!AJ9,1)</x:f>
        <x:v>1</x:v>
      </x:c>
      <x:c r="S535" s="82" t="n">
        <x:f>MIN(1,G535,H535,K535,L535,Q535,R535)</x:f>
        <x:v>1</x:v>
      </x:c>
      <x:c r="T535" s="74" t="str">
        <x:f>IF(AND('Pair Build'!AJ17="FIT",I535=1,J535=1,M535=1,N535=1,O535&lt;=$E$24,P535=1),"PASS","FAIL")</x:f>
        <x:v>FAIL</x:v>
      </x:c>
      <x:c r="U535" s="98" t="str">
        <x:f>IF(AND(S535&gt;=F535,T535="PASS"),"PASS","FAIL")</x:f>
        <x:v>FAIL</x:v>
      </x:c>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row>
    <x:row r="536">
      <x:c r="B536" s="28" t="str">
        <x:v>P16</x:v>
      </x:c>
      <x:c r="C536" s="28" t="str">
        <x:v>L3-G1</x:v>
      </x:c>
      <x:c r="D536" s="28" t="str">
        <x:v>L3</x:v>
      </x:c>
      <x:c r="E536" s="28" t="str">
        <x:v>G1</x:v>
      </x:c>
      <x:c r="F536" s="96" t="n">
        <x:f>$D$24</x:f>
        <x:v>1</x:v>
      </x:c>
      <x:c r="G536" s="82" t="n">
        <x:f>Y$24</x:f>
        <x:v>1</x:v>
      </x:c>
      <x:c r="H536" s="82" t="n">
        <x:f>MIN(1,Geometries!E8*$I$24+(1-Geometries!E8)*(Geometries!J8*$F$24+Geometries!K8*$G$24*IF(Geometries!M8="YES",1,$J$24)+Geometries!L8*$H$24*IF(Geometries!M8="YES",1,$J$24)))</x:f>
        <x:v>1</x:v>
      </x:c>
      <x:c r="I536" s="82" t="n">
        <x:f>IF($K$24=0,1,IF('Pair Build'!AG18&lt;=$K$24,1,0))</x:f>
        <x:v>1</x:v>
      </x:c>
      <x:c r="J536" s="82" t="n">
        <x:f>IF($L$24=0,1,IF(Geometries!W8&gt;=$L$24,1,0))</x:f>
        <x:v>0</x:v>
      </x:c>
      <x:c r="K536" s="82" t="n">
        <x:f>MIN(IF($M$24=1,Geometries!Z8,1),IF($N$24=1,Geometries!AA8,1))</x:f>
        <x:v>1</x:v>
      </x:c>
      <x:c r="L536" s="82" t="n">
        <x:f>MIN(IF($S$24=1,'Pair Build'!AE18,1),IF($T$24=1,'Pair Build'!AF18,1))</x:f>
        <x:v>1</x:v>
      </x:c>
      <x:c r="M536" s="82" t="n">
        <x:f>IF($O$24=0,1,IF('Pair Build'!AH18&lt;=$O$24,1,0))</x:f>
        <x:v>1</x:v>
      </x:c>
      <x:c r="N536" s="82" t="n">
        <x:f>IF($P$24=0,1,IF('Pair Build'!AI18="PASS",1,0))</x:f>
        <x:v>1</x:v>
      </x:c>
      <x:c r="O536" s="82" t="n">
        <x:f>IF(F536&lt;1,'Pair Build'!Y18,'Pair Build'!Z18)/$Q$24</x:f>
        <x:v>53.78823529411765</x:v>
      </x:c>
      <x:c r="P536" s="82" t="n">
        <x:f>IF('Pair Build'!AK18="T3 FIRM",1,IF(Geometries!AC8&lt;=$R$24,1,0))</x:f>
        <x:v>1</x:v>
      </x:c>
      <x:c r="Q536" s="82" t="n">
        <x:f>IF($U$24=1,Geometries!AB8,1)</x:f>
        <x:v>1</x:v>
      </x:c>
      <x:c r="R536" s="82" t="n">
        <x:f>IF($V$24=1,Lineages!AJ10,1)</x:f>
        <x:v>1</x:v>
      </x:c>
      <x:c r="S536" s="82" t="n">
        <x:f>MIN(1,G536,H536,K536,L536,Q536,R536)</x:f>
        <x:v>1</x:v>
      </x:c>
      <x:c r="T536" s="74" t="str">
        <x:f>IF(AND('Pair Build'!AJ18="FIT",I536=1,J536=1,M536=1,N536=1,O536&lt;=$E$24,P536=1),"PASS","FAIL")</x:f>
        <x:v>FAIL</x:v>
      </x:c>
      <x:c r="U536" s="98" t="str">
        <x:f>IF(AND(S536&gt;=F536,T536="PASS"),"PASS","FAIL")</x:f>
        <x:v>FAIL</x:v>
      </x:c>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row>
    <x:row r="537">
      <x:c r="B537" s="28" t="str">
        <x:v>P16</x:v>
      </x:c>
      <x:c r="C537" s="28" t="str">
        <x:v>L3-G2</x:v>
      </x:c>
      <x:c r="D537" s="28" t="str">
        <x:v>L3</x:v>
      </x:c>
      <x:c r="E537" s="28" t="str">
        <x:v>G2</x:v>
      </x:c>
      <x:c r="F537" s="96" t="n">
        <x:f>$D$24</x:f>
        <x:v>1</x:v>
      </x:c>
      <x:c r="G537" s="82" t="n">
        <x:f>Y$24</x:f>
        <x:v>1</x:v>
      </x:c>
      <x:c r="H537" s="82" t="n">
        <x:f>MIN(1,Geometries!E9*$I$24+(1-Geometries!E9)*(Geometries!J9*$F$24+Geometries!K9*$G$24*IF(Geometries!M9="YES",1,$J$24)+Geometries!L9*$H$24*IF(Geometries!M9="YES",1,$J$24)))</x:f>
        <x:v>1</x:v>
      </x:c>
      <x:c r="I537" s="82" t="n">
        <x:f>IF($K$24=0,1,IF('Pair Build'!AG19&lt;=$K$24,1,0))</x:f>
        <x:v>1</x:v>
      </x:c>
      <x:c r="J537" s="82" t="n">
        <x:f>IF($L$24=0,1,IF(Geometries!W9&gt;=$L$24,1,0))</x:f>
        <x:v>1</x:v>
      </x:c>
      <x:c r="K537" s="82" t="n">
        <x:f>MIN(IF($M$24=1,Geometries!Z9,1),IF($N$24=1,Geometries!AA9,1))</x:f>
        <x:v>1</x:v>
      </x:c>
      <x:c r="L537" s="82" t="n">
        <x:f>MIN(IF($S$24=1,'Pair Build'!AE19,1),IF($T$24=1,'Pair Build'!AF19,1))</x:f>
        <x:v>1</x:v>
      </x:c>
      <x:c r="M537" s="82" t="n">
        <x:f>IF($O$24=0,1,IF('Pair Build'!AH19&lt;=$O$24,1,0))</x:f>
        <x:v>1</x:v>
      </x:c>
      <x:c r="N537" s="82" t="n">
        <x:f>IF($P$24=0,1,IF('Pair Build'!AI19="PASS",1,0))</x:f>
        <x:v>1</x:v>
      </x:c>
      <x:c r="O537" s="82" t="n">
        <x:f>IF(F537&lt;1,'Pair Build'!Y19,'Pair Build'!Z19)/$Q$24</x:f>
        <x:v>66.4</x:v>
      </x:c>
      <x:c r="P537" s="82" t="n">
        <x:f>IF('Pair Build'!AK19="T3 FIRM",1,IF(Geometries!AC9&lt;=$R$24,1,0))</x:f>
        <x:v>1</x:v>
      </x:c>
      <x:c r="Q537" s="82" t="n">
        <x:f>IF($U$24=1,Geometries!AB9,1)</x:f>
        <x:v>1</x:v>
      </x:c>
      <x:c r="R537" s="82" t="n">
        <x:f>IF($V$24=1,Lineages!AJ10,1)</x:f>
        <x:v>1</x:v>
      </x:c>
      <x:c r="S537" s="82" t="n">
        <x:f>MIN(1,G537,H537,K537,L537,Q537,R537)</x:f>
        <x:v>1</x:v>
      </x:c>
      <x:c r="T537" s="74" t="str">
        <x:f>IF(AND('Pair Build'!AJ19="FIT",I537=1,J537=1,M537=1,N537=1,O537&lt;=$E$24,P537=1),"PASS","FAIL")</x:f>
        <x:v>FAIL</x:v>
      </x:c>
      <x:c r="U537" s="98" t="str">
        <x:f>IF(AND(S537&gt;=F537,T537="PASS"),"PASS","FAIL")</x:f>
        <x:v>FAIL</x:v>
      </x:c>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row>
    <x:row r="538">
      <x:c r="B538" s="28" t="str">
        <x:v>P16</x:v>
      </x:c>
      <x:c r="C538" s="28" t="str">
        <x:v>L3-G3</x:v>
      </x:c>
      <x:c r="D538" s="28" t="str">
        <x:v>L3</x:v>
      </x:c>
      <x:c r="E538" s="28" t="str">
        <x:v>G3</x:v>
      </x:c>
      <x:c r="F538" s="96" t="n">
        <x:f>$D$24</x:f>
        <x:v>1</x:v>
      </x:c>
      <x:c r="G538" s="82" t="n">
        <x:f>Y$24</x:f>
        <x:v>1</x:v>
      </x:c>
      <x:c r="H538" s="82" t="n">
        <x:f>MIN(1,Geometries!E10*$I$24+(1-Geometries!E10)*(Geometries!J10*$F$24+Geometries!K10*$G$24*IF(Geometries!M10="YES",1,$J$24)+Geometries!L10*$H$24*IF(Geometries!M10="YES",1,$J$24)))</x:f>
        <x:v>1</x:v>
      </x:c>
      <x:c r="I538" s="82" t="n">
        <x:f>IF($K$24=0,1,IF('Pair Build'!AG20&lt;=$K$24,1,0))</x:f>
        <x:v>1</x:v>
      </x:c>
      <x:c r="J538" s="82" t="n">
        <x:f>IF($L$24=0,1,IF(Geometries!W10&gt;=$L$24,1,0))</x:f>
        <x:v>1</x:v>
      </x:c>
      <x:c r="K538" s="82" t="n">
        <x:f>MIN(IF($M$24=1,Geometries!Z10,1),IF($N$24=1,Geometries!AA10,1))</x:f>
        <x:v>1</x:v>
      </x:c>
      <x:c r="L538" s="82" t="n">
        <x:f>MIN(IF($S$24=1,'Pair Build'!AE20,1),IF($T$24=1,'Pair Build'!AF20,1))</x:f>
        <x:v>1</x:v>
      </x:c>
      <x:c r="M538" s="82" t="n">
        <x:f>IF($O$24=0,1,IF('Pair Build'!AH20&lt;=$O$24,1,0))</x:f>
        <x:v>1</x:v>
      </x:c>
      <x:c r="N538" s="82" t="n">
        <x:f>IF($P$24=0,1,IF('Pair Build'!AI20="PASS",1,0))</x:f>
        <x:v>1</x:v>
      </x:c>
      <x:c r="O538" s="82" t="n">
        <x:f>IF(F538&lt;1,'Pair Build'!Y20,'Pair Build'!Z20)/$Q$24</x:f>
        <x:v>44.82352941176471</x:v>
      </x:c>
      <x:c r="P538" s="82" t="n">
        <x:f>IF('Pair Build'!AK20="T3 FIRM",1,IF(Geometries!AC10&lt;=$R$24,1,0))</x:f>
        <x:v>1</x:v>
      </x:c>
      <x:c r="Q538" s="82" t="n">
        <x:f>IF($U$24=1,Geometries!AB10,1)</x:f>
        <x:v>1</x:v>
      </x:c>
      <x:c r="R538" s="82" t="n">
        <x:f>IF($V$24=1,Lineages!AJ10,1)</x:f>
        <x:v>1</x:v>
      </x:c>
      <x:c r="S538" s="82" t="n">
        <x:f>MIN(1,G538,H538,K538,L538,Q538,R538)</x:f>
        <x:v>1</x:v>
      </x:c>
      <x:c r="T538" s="74" t="str">
        <x:f>IF(AND('Pair Build'!AJ20="FIT",I538=1,J538=1,M538=1,N538=1,O538&lt;=$E$24,P538=1),"PASS","FAIL")</x:f>
        <x:v>FAIL</x:v>
      </x:c>
      <x:c r="U538" s="98" t="str">
        <x:f>IF(AND(S538&gt;=F538,T538="PASS"),"PASS","FAIL")</x:f>
        <x:v>FAIL</x:v>
      </x:c>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row>
    <x:row r="539">
      <x:c r="B539" s="28" t="str">
        <x:v>P16</x:v>
      </x:c>
      <x:c r="C539" s="28" t="str">
        <x:v>L3-G4</x:v>
      </x:c>
      <x:c r="D539" s="28" t="str">
        <x:v>L3</x:v>
      </x:c>
      <x:c r="E539" s="28" t="str">
        <x:v>G4</x:v>
      </x:c>
      <x:c r="F539" s="96" t="n">
        <x:f>$D$24</x:f>
        <x:v>1</x:v>
      </x:c>
      <x:c r="G539" s="82" t="n">
        <x:f>Y$24</x:f>
        <x:v>1</x:v>
      </x:c>
      <x:c r="H539" s="82" t="n">
        <x:f>MIN(1,Geometries!E11*$I$24+(1-Geometries!E11)*(Geometries!J11*$F$24+Geometries!K11*$G$24*IF(Geometries!M11="YES",1,$J$24)+Geometries!L11*$H$24*IF(Geometries!M11="YES",1,$J$24)))</x:f>
        <x:v>1</x:v>
      </x:c>
      <x:c r="I539" s="82" t="n">
        <x:f>IF($K$24=0,1,IF('Pair Build'!AG21&lt;=$K$24,1,0))</x:f>
        <x:v>1</x:v>
      </x:c>
      <x:c r="J539" s="82" t="n">
        <x:f>IF($L$24=0,1,IF(Geometries!W11&gt;=$L$24,1,0))</x:f>
        <x:v>0</x:v>
      </x:c>
      <x:c r="K539" s="82" t="n">
        <x:f>MIN(IF($M$24=1,Geometries!Z11,1),IF($N$24=1,Geometries!AA11,1))</x:f>
        <x:v>1</x:v>
      </x:c>
      <x:c r="L539" s="82" t="n">
        <x:f>MIN(IF($S$24=1,'Pair Build'!AE21,1),IF($T$24=1,'Pair Build'!AF21,1))</x:f>
        <x:v>1</x:v>
      </x:c>
      <x:c r="M539" s="82" t="n">
        <x:f>IF($O$24=0,1,IF('Pair Build'!AH21&lt;=$O$24,1,0))</x:f>
        <x:v>1</x:v>
      </x:c>
      <x:c r="N539" s="82" t="n">
        <x:f>IF($P$24=0,1,IF('Pair Build'!AI21="PASS",1,0))</x:f>
        <x:v>1</x:v>
      </x:c>
      <x:c r="O539" s="82" t="n">
        <x:f>IF(F539&lt;1,'Pair Build'!Y21,'Pair Build'!Z21)/$Q$24</x:f>
        <x:v>17.28</x:v>
      </x:c>
      <x:c r="P539" s="82" t="n">
        <x:f>IF('Pair Build'!AK21="T3 FIRM",1,IF(Geometries!AC11&lt;=$R$24,1,0))</x:f>
        <x:v>1</x:v>
      </x:c>
      <x:c r="Q539" s="82" t="n">
        <x:f>IF($U$24=1,Geometries!AB11,1)</x:f>
        <x:v>1</x:v>
      </x:c>
      <x:c r="R539" s="82" t="n">
        <x:f>IF($V$24=1,Lineages!AJ10,1)</x:f>
        <x:v>1</x:v>
      </x:c>
      <x:c r="S539" s="82" t="n">
        <x:f>MIN(1,G539,H539,K539,L539,Q539,R539)</x:f>
        <x:v>1</x:v>
      </x:c>
      <x:c r="T539" s="74" t="str">
        <x:f>IF(AND('Pair Build'!AJ21="FIT",I539=1,J539=1,M539=1,N539=1,O539&lt;=$E$24,P539=1),"PASS","FAIL")</x:f>
        <x:v>FAIL</x:v>
      </x:c>
      <x:c r="U539" s="98" t="str">
        <x:f>IF(AND(S539&gt;=F539,T539="PASS"),"PASS","FAIL")</x:f>
        <x:v>FAIL</x:v>
      </x:c>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row>
    <x:row r="540">
      <x:c r="B540" s="28" t="str">
        <x:v>P16</x:v>
      </x:c>
      <x:c r="C540" s="28" t="str">
        <x:v>L3-G5</x:v>
      </x:c>
      <x:c r="D540" s="28" t="str">
        <x:v>L3</x:v>
      </x:c>
      <x:c r="E540" s="28" t="str">
        <x:v>G5</x:v>
      </x:c>
      <x:c r="F540" s="96" t="n">
        <x:f>$D$24</x:f>
        <x:v>1</x:v>
      </x:c>
      <x:c r="G540" s="82" t="n">
        <x:f>Y$24</x:f>
        <x:v>1</x:v>
      </x:c>
      <x:c r="H540" s="82" t="n">
        <x:f>MIN(1,Geometries!E12*$I$24+(1-Geometries!E12)*(Geometries!J12*$F$24+Geometries!K12*$G$24*IF(Geometries!M12="YES",1,$J$24)+Geometries!L12*$H$24*IF(Geometries!M12="YES",1,$J$24)))</x:f>
        <x:v>1</x:v>
      </x:c>
      <x:c r="I540" s="82" t="n">
        <x:f>IF($K$24=0,1,IF('Pair Build'!AG22&lt;=$K$24,1,0))</x:f>
        <x:v>1</x:v>
      </x:c>
      <x:c r="J540" s="82" t="n">
        <x:f>IF($L$24=0,1,IF(Geometries!W12&gt;=$L$24,1,0))</x:f>
        <x:v>1</x:v>
      </x:c>
      <x:c r="K540" s="82" t="n">
        <x:f>MIN(IF($M$24=1,Geometries!Z12,1),IF($N$24=1,Geometries!AA12,1))</x:f>
        <x:v>1</x:v>
      </x:c>
      <x:c r="L540" s="82" t="n">
        <x:f>MIN(IF($S$24=1,'Pair Build'!AE22,1),IF($T$24=1,'Pair Build'!AF22,1))</x:f>
        <x:v>1</x:v>
      </x:c>
      <x:c r="M540" s="82" t="n">
        <x:f>IF($O$24=0,1,IF('Pair Build'!AH22&lt;=$O$24,1,0))</x:f>
        <x:v>1</x:v>
      </x:c>
      <x:c r="N540" s="82" t="n">
        <x:f>IF($P$24=0,1,IF('Pair Build'!AI22="PASS",1,0))</x:f>
        <x:v>1</x:v>
      </x:c>
      <x:c r="O540" s="82" t="n">
        <x:f>IF(F540&lt;1,'Pair Build'!Y22,'Pair Build'!Z22)/$Q$24</x:f>
        <x:v>66.33684210526316</x:v>
      </x:c>
      <x:c r="P540" s="82" t="n">
        <x:f>IF('Pair Build'!AK22="T3 FIRM",1,IF(Geometries!AC12&lt;=$R$24,1,0))</x:f>
        <x:v>1</x:v>
      </x:c>
      <x:c r="Q540" s="82" t="n">
        <x:f>IF($U$24=1,Geometries!AB12,1)</x:f>
        <x:v>1</x:v>
      </x:c>
      <x:c r="R540" s="82" t="n">
        <x:f>IF($V$24=1,Lineages!AJ10,1)</x:f>
        <x:v>1</x:v>
      </x:c>
      <x:c r="S540" s="82" t="n">
        <x:f>MIN(1,G540,H540,K540,L540,Q540,R540)</x:f>
        <x:v>1</x:v>
      </x:c>
      <x:c r="T540" s="74" t="str">
        <x:f>IF(AND('Pair Build'!AJ22="FIT",I540=1,J540=1,M540=1,N540=1,O540&lt;=$E$24,P540=1),"PASS","FAIL")</x:f>
        <x:v>FAIL</x:v>
      </x:c>
      <x:c r="U540" s="98" t="str">
        <x:f>IF(AND(S540&gt;=F540,T540="PASS"),"PASS","FAIL")</x:f>
        <x:v>FAIL</x:v>
      </x:c>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row>
    <x:row r="541">
      <x:c r="B541" s="28" t="str">
        <x:v>P16</x:v>
      </x:c>
      <x:c r="C541" s="28" t="str">
        <x:v>L4-G1</x:v>
      </x:c>
      <x:c r="D541" s="28" t="str">
        <x:v>L4</x:v>
      </x:c>
      <x:c r="E541" s="28" t="str">
        <x:v>G1</x:v>
      </x:c>
      <x:c r="F541" s="96" t="n">
        <x:f>$D$24</x:f>
        <x:v>1</x:v>
      </x:c>
      <x:c r="G541" s="82" t="n">
        <x:f>Z$24</x:f>
        <x:v>1</x:v>
      </x:c>
      <x:c r="H541" s="82" t="n">
        <x:f>MIN(1,Geometries!E8*$I$24+(1-Geometries!E8)*(Geometries!J8*$F$24+Geometries!K8*$G$24*IF(Geometries!M8="YES",1,$J$24)+Geometries!L8*$H$24*IF(Geometries!M8="YES",1,$J$24)))</x:f>
        <x:v>1</x:v>
      </x:c>
      <x:c r="I541" s="82" t="n">
        <x:f>IF($K$24=0,1,IF('Pair Build'!AG23&lt;=$K$24,1,0))</x:f>
        <x:v>1</x:v>
      </x:c>
      <x:c r="J541" s="82" t="n">
        <x:f>IF($L$24=0,1,IF(Geometries!W8&gt;=$L$24,1,0))</x:f>
        <x:v>0</x:v>
      </x:c>
      <x:c r="K541" s="82" t="n">
        <x:f>MIN(IF($M$24=1,Geometries!Z8,1),IF($N$24=1,Geometries!AA8,1))</x:f>
        <x:v>1</x:v>
      </x:c>
      <x:c r="L541" s="82" t="n">
        <x:f>MIN(IF($S$24=1,'Pair Build'!AE23,1),IF($T$24=1,'Pair Build'!AF23,1))</x:f>
        <x:v>1</x:v>
      </x:c>
      <x:c r="M541" s="82" t="n">
        <x:f>IF($O$24=0,1,IF('Pair Build'!AH23&lt;=$O$24,1,0))</x:f>
        <x:v>1</x:v>
      </x:c>
      <x:c r="N541" s="82" t="n">
        <x:f>IF($P$24=0,1,IF('Pair Build'!AI23="PASS",1,0))</x:f>
        <x:v>1</x:v>
      </x:c>
      <x:c r="O541" s="82" t="n">
        <x:f>IF(F541&lt;1,'Pair Build'!Y23,'Pair Build'!Z23)/$Q$24</x:f>
        <x:v>68.32941176470588</x:v>
      </x:c>
      <x:c r="P541" s="82" t="n">
        <x:f>IF('Pair Build'!AK23="T3 FIRM",1,IF(Geometries!AC8&lt;=$R$24,1,0))</x:f>
        <x:v>1</x:v>
      </x:c>
      <x:c r="Q541" s="82" t="n">
        <x:f>IF($U$24=1,Geometries!AB8,1)</x:f>
        <x:v>1</x:v>
      </x:c>
      <x:c r="R541" s="82" t="n">
        <x:f>IF($V$24=1,Lineages!AJ11,1)</x:f>
        <x:v>1</x:v>
      </x:c>
      <x:c r="S541" s="82" t="n">
        <x:f>MIN(1,G541,H541,K541,L541,Q541,R541)</x:f>
        <x:v>1</x:v>
      </x:c>
      <x:c r="T541" s="74" t="str">
        <x:f>IF(AND('Pair Build'!AJ23="FIT",I541=1,J541=1,M541=1,N541=1,O541&lt;=$E$24,P541=1),"PASS","FAIL")</x:f>
        <x:v>FAIL</x:v>
      </x:c>
      <x:c r="U541" s="98" t="str">
        <x:f>IF(AND(S541&gt;=F541,T541="PASS"),"PASS","FAIL")</x:f>
        <x:v>FAIL</x:v>
      </x:c>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row>
    <x:row r="542">
      <x:c r="B542" s="28" t="str">
        <x:v>P16</x:v>
      </x:c>
      <x:c r="C542" s="28" t="str">
        <x:v>L4-G2</x:v>
      </x:c>
      <x:c r="D542" s="28" t="str">
        <x:v>L4</x:v>
      </x:c>
      <x:c r="E542" s="28" t="str">
        <x:v>G2</x:v>
      </x:c>
      <x:c r="F542" s="96" t="n">
        <x:f>$D$24</x:f>
        <x:v>1</x:v>
      </x:c>
      <x:c r="G542" s="82" t="n">
        <x:f>Z$24</x:f>
        <x:v>1</x:v>
      </x:c>
      <x:c r="H542" s="82" t="n">
        <x:f>MIN(1,Geometries!E9*$I$24+(1-Geometries!E9)*(Geometries!J9*$F$24+Geometries!K9*$G$24*IF(Geometries!M9="YES",1,$J$24)+Geometries!L9*$H$24*IF(Geometries!M9="YES",1,$J$24)))</x:f>
        <x:v>1</x:v>
      </x:c>
      <x:c r="I542" s="82" t="n">
        <x:f>IF($K$24=0,1,IF('Pair Build'!AG24&lt;=$K$24,1,0))</x:f>
        <x:v>1</x:v>
      </x:c>
      <x:c r="J542" s="82" t="n">
        <x:f>IF($L$24=0,1,IF(Geometries!W9&gt;=$L$24,1,0))</x:f>
        <x:v>1</x:v>
      </x:c>
      <x:c r="K542" s="82" t="n">
        <x:f>MIN(IF($M$24=1,Geometries!Z9,1),IF($N$24=1,Geometries!AA9,1))</x:f>
        <x:v>1</x:v>
      </x:c>
      <x:c r="L542" s="82" t="n">
        <x:f>MIN(IF($S$24=1,'Pair Build'!AE24,1),IF($T$24=1,'Pair Build'!AF24,1))</x:f>
        <x:v>1</x:v>
      </x:c>
      <x:c r="M542" s="82" t="n">
        <x:f>IF($O$24=0,1,IF('Pair Build'!AH24&lt;=$O$24,1,0))</x:f>
        <x:v>1</x:v>
      </x:c>
      <x:c r="N542" s="82" t="n">
        <x:f>IF($P$24=0,1,IF('Pair Build'!AI24="PASS",1,0))</x:f>
        <x:v>1</x:v>
      </x:c>
      <x:c r="O542" s="82" t="n">
        <x:f>IF(F542&lt;1,'Pair Build'!Y24,'Pair Build'!Z24)/$Q$24</x:f>
        <x:v>79.93333333333334</x:v>
      </x:c>
      <x:c r="P542" s="82" t="n">
        <x:f>IF('Pair Build'!AK24="T3 FIRM",1,IF(Geometries!AC9&lt;=$R$24,1,0))</x:f>
        <x:v>1</x:v>
      </x:c>
      <x:c r="Q542" s="82" t="n">
        <x:f>IF($U$24=1,Geometries!AB9,1)</x:f>
        <x:v>1</x:v>
      </x:c>
      <x:c r="R542" s="82" t="n">
        <x:f>IF($V$24=1,Lineages!AJ11,1)</x:f>
        <x:v>1</x:v>
      </x:c>
      <x:c r="S542" s="82" t="n">
        <x:f>MIN(1,G542,H542,K542,L542,Q542,R542)</x:f>
        <x:v>1</x:v>
      </x:c>
      <x:c r="T542" s="74" t="str">
        <x:f>IF(AND('Pair Build'!AJ24="FIT",I542=1,J542=1,M542=1,N542=1,O542&lt;=$E$24,P542=1),"PASS","FAIL")</x:f>
        <x:v>FAIL</x:v>
      </x:c>
      <x:c r="U542" s="98" t="str">
        <x:f>IF(AND(S542&gt;=F542,T542="PASS"),"PASS","FAIL")</x:f>
        <x:v>FAIL</x:v>
      </x:c>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row>
    <x:row r="543">
      <x:c r="B543" s="28" t="str">
        <x:v>P16</x:v>
      </x:c>
      <x:c r="C543" s="28" t="str">
        <x:v>L4-G3</x:v>
      </x:c>
      <x:c r="D543" s="28" t="str">
        <x:v>L4</x:v>
      </x:c>
      <x:c r="E543" s="28" t="str">
        <x:v>G3</x:v>
      </x:c>
      <x:c r="F543" s="96" t="n">
        <x:f>$D$24</x:f>
        <x:v>1</x:v>
      </x:c>
      <x:c r="G543" s="82" t="n">
        <x:f>Z$24</x:f>
        <x:v>1</x:v>
      </x:c>
      <x:c r="H543" s="82" t="n">
        <x:f>MIN(1,Geometries!E10*$I$24+(1-Geometries!E10)*(Geometries!J10*$F$24+Geometries!K10*$G$24*IF(Geometries!M10="YES",1,$J$24)+Geometries!L10*$H$24*IF(Geometries!M10="YES",1,$J$24)))</x:f>
        <x:v>1</x:v>
      </x:c>
      <x:c r="I543" s="82" t="n">
        <x:f>IF($K$24=0,1,IF('Pair Build'!AG25&lt;=$K$24,1,0))</x:f>
        <x:v>1</x:v>
      </x:c>
      <x:c r="J543" s="82" t="n">
        <x:f>IF($L$24=0,1,IF(Geometries!W10&gt;=$L$24,1,0))</x:f>
        <x:v>1</x:v>
      </x:c>
      <x:c r="K543" s="82" t="n">
        <x:f>MIN(IF($M$24=1,Geometries!Z10,1),IF($N$24=1,Geometries!AA10,1))</x:f>
        <x:v>1</x:v>
      </x:c>
      <x:c r="L543" s="82" t="n">
        <x:f>MIN(IF($S$24=1,'Pair Build'!AE25,1),IF($T$24=1,'Pair Build'!AF25,1))</x:f>
        <x:v>1</x:v>
      </x:c>
      <x:c r="M543" s="82" t="n">
        <x:f>IF($O$24=0,1,IF('Pair Build'!AH25&lt;=$O$24,1,0))</x:f>
        <x:v>1</x:v>
      </x:c>
      <x:c r="N543" s="82" t="n">
        <x:f>IF($P$24=0,1,IF('Pair Build'!AI25="PASS",1,0))</x:f>
        <x:v>1</x:v>
      </x:c>
      <x:c r="O543" s="82" t="n">
        <x:f>IF(F543&lt;1,'Pair Build'!Y25,'Pair Build'!Z25)/$Q$24</x:f>
        <x:v>58.94117647058823</x:v>
      </x:c>
      <x:c r="P543" s="82" t="n">
        <x:f>IF('Pair Build'!AK25="T3 FIRM",1,IF(Geometries!AC10&lt;=$R$24,1,0))</x:f>
        <x:v>1</x:v>
      </x:c>
      <x:c r="Q543" s="82" t="n">
        <x:f>IF($U$24=1,Geometries!AB10,1)</x:f>
        <x:v>1</x:v>
      </x:c>
      <x:c r="R543" s="82" t="n">
        <x:f>IF($V$24=1,Lineages!AJ11,1)</x:f>
        <x:v>1</x:v>
      </x:c>
      <x:c r="S543" s="82" t="n">
        <x:f>MIN(1,G543,H543,K543,L543,Q543,R543)</x:f>
        <x:v>1</x:v>
      </x:c>
      <x:c r="T543" s="74" t="str">
        <x:f>IF(AND('Pair Build'!AJ25="FIT",I543=1,J543=1,M543=1,N543=1,O543&lt;=$E$24,P543=1),"PASS","FAIL")</x:f>
        <x:v>FAIL</x:v>
      </x:c>
      <x:c r="U543" s="98" t="str">
        <x:f>IF(AND(S543&gt;=F543,T543="PASS"),"PASS","FAIL")</x:f>
        <x:v>FAIL</x:v>
      </x:c>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row>
    <x:row r="544">
      <x:c r="B544" s="28" t="str">
        <x:v>P16</x:v>
      </x:c>
      <x:c r="C544" s="28" t="str">
        <x:v>L4-G4</x:v>
      </x:c>
      <x:c r="D544" s="28" t="str">
        <x:v>L4</x:v>
      </x:c>
      <x:c r="E544" s="28" t="str">
        <x:v>G4</x:v>
      </x:c>
      <x:c r="F544" s="96" t="n">
        <x:f>$D$24</x:f>
        <x:v>1</x:v>
      </x:c>
      <x:c r="G544" s="82" t="n">
        <x:f>Z$24</x:f>
        <x:v>1</x:v>
      </x:c>
      <x:c r="H544" s="82" t="n">
        <x:f>MIN(1,Geometries!E11*$I$24+(1-Geometries!E11)*(Geometries!J11*$F$24+Geometries!K11*$G$24*IF(Geometries!M11="YES",1,$J$24)+Geometries!L11*$H$24*IF(Geometries!M11="YES",1,$J$24)))</x:f>
        <x:v>1</x:v>
      </x:c>
      <x:c r="I544" s="82" t="n">
        <x:f>IF($K$24=0,1,IF('Pair Build'!AG26&lt;=$K$24,1,0))</x:f>
        <x:v>1</x:v>
      </x:c>
      <x:c r="J544" s="82" t="n">
        <x:f>IF($L$24=0,1,IF(Geometries!W11&gt;=$L$24,1,0))</x:f>
        <x:v>0</x:v>
      </x:c>
      <x:c r="K544" s="82" t="n">
        <x:f>MIN(IF($M$24=1,Geometries!Z11,1),IF($N$24=1,Geometries!AA11,1))</x:f>
        <x:v>1</x:v>
      </x:c>
      <x:c r="L544" s="82" t="n">
        <x:f>MIN(IF($S$24=1,'Pair Build'!AE26,1),IF($T$24=1,'Pair Build'!AF26,1))</x:f>
        <x:v>1</x:v>
      </x:c>
      <x:c r="M544" s="82" t="n">
        <x:f>IF($O$24=0,1,IF('Pair Build'!AH26&lt;=$O$24,1,0))</x:f>
        <x:v>1</x:v>
      </x:c>
      <x:c r="N544" s="82" t="n">
        <x:f>IF($P$24=0,1,IF('Pair Build'!AI26="PASS",1,0))</x:f>
        <x:v>1</x:v>
      </x:c>
      <x:c r="O544" s="82" t="n">
        <x:f>IF(F544&lt;1,'Pair Build'!Y26,'Pair Build'!Z26)/$Q$24</x:f>
        <x:v>18.8</x:v>
      </x:c>
      <x:c r="P544" s="82" t="n">
        <x:f>IF('Pair Build'!AK26="T3 FIRM",1,IF(Geometries!AC11&lt;=$R$24,1,0))</x:f>
        <x:v>1</x:v>
      </x:c>
      <x:c r="Q544" s="82" t="n">
        <x:f>IF($U$24=1,Geometries!AB11,1)</x:f>
        <x:v>1</x:v>
      </x:c>
      <x:c r="R544" s="82" t="n">
        <x:f>IF($V$24=1,Lineages!AJ11,1)</x:f>
        <x:v>1</x:v>
      </x:c>
      <x:c r="S544" s="82" t="n">
        <x:f>MIN(1,G544,H544,K544,L544,Q544,R544)</x:f>
        <x:v>1</x:v>
      </x:c>
      <x:c r="T544" s="74" t="str">
        <x:f>IF(AND('Pair Build'!AJ26="FIT",I544=1,J544=1,M544=1,N544=1,O544&lt;=$E$24,P544=1),"PASS","FAIL")</x:f>
        <x:v>FAIL</x:v>
      </x:c>
      <x:c r="U544" s="98" t="str">
        <x:f>IF(AND(S544&gt;=F544,T544="PASS"),"PASS","FAIL")</x:f>
        <x:v>FAIL</x:v>
      </x:c>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row>
    <x:row r="545">
      <x:c r="B545" s="28" t="str">
        <x:v>P16</x:v>
      </x:c>
      <x:c r="C545" s="28" t="str">
        <x:v>L4-G5</x:v>
      </x:c>
      <x:c r="D545" s="28" t="str">
        <x:v>L4</x:v>
      </x:c>
      <x:c r="E545" s="28" t="str">
        <x:v>G5</x:v>
      </x:c>
      <x:c r="F545" s="96" t="n">
        <x:f>$D$24</x:f>
        <x:v>1</x:v>
      </x:c>
      <x:c r="G545" s="82" t="n">
        <x:f>Z$24</x:f>
        <x:v>1</x:v>
      </x:c>
      <x:c r="H545" s="82" t="n">
        <x:f>MIN(1,Geometries!E12*$I$24+(1-Geometries!E12)*(Geometries!J12*$F$24+Geometries!K12*$G$24*IF(Geometries!M12="YES",1,$J$24)+Geometries!L12*$H$24*IF(Geometries!M12="YES",1,$J$24)))</x:f>
        <x:v>1</x:v>
      </x:c>
      <x:c r="I545" s="82" t="n">
        <x:f>IF($K$24=0,1,IF('Pair Build'!AG27&lt;=$K$24,1,0))</x:f>
        <x:v>1</x:v>
      </x:c>
      <x:c r="J545" s="82" t="n">
        <x:f>IF($L$24=0,1,IF(Geometries!W12&gt;=$L$24,1,0))</x:f>
        <x:v>1</x:v>
      </x:c>
      <x:c r="K545" s="82" t="n">
        <x:f>MIN(IF($M$24=1,Geometries!Z12,1),IF($N$24=1,Geometries!AA12,1))</x:f>
        <x:v>1</x:v>
      </x:c>
      <x:c r="L545" s="82" t="n">
        <x:f>MIN(IF($S$24=1,'Pair Build'!AE27,1),IF($T$24=1,'Pair Build'!AF27,1))</x:f>
        <x:v>1</x:v>
      </x:c>
      <x:c r="M545" s="82" t="n">
        <x:f>IF($O$24=0,1,IF('Pair Build'!AH27&lt;=$O$24,1,0))</x:f>
        <x:v>1</x:v>
      </x:c>
      <x:c r="N545" s="82" t="n">
        <x:f>IF($P$24=0,1,IF('Pair Build'!AI27="PASS",1,0))</x:f>
        <x:v>1</x:v>
      </x:c>
      <x:c r="O545" s="82" t="n">
        <x:f>IF(F545&lt;1,'Pair Build'!Y27,'Pair Build'!Z27)/$Q$24</x:f>
        <x:v>83.16315789473684</x:v>
      </x:c>
      <x:c r="P545" s="82" t="n">
        <x:f>IF('Pair Build'!AK27="T3 FIRM",1,IF(Geometries!AC12&lt;=$R$24,1,0))</x:f>
        <x:v>1</x:v>
      </x:c>
      <x:c r="Q545" s="82" t="n">
        <x:f>IF($U$24=1,Geometries!AB12,1)</x:f>
        <x:v>1</x:v>
      </x:c>
      <x:c r="R545" s="82" t="n">
        <x:f>IF($V$24=1,Lineages!AJ11,1)</x:f>
        <x:v>1</x:v>
      </x:c>
      <x:c r="S545" s="82" t="n">
        <x:f>MIN(1,G545,H545,K545,L545,Q545,R545)</x:f>
        <x:v>1</x:v>
      </x:c>
      <x:c r="T545" s="74" t="str">
        <x:f>IF(AND('Pair Build'!AJ27="FIT",I545=1,J545=1,M545=1,N545=1,O545&lt;=$E$24,P545=1),"PASS","FAIL")</x:f>
        <x:v>FAIL</x:v>
      </x:c>
      <x:c r="U545" s="98" t="str">
        <x:f>IF(AND(S545&gt;=F545,T545="PASS"),"PASS","FAIL")</x:f>
        <x:v>FAIL</x:v>
      </x:c>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row>
    <x:row r="546">
      <x:c r="B546" s="28" t="str">
        <x:v>P16</x:v>
      </x:c>
      <x:c r="C546" s="28" t="str">
        <x:v>L5-G1</x:v>
      </x:c>
      <x:c r="D546" s="28" t="str">
        <x:v>L5</x:v>
      </x:c>
      <x:c r="E546" s="28" t="str">
        <x:v>G1</x:v>
      </x:c>
      <x:c r="F546" s="96" t="n">
        <x:f>$D$24</x:f>
        <x:v>1</x:v>
      </x:c>
      <x:c r="G546" s="82" t="n">
        <x:f>AA$24</x:f>
        <x:v>1</x:v>
      </x:c>
      <x:c r="H546" s="82" t="n">
        <x:f>MIN(1,Geometries!E8*$I$24+(1-Geometries!E8)*(Geometries!J8*$F$24+Geometries!K8*$G$24*IF(Geometries!M8="YES",1,$J$24)+Geometries!L8*$H$24*IF(Geometries!M8="YES",1,$J$24)))</x:f>
        <x:v>1</x:v>
      </x:c>
      <x:c r="I546" s="82" t="n">
        <x:f>IF($K$24=0,1,IF('Pair Build'!AG28&lt;=$K$24,1,0))</x:f>
        <x:v>1</x:v>
      </x:c>
      <x:c r="J546" s="82" t="n">
        <x:f>IF($L$24=0,1,IF(Geometries!W8&gt;=$L$24,1,0))</x:f>
        <x:v>0</x:v>
      </x:c>
      <x:c r="K546" s="82" t="n">
        <x:f>MIN(IF($M$24=1,Geometries!Z8,1),IF($N$24=1,Geometries!AA8,1))</x:f>
        <x:v>1</x:v>
      </x:c>
      <x:c r="L546" s="82" t="n">
        <x:f>MIN(IF($S$24=1,'Pair Build'!AE28,1),IF($T$24=1,'Pair Build'!AF28,1))</x:f>
        <x:v>1</x:v>
      </x:c>
      <x:c r="M546" s="82" t="n">
        <x:f>IF($O$24=0,1,IF('Pair Build'!AH28&lt;=$O$24,1,0))</x:f>
        <x:v>1</x:v>
      </x:c>
      <x:c r="N546" s="82" t="n">
        <x:f>IF($P$24=0,1,IF('Pair Build'!AI28="PASS",1,0))</x:f>
        <x:v>1</x:v>
      </x:c>
      <x:c r="O546" s="82" t="n">
        <x:f>IF(F546&lt;1,'Pair Build'!Y28,'Pair Build'!Z28)/$Q$24</x:f>
        <x:v>24</x:v>
      </x:c>
      <x:c r="P546" s="82" t="n">
        <x:f>IF('Pair Build'!AK28="T3 FIRM",1,IF(Geometries!AC8&lt;=$R$24,1,0))</x:f>
        <x:v>1</x:v>
      </x:c>
      <x:c r="Q546" s="82" t="n">
        <x:f>IF($U$24=1,Geometries!AB8,1)</x:f>
        <x:v>1</x:v>
      </x:c>
      <x:c r="R546" s="82" t="n">
        <x:f>IF($V$24=1,Lineages!AJ12,1)</x:f>
        <x:v>1</x:v>
      </x:c>
      <x:c r="S546" s="82" t="n">
        <x:f>MIN(1,G546,H546,K546,L546,Q546,R546)</x:f>
        <x:v>1</x:v>
      </x:c>
      <x:c r="T546" s="74" t="str">
        <x:f>IF(AND('Pair Build'!AJ28="FIT",I546=1,J546=1,M546=1,N546=1,O546&lt;=$E$24,P546=1),"PASS","FAIL")</x:f>
        <x:v>FAIL</x:v>
      </x:c>
      <x:c r="U546" s="98" t="str">
        <x:f>IF(AND(S546&gt;=F546,T546="PASS"),"PASS","FAIL")</x:f>
        <x:v>FAIL</x:v>
      </x:c>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row>
    <x:row r="547">
      <x:c r="B547" s="28" t="str">
        <x:v>P16</x:v>
      </x:c>
      <x:c r="C547" s="28" t="str">
        <x:v>L5-G2</x:v>
      </x:c>
      <x:c r="D547" s="28" t="str">
        <x:v>L5</x:v>
      </x:c>
      <x:c r="E547" s="28" t="str">
        <x:v>G2</x:v>
      </x:c>
      <x:c r="F547" s="96" t="n">
        <x:f>$D$24</x:f>
        <x:v>1</x:v>
      </x:c>
      <x:c r="G547" s="82" t="n">
        <x:f>AA$24</x:f>
        <x:v>1</x:v>
      </x:c>
      <x:c r="H547" s="82" t="n">
        <x:f>MIN(1,Geometries!E9*$I$24+(1-Geometries!E9)*(Geometries!J9*$F$24+Geometries!K9*$G$24*IF(Geometries!M9="YES",1,$J$24)+Geometries!L9*$H$24*IF(Geometries!M9="YES",1,$J$24)))</x:f>
        <x:v>1</x:v>
      </x:c>
      <x:c r="I547" s="82" t="n">
        <x:f>IF($K$24=0,1,IF('Pair Build'!AG29&lt;=$K$24,1,0))</x:f>
        <x:v>1</x:v>
      </x:c>
      <x:c r="J547" s="82" t="n">
        <x:f>IF($L$24=0,1,IF(Geometries!W9&gt;=$L$24,1,0))</x:f>
        <x:v>1</x:v>
      </x:c>
      <x:c r="K547" s="82" t="n">
        <x:f>MIN(IF($M$24=1,Geometries!Z9,1),IF($N$24=1,Geometries!AA9,1))</x:f>
        <x:v>1</x:v>
      </x:c>
      <x:c r="L547" s="82" t="n">
        <x:f>MIN(IF($S$24=1,'Pair Build'!AE29,1),IF($T$24=1,'Pair Build'!AF29,1))</x:f>
        <x:v>1</x:v>
      </x:c>
      <x:c r="M547" s="82" t="n">
        <x:f>IF($O$24=0,1,IF('Pair Build'!AH29&lt;=$O$24,1,0))</x:f>
        <x:v>1</x:v>
      </x:c>
      <x:c r="N547" s="82" t="n">
        <x:f>IF($P$24=0,1,IF('Pair Build'!AI29="PASS",1,0))</x:f>
        <x:v>1</x:v>
      </x:c>
      <x:c r="O547" s="82" t="n">
        <x:f>IF(F547&lt;1,'Pair Build'!Y29,'Pair Build'!Z29)/$Q$24</x:f>
        <x:v>30.799999999999997</x:v>
      </x:c>
      <x:c r="P547" s="82" t="n">
        <x:f>IF('Pair Build'!AK29="T3 FIRM",1,IF(Geometries!AC9&lt;=$R$24,1,0))</x:f>
        <x:v>1</x:v>
      </x:c>
      <x:c r="Q547" s="82" t="n">
        <x:f>IF($U$24=1,Geometries!AB9,1)</x:f>
        <x:v>1</x:v>
      </x:c>
      <x:c r="R547" s="82" t="n">
        <x:f>IF($V$24=1,Lineages!AJ12,1)</x:f>
        <x:v>1</x:v>
      </x:c>
      <x:c r="S547" s="82" t="n">
        <x:f>MIN(1,G547,H547,K547,L547,Q547,R547)</x:f>
        <x:v>1</x:v>
      </x:c>
      <x:c r="T547" s="74" t="str">
        <x:f>IF(AND('Pair Build'!AJ29="FIT",I547=1,J547=1,M547=1,N547=1,O547&lt;=$E$24,P547=1),"PASS","FAIL")</x:f>
        <x:v>PASS</x:v>
      </x:c>
      <x:c r="U547" s="98" t="str">
        <x:f>IF(AND(S547&gt;=F547,T547="PASS"),"PASS","FAIL")</x:f>
        <x:v>PASS</x:v>
      </x:c>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row>
    <x:row r="548">
      <x:c r="B548" s="28" t="str">
        <x:v>P16</x:v>
      </x:c>
      <x:c r="C548" s="28" t="str">
        <x:v>L5-G3</x:v>
      </x:c>
      <x:c r="D548" s="28" t="str">
        <x:v>L5</x:v>
      </x:c>
      <x:c r="E548" s="28" t="str">
        <x:v>G3</x:v>
      </x:c>
      <x:c r="F548" s="96" t="n">
        <x:f>$D$24</x:f>
        <x:v>1</x:v>
      </x:c>
      <x:c r="G548" s="82" t="n">
        <x:f>AA$24</x:f>
        <x:v>1</x:v>
      </x:c>
      <x:c r="H548" s="82" t="n">
        <x:f>MIN(1,Geometries!E10*$I$24+(1-Geometries!E10)*(Geometries!J10*$F$24+Geometries!K10*$G$24*IF(Geometries!M10="YES",1,$J$24)+Geometries!L10*$H$24*IF(Geometries!M10="YES",1,$J$24)))</x:f>
        <x:v>1</x:v>
      </x:c>
      <x:c r="I548" s="82" t="n">
        <x:f>IF($K$24=0,1,IF('Pair Build'!AG30&lt;=$K$24,1,0))</x:f>
        <x:v>1</x:v>
      </x:c>
      <x:c r="J548" s="82" t="n">
        <x:f>IF($L$24=0,1,IF(Geometries!W10&gt;=$L$24,1,0))</x:f>
        <x:v>1</x:v>
      </x:c>
      <x:c r="K548" s="82" t="n">
        <x:f>MIN(IF($M$24=1,Geometries!Z10,1),IF($N$24=1,Geometries!AA10,1))</x:f>
        <x:v>1</x:v>
      </x:c>
      <x:c r="L548" s="82" t="n">
        <x:f>MIN(IF($S$24=1,'Pair Build'!AE30,1),IF($T$24=1,'Pair Build'!AF30,1))</x:f>
        <x:v>1</x:v>
      </x:c>
      <x:c r="M548" s="82" t="n">
        <x:f>IF($O$24=0,1,IF('Pair Build'!AH30&lt;=$O$24,1,0))</x:f>
        <x:v>1</x:v>
      </x:c>
      <x:c r="N548" s="82" t="n">
        <x:f>IF($P$24=0,1,IF('Pair Build'!AI30="PASS",1,0))</x:f>
        <x:v>1</x:v>
      </x:c>
      <x:c r="O548" s="82" t="n">
        <x:f>IF(F548&lt;1,'Pair Build'!Y30,'Pair Build'!Z30)/$Q$24</x:f>
        <x:v>19.2</x:v>
      </x:c>
      <x:c r="P548" s="82" t="n">
        <x:f>IF('Pair Build'!AK30="T3 FIRM",1,IF(Geometries!AC10&lt;=$R$24,1,0))</x:f>
        <x:v>1</x:v>
      </x:c>
      <x:c r="Q548" s="82" t="n">
        <x:f>IF($U$24=1,Geometries!AB10,1)</x:f>
        <x:v>1</x:v>
      </x:c>
      <x:c r="R548" s="82" t="n">
        <x:f>IF($V$24=1,Lineages!AJ12,1)</x:f>
        <x:v>1</x:v>
      </x:c>
      <x:c r="S548" s="82" t="n">
        <x:f>MIN(1,G548,H548,K548,L548,Q548,R548)</x:f>
        <x:v>1</x:v>
      </x:c>
      <x:c r="T548" s="74" t="str">
        <x:f>IF(AND('Pair Build'!AJ30="FIT",I548=1,J548=1,M548=1,N548=1,O548&lt;=$E$24,P548=1),"PASS","FAIL")</x:f>
        <x:v>PASS</x:v>
      </x:c>
      <x:c r="U548" s="98" t="str">
        <x:f>IF(AND(S548&gt;=F548,T548="PASS"),"PASS","FAIL")</x:f>
        <x:v>PASS</x:v>
      </x:c>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row>
    <x:row r="549">
      <x:c r="B549" s="28" t="str">
        <x:v>P16</x:v>
      </x:c>
      <x:c r="C549" s="28" t="str">
        <x:v>L5-G4</x:v>
      </x:c>
      <x:c r="D549" s="28" t="str">
        <x:v>L5</x:v>
      </x:c>
      <x:c r="E549" s="28" t="str">
        <x:v>G4</x:v>
      </x:c>
      <x:c r="F549" s="96" t="n">
        <x:f>$D$24</x:f>
        <x:v>1</x:v>
      </x:c>
      <x:c r="G549" s="82" t="n">
        <x:f>AA$24</x:f>
        <x:v>1</x:v>
      </x:c>
      <x:c r="H549" s="82" t="n">
        <x:f>MIN(1,Geometries!E11*$I$24+(1-Geometries!E11)*(Geometries!J11*$F$24+Geometries!K11*$G$24*IF(Geometries!M11="YES",1,$J$24)+Geometries!L11*$H$24*IF(Geometries!M11="YES",1,$J$24)))</x:f>
        <x:v>1</x:v>
      </x:c>
      <x:c r="I549" s="82" t="n">
        <x:f>IF($K$24=0,1,IF('Pair Build'!AG31&lt;=$K$24,1,0))</x:f>
        <x:v>1</x:v>
      </x:c>
      <x:c r="J549" s="82" t="n">
        <x:f>IF($L$24=0,1,IF(Geometries!W11&gt;=$L$24,1,0))</x:f>
        <x:v>0</x:v>
      </x:c>
      <x:c r="K549" s="82" t="n">
        <x:f>MIN(IF($M$24=1,Geometries!Z11,1),IF($N$24=1,Geometries!AA11,1))</x:f>
        <x:v>1</x:v>
      </x:c>
      <x:c r="L549" s="82" t="n">
        <x:f>MIN(IF($S$24=1,'Pair Build'!AE31,1),IF($T$24=1,'Pair Build'!AF31,1))</x:f>
        <x:v>1</x:v>
      </x:c>
      <x:c r="M549" s="82" t="n">
        <x:f>IF($O$24=0,1,IF('Pair Build'!AH31&lt;=$O$24,1,0))</x:f>
        <x:v>1</x:v>
      </x:c>
      <x:c r="N549" s="82" t="n">
        <x:f>IF($P$24=0,1,IF('Pair Build'!AI31="PASS",1,0))</x:f>
        <x:v>1</x:v>
      </x:c>
      <x:c r="O549" s="82" t="n">
        <x:f>IF(F549&lt;1,'Pair Build'!Y31,'Pair Build'!Z31)/$Q$24</x:f>
        <x:v>9.6</x:v>
      </x:c>
      <x:c r="P549" s="82" t="n">
        <x:f>IF('Pair Build'!AK31="T3 FIRM",1,IF(Geometries!AC11&lt;=$R$24,1,0))</x:f>
        <x:v>1</x:v>
      </x:c>
      <x:c r="Q549" s="82" t="n">
        <x:f>IF($U$24=1,Geometries!AB11,1)</x:f>
        <x:v>1</x:v>
      </x:c>
      <x:c r="R549" s="82" t="n">
        <x:f>IF($V$24=1,Lineages!AJ12,1)</x:f>
        <x:v>1</x:v>
      </x:c>
      <x:c r="S549" s="82" t="n">
        <x:f>MIN(1,G549,H549,K549,L549,Q549,R549)</x:f>
        <x:v>1</x:v>
      </x:c>
      <x:c r="T549" s="74" t="str">
        <x:f>IF(AND('Pair Build'!AJ31="FIT",I549=1,J549=1,M549=1,N549=1,O549&lt;=$E$24,P549=1),"PASS","FAIL")</x:f>
        <x:v>FAIL</x:v>
      </x:c>
      <x:c r="U549" s="98" t="str">
        <x:f>IF(AND(S549&gt;=F549,T549="PASS"),"PASS","FAIL")</x:f>
        <x:v>FAIL</x:v>
      </x:c>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row>
    <x:row r="550">
      <x:c r="B550" s="28" t="str">
        <x:v>P16</x:v>
      </x:c>
      <x:c r="C550" s="28" t="str">
        <x:v>L5-G5</x:v>
      </x:c>
      <x:c r="D550" s="28" t="str">
        <x:v>L5</x:v>
      </x:c>
      <x:c r="E550" s="28" t="str">
        <x:v>G5</x:v>
      </x:c>
      <x:c r="F550" s="96" t="n">
        <x:f>$D$24</x:f>
        <x:v>1</x:v>
      </x:c>
      <x:c r="G550" s="82" t="n">
        <x:f>AA$24</x:f>
        <x:v>1</x:v>
      </x:c>
      <x:c r="H550" s="82" t="n">
        <x:f>MIN(1,Geometries!E12*$I$24+(1-Geometries!E12)*(Geometries!J12*$F$24+Geometries!K12*$G$24*IF(Geometries!M12="YES",1,$J$24)+Geometries!L12*$H$24*IF(Geometries!M12="YES",1,$J$24)))</x:f>
        <x:v>1</x:v>
      </x:c>
      <x:c r="I550" s="82" t="n">
        <x:f>IF($K$24=0,1,IF('Pair Build'!AG32&lt;=$K$24,1,0))</x:f>
        <x:v>1</x:v>
      </x:c>
      <x:c r="J550" s="82" t="n">
        <x:f>IF($L$24=0,1,IF(Geometries!W12&gt;=$L$24,1,0))</x:f>
        <x:v>1</x:v>
      </x:c>
      <x:c r="K550" s="82" t="n">
        <x:f>MIN(IF($M$24=1,Geometries!Z12,1),IF($N$24=1,Geometries!AA12,1))</x:f>
        <x:v>1</x:v>
      </x:c>
      <x:c r="L550" s="82" t="n">
        <x:f>MIN(IF($S$24=1,'Pair Build'!AE32,1),IF($T$24=1,'Pair Build'!AF32,1))</x:f>
        <x:v>1</x:v>
      </x:c>
      <x:c r="M550" s="82" t="n">
        <x:f>IF($O$24=0,1,IF('Pair Build'!AH32&lt;=$O$24,1,0))</x:f>
        <x:v>1</x:v>
      </x:c>
      <x:c r="N550" s="82" t="n">
        <x:f>IF($P$24=0,1,IF('Pair Build'!AI32="PASS",1,0))</x:f>
        <x:v>1</x:v>
      </x:c>
      <x:c r="O550" s="82" t="n">
        <x:f>IF(F550&lt;1,'Pair Build'!Y32,'Pair Build'!Z32)/$Q$24</x:f>
        <x:v>32.2</x:v>
      </x:c>
      <x:c r="P550" s="82" t="n">
        <x:f>IF('Pair Build'!AK32="T3 FIRM",1,IF(Geometries!AC12&lt;=$R$24,1,0))</x:f>
        <x:v>1</x:v>
      </x:c>
      <x:c r="Q550" s="82" t="n">
        <x:f>IF($U$24=1,Geometries!AB12,1)</x:f>
        <x:v>1</x:v>
      </x:c>
      <x:c r="R550" s="82" t="n">
        <x:f>IF($V$24=1,Lineages!AJ12,1)</x:f>
        <x:v>1</x:v>
      </x:c>
      <x:c r="S550" s="82" t="n">
        <x:f>MIN(1,G550,H550,K550,L550,Q550,R550)</x:f>
        <x:v>1</x:v>
      </x:c>
      <x:c r="T550" s="74" t="str">
        <x:f>IF(AND('Pair Build'!AJ32="FIT",I550=1,J550=1,M550=1,N550=1,O550&lt;=$E$24,P550=1),"PASS","FAIL")</x:f>
        <x:v>PASS</x:v>
      </x:c>
      <x:c r="U550" s="98" t="str">
        <x:f>IF(AND(S550&gt;=F550,T550="PASS"),"PASS","FAIL")</x:f>
        <x:v>PASS</x:v>
      </x:c>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row>
    <x:row r="551">
      <x:c r="B551" s="28" t="str">
        <x:v>P16</x:v>
      </x:c>
      <x:c r="C551" s="28" t="str">
        <x:v>L6-G1</x:v>
      </x:c>
      <x:c r="D551" s="28" t="str">
        <x:v>L6</x:v>
      </x:c>
      <x:c r="E551" s="28" t="str">
        <x:v>G1</x:v>
      </x:c>
      <x:c r="F551" s="96" t="n">
        <x:f>$D$24</x:f>
        <x:v>1</x:v>
      </x:c>
      <x:c r="G551" s="82" t="n">
        <x:f>AB$24</x:f>
        <x:v>1</x:v>
      </x:c>
      <x:c r="H551" s="82" t="n">
        <x:f>MIN(1,Geometries!E8*$I$24+(1-Geometries!E8)*(Geometries!J8*$F$24+Geometries!K8*$G$24*IF(Geometries!M8="YES",1,$J$24)+Geometries!L8*$H$24*IF(Geometries!M8="YES",1,$J$24)))</x:f>
        <x:v>1</x:v>
      </x:c>
      <x:c r="I551" s="82" t="n">
        <x:f>IF($K$24=0,1,IF('Pair Build'!AG33&lt;=$K$24,1,0))</x:f>
        <x:v>1</x:v>
      </x:c>
      <x:c r="J551" s="82" t="n">
        <x:f>IF($L$24=0,1,IF(Geometries!W8&gt;=$L$24,1,0))</x:f>
        <x:v>0</x:v>
      </x:c>
      <x:c r="K551" s="82" t="n">
        <x:f>MIN(IF($M$24=1,Geometries!Z8,1),IF($N$24=1,Geometries!AA8,1))</x:f>
        <x:v>1</x:v>
      </x:c>
      <x:c r="L551" s="82" t="n">
        <x:f>MIN(IF($S$24=1,'Pair Build'!AE33,1),IF($T$24=1,'Pair Build'!AF33,1))</x:f>
        <x:v>1</x:v>
      </x:c>
      <x:c r="M551" s="82" t="n">
        <x:f>IF($O$24=0,1,IF('Pair Build'!AH33&lt;=$O$24,1,0))</x:f>
        <x:v>1</x:v>
      </x:c>
      <x:c r="N551" s="82" t="n">
        <x:f>IF($P$24=0,1,IF('Pair Build'!AI33="PASS",1,0))</x:f>
        <x:v>1</x:v>
      </x:c>
      <x:c r="O551" s="82" t="n">
        <x:f>IF(F551&lt;1,'Pair Build'!Y33,'Pair Build'!Z33)/$Q$24</x:f>
        <x:v>131.50588235294117</x:v>
      </x:c>
      <x:c r="P551" s="82" t="n">
        <x:f>IF('Pair Build'!AK33="T3 FIRM",1,IF(Geometries!AC8&lt;=$R$24,1,0))</x:f>
        <x:v>1</x:v>
      </x:c>
      <x:c r="Q551" s="82" t="n">
        <x:f>IF($U$24=1,Geometries!AB8,1)</x:f>
        <x:v>1</x:v>
      </x:c>
      <x:c r="R551" s="82" t="n">
        <x:f>IF($V$24=1,Lineages!AJ13,1)</x:f>
        <x:v>1</x:v>
      </x:c>
      <x:c r="S551" s="82" t="n">
        <x:f>MIN(1,G551,H551,K551,L551,Q551,R551)</x:f>
        <x:v>1</x:v>
      </x:c>
      <x:c r="T551" s="74" t="str">
        <x:f>IF(AND('Pair Build'!AJ33="FIT",I551=1,J551=1,M551=1,N551=1,O551&lt;=$E$24,P551=1),"PASS","FAIL")</x:f>
        <x:v>FAIL</x:v>
      </x:c>
      <x:c r="U551" s="98" t="str">
        <x:f>IF(AND(S551&gt;=F551,T551="PASS"),"PASS","FAIL")</x:f>
        <x:v>FAIL</x:v>
      </x:c>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row>
    <x:row r="552">
      <x:c r="B552" s="28" t="str">
        <x:v>P16</x:v>
      </x:c>
      <x:c r="C552" s="28" t="str">
        <x:v>L6-G2</x:v>
      </x:c>
      <x:c r="D552" s="28" t="str">
        <x:v>L6</x:v>
      </x:c>
      <x:c r="E552" s="28" t="str">
        <x:v>G2</x:v>
      </x:c>
      <x:c r="F552" s="96" t="n">
        <x:f>$D$24</x:f>
        <x:v>1</x:v>
      </x:c>
      <x:c r="G552" s="82" t="n">
        <x:f>AB$24</x:f>
        <x:v>1</x:v>
      </x:c>
      <x:c r="H552" s="82" t="n">
        <x:f>MIN(1,Geometries!E9*$I$24+(1-Geometries!E9)*(Geometries!J9*$F$24+Geometries!K9*$G$24*IF(Geometries!M9="YES",1,$J$24)+Geometries!L9*$H$24*IF(Geometries!M9="YES",1,$J$24)))</x:f>
        <x:v>1</x:v>
      </x:c>
      <x:c r="I552" s="82" t="n">
        <x:f>IF($K$24=0,1,IF('Pair Build'!AG34&lt;=$K$24,1,0))</x:f>
        <x:v>1</x:v>
      </x:c>
      <x:c r="J552" s="82" t="n">
        <x:f>IF($L$24=0,1,IF(Geometries!W9&gt;=$L$24,1,0))</x:f>
        <x:v>1</x:v>
      </x:c>
      <x:c r="K552" s="82" t="n">
        <x:f>MIN(IF($M$24=1,Geometries!Z9,1),IF($N$24=1,Geometries!AA9,1))</x:f>
        <x:v>1</x:v>
      </x:c>
      <x:c r="L552" s="82" t="n">
        <x:f>MIN(IF($S$24=1,'Pair Build'!AE34,1),IF($T$24=1,'Pair Build'!AF34,1))</x:f>
        <x:v>1</x:v>
      </x:c>
      <x:c r="M552" s="82" t="n">
        <x:f>IF($O$24=0,1,IF('Pair Build'!AH34&lt;=$O$24,1,0))</x:f>
        <x:v>1</x:v>
      </x:c>
      <x:c r="N552" s="82" t="n">
        <x:f>IF($P$24=0,1,IF('Pair Build'!AI34="PASS",1,0))</x:f>
        <x:v>1</x:v>
      </x:c>
      <x:c r="O552" s="82" t="n">
        <x:f>IF(F552&lt;1,'Pair Build'!Y34,'Pair Build'!Z34)/$Q$24</x:f>
        <x:v>149.93333333333334</x:v>
      </x:c>
      <x:c r="P552" s="82" t="n">
        <x:f>IF('Pair Build'!AK34="T3 FIRM",1,IF(Geometries!AC9&lt;=$R$24,1,0))</x:f>
        <x:v>1</x:v>
      </x:c>
      <x:c r="Q552" s="82" t="n">
        <x:f>IF($U$24=1,Geometries!AB9,1)</x:f>
        <x:v>1</x:v>
      </x:c>
      <x:c r="R552" s="82" t="n">
        <x:f>IF($V$24=1,Lineages!AJ13,1)</x:f>
        <x:v>1</x:v>
      </x:c>
      <x:c r="S552" s="82" t="n">
        <x:f>MIN(1,G552,H552,K552,L552,Q552,R552)</x:f>
        <x:v>1</x:v>
      </x:c>
      <x:c r="T552" s="74" t="str">
        <x:f>IF(AND('Pair Build'!AJ34="FIT",I552=1,J552=1,M552=1,N552=1,O552&lt;=$E$24,P552=1),"PASS","FAIL")</x:f>
        <x:v>FAIL</x:v>
      </x:c>
      <x:c r="U552" s="98" t="str">
        <x:f>IF(AND(S552&gt;=F552,T552="PASS"),"PASS","FAIL")</x:f>
        <x:v>FAIL</x:v>
      </x:c>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row>
    <x:row r="553">
      <x:c r="B553" s="28" t="str">
        <x:v>P16</x:v>
      </x:c>
      <x:c r="C553" s="28" t="str">
        <x:v>L6-G3</x:v>
      </x:c>
      <x:c r="D553" s="28" t="str">
        <x:v>L6</x:v>
      </x:c>
      <x:c r="E553" s="28" t="str">
        <x:v>G3</x:v>
      </x:c>
      <x:c r="F553" s="96" t="n">
        <x:f>$D$24</x:f>
        <x:v>1</x:v>
      </x:c>
      <x:c r="G553" s="82" t="n">
        <x:f>AB$24</x:f>
        <x:v>1</x:v>
      </x:c>
      <x:c r="H553" s="82" t="n">
        <x:f>MIN(1,Geometries!E10*$I$24+(1-Geometries!E10)*(Geometries!J10*$F$24+Geometries!K10*$G$24*IF(Geometries!M10="YES",1,$J$24)+Geometries!L10*$H$24*IF(Geometries!M10="YES",1,$J$24)))</x:f>
        <x:v>1</x:v>
      </x:c>
      <x:c r="I553" s="82" t="n">
        <x:f>IF($K$24=0,1,IF('Pair Build'!AG35&lt;=$K$24,1,0))</x:f>
        <x:v>1</x:v>
      </x:c>
      <x:c r="J553" s="82" t="n">
        <x:f>IF($L$24=0,1,IF(Geometries!W10&gt;=$L$24,1,0))</x:f>
        <x:v>1</x:v>
      </x:c>
      <x:c r="K553" s="82" t="n">
        <x:f>MIN(IF($M$24=1,Geometries!Z10,1),IF($N$24=1,Geometries!AA10,1))</x:f>
        <x:v>1</x:v>
      </x:c>
      <x:c r="L553" s="82" t="n">
        <x:f>MIN(IF($S$24=1,'Pair Build'!AE35,1),IF($T$24=1,'Pair Build'!AF35,1))</x:f>
        <x:v>1</x:v>
      </x:c>
      <x:c r="M553" s="82" t="n">
        <x:f>IF($O$24=0,1,IF('Pair Build'!AH35&lt;=$O$24,1,0))</x:f>
        <x:v>1</x:v>
      </x:c>
      <x:c r="N553" s="82" t="n">
        <x:f>IF($P$24=0,1,IF('Pair Build'!AI35="PASS",1,0))</x:f>
        <x:v>1</x:v>
      </x:c>
      <x:c r="O553" s="82" t="n">
        <x:f>IF(F553&lt;1,'Pair Build'!Y35,'Pair Build'!Z35)/$Q$24</x:f>
        <x:v>115.58823529411765</x:v>
      </x:c>
      <x:c r="P553" s="82" t="n">
        <x:f>IF('Pair Build'!AK35="T3 FIRM",1,IF(Geometries!AC10&lt;=$R$24,1,0))</x:f>
        <x:v>1</x:v>
      </x:c>
      <x:c r="Q553" s="82" t="n">
        <x:f>IF($U$24=1,Geometries!AB10,1)</x:f>
        <x:v>1</x:v>
      </x:c>
      <x:c r="R553" s="82" t="n">
        <x:f>IF($V$24=1,Lineages!AJ13,1)</x:f>
        <x:v>1</x:v>
      </x:c>
      <x:c r="S553" s="82" t="n">
        <x:f>MIN(1,G553,H553,K553,L553,Q553,R553)</x:f>
        <x:v>1</x:v>
      </x:c>
      <x:c r="T553" s="74" t="str">
        <x:f>IF(AND('Pair Build'!AJ35="FIT",I553=1,J553=1,M553=1,N553=1,O553&lt;=$E$24,P553=1),"PASS","FAIL")</x:f>
        <x:v>FAIL</x:v>
      </x:c>
      <x:c r="U553" s="98" t="str">
        <x:f>IF(AND(S553&gt;=F553,T553="PASS"),"PASS","FAIL")</x:f>
        <x:v>FAIL</x:v>
      </x:c>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row>
    <x:row r="554">
      <x:c r="B554" s="28" t="str">
        <x:v>P16</x:v>
      </x:c>
      <x:c r="C554" s="28" t="str">
        <x:v>L6-G4</x:v>
      </x:c>
      <x:c r="D554" s="28" t="str">
        <x:v>L6</x:v>
      </x:c>
      <x:c r="E554" s="28" t="str">
        <x:v>G4</x:v>
      </x:c>
      <x:c r="F554" s="96" t="n">
        <x:f>$D$24</x:f>
        <x:v>1</x:v>
      </x:c>
      <x:c r="G554" s="82" t="n">
        <x:f>AB$24</x:f>
        <x:v>1</x:v>
      </x:c>
      <x:c r="H554" s="82" t="n">
        <x:f>MIN(1,Geometries!E11*$I$24+(1-Geometries!E11)*(Geometries!J11*$F$24+Geometries!K11*$G$24*IF(Geometries!M11="YES",1,$J$24)+Geometries!L11*$H$24*IF(Geometries!M11="YES",1,$J$24)))</x:f>
        <x:v>1</x:v>
      </x:c>
      <x:c r="I554" s="82" t="n">
        <x:f>IF($K$24=0,1,IF('Pair Build'!AG36&lt;=$K$24,1,0))</x:f>
        <x:v>1</x:v>
      </x:c>
      <x:c r="J554" s="82" t="n">
        <x:f>IF($L$24=0,1,IF(Geometries!W11&gt;=$L$24,1,0))</x:f>
        <x:v>0</x:v>
      </x:c>
      <x:c r="K554" s="82" t="n">
        <x:f>MIN(IF($M$24=1,Geometries!Z11,1),IF($N$24=1,Geometries!AA11,1))</x:f>
        <x:v>1</x:v>
      </x:c>
      <x:c r="L554" s="82" t="n">
        <x:f>MIN(IF($S$24=1,'Pair Build'!AE36,1),IF($T$24=1,'Pair Build'!AF36,1))</x:f>
        <x:v>1</x:v>
      </x:c>
      <x:c r="M554" s="82" t="n">
        <x:f>IF($O$24=0,1,IF('Pair Build'!AH36&lt;=$O$24,1,0))</x:f>
        <x:v>1</x:v>
      </x:c>
      <x:c r="N554" s="82" t="n">
        <x:f>IF($P$24=0,1,IF('Pair Build'!AI36="PASS",1,0))</x:f>
        <x:v>1</x:v>
      </x:c>
      <x:c r="O554" s="82" t="n">
        <x:f>IF(F554&lt;1,'Pair Build'!Y36,'Pair Build'!Z36)/$Q$24</x:f>
        <x:v>31.76</x:v>
      </x:c>
      <x:c r="P554" s="82" t="n">
        <x:f>IF('Pair Build'!AK36="T3 FIRM",1,IF(Geometries!AC11&lt;=$R$24,1,0))</x:f>
        <x:v>1</x:v>
      </x:c>
      <x:c r="Q554" s="82" t="n">
        <x:f>IF($U$24=1,Geometries!AB11,1)</x:f>
        <x:v>1</x:v>
      </x:c>
      <x:c r="R554" s="82" t="n">
        <x:f>IF($V$24=1,Lineages!AJ13,1)</x:f>
        <x:v>1</x:v>
      </x:c>
      <x:c r="S554" s="82" t="n">
        <x:f>MIN(1,G554,H554,K554,L554,Q554,R554)</x:f>
        <x:v>1</x:v>
      </x:c>
      <x:c r="T554" s="74" t="str">
        <x:f>IF(AND('Pair Build'!AJ36="FIT",I554=1,J554=1,M554=1,N554=1,O554&lt;=$E$24,P554=1),"PASS","FAIL")</x:f>
        <x:v>FAIL</x:v>
      </x:c>
      <x:c r="U554" s="98" t="str">
        <x:f>IF(AND(S554&gt;=F554,T554="PASS"),"PASS","FAIL")</x:f>
        <x:v>FAIL</x:v>
      </x:c>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row>
    <x:row r="555">
      <x:c r="B555" s="28" t="str">
        <x:v>P16</x:v>
      </x:c>
      <x:c r="C555" s="28" t="str">
        <x:v>L6-G5</x:v>
      </x:c>
      <x:c r="D555" s="28" t="str">
        <x:v>L6</x:v>
      </x:c>
      <x:c r="E555" s="28" t="str">
        <x:v>G5</x:v>
      </x:c>
      <x:c r="F555" s="96" t="n">
        <x:f>$D$24</x:f>
        <x:v>1</x:v>
      </x:c>
      <x:c r="G555" s="82" t="n">
        <x:f>AB$24</x:f>
        <x:v>1</x:v>
      </x:c>
      <x:c r="H555" s="82" t="n">
        <x:f>MIN(1,Geometries!E12*$I$24+(1-Geometries!E12)*(Geometries!J12*$F$24+Geometries!K12*$G$24*IF(Geometries!M12="YES",1,$J$24)+Geometries!L12*$H$24*IF(Geometries!M12="YES",1,$J$24)))</x:f>
        <x:v>1</x:v>
      </x:c>
      <x:c r="I555" s="82" t="n">
        <x:f>IF($K$24=0,1,IF('Pair Build'!AG37&lt;=$K$24,1,0))</x:f>
        <x:v>1</x:v>
      </x:c>
      <x:c r="J555" s="82" t="n">
        <x:f>IF($L$24=0,1,IF(Geometries!W12&gt;=$L$24,1,0))</x:f>
        <x:v>1</x:v>
      </x:c>
      <x:c r="K555" s="82" t="n">
        <x:f>MIN(IF($M$24=1,Geometries!Z12,1),IF($N$24=1,Geometries!AA12,1))</x:f>
        <x:v>1</x:v>
      </x:c>
      <x:c r="L555" s="82" t="n">
        <x:f>MIN(IF($S$24=1,'Pair Build'!AE37,1),IF($T$24=1,'Pair Build'!AF37,1))</x:f>
        <x:v>1</x:v>
      </x:c>
      <x:c r="M555" s="82" t="n">
        <x:f>IF($O$24=0,1,IF('Pair Build'!AH37&lt;=$O$24,1,0))</x:f>
        <x:v>1</x:v>
      </x:c>
      <x:c r="N555" s="82" t="n">
        <x:f>IF($P$24=0,1,IF('Pair Build'!AI37="PASS",1,0))</x:f>
        <x:v>1</x:v>
      </x:c>
      <x:c r="O555" s="82" t="n">
        <x:f>IF(F555&lt;1,'Pair Build'!Y37,'Pair Build'!Z37)/$Q$24</x:f>
        <x:v>155.79473684210527</x:v>
      </x:c>
      <x:c r="P555" s="82" t="n">
        <x:f>IF('Pair Build'!AK37="T3 FIRM",1,IF(Geometries!AC12&lt;=$R$24,1,0))</x:f>
        <x:v>1</x:v>
      </x:c>
      <x:c r="Q555" s="82" t="n">
        <x:f>IF($U$24=1,Geometries!AB12,1)</x:f>
        <x:v>1</x:v>
      </x:c>
      <x:c r="R555" s="82" t="n">
        <x:f>IF($V$24=1,Lineages!AJ13,1)</x:f>
        <x:v>1</x:v>
      </x:c>
      <x:c r="S555" s="82" t="n">
        <x:f>MIN(1,G555,H555,K555,L555,Q555,R555)</x:f>
        <x:v>1</x:v>
      </x:c>
      <x:c r="T555" s="74" t="str">
        <x:f>IF(AND('Pair Build'!AJ37="FIT",I555=1,J555=1,M555=1,N555=1,O555&lt;=$E$24,P555=1),"PASS","FAIL")</x:f>
        <x:v>FAIL</x:v>
      </x:c>
      <x:c r="U555" s="98" t="str">
        <x:f>IF(AND(S555&gt;=F555,T555="PASS"),"PASS","FAIL")</x:f>
        <x:v>FAIL</x:v>
      </x:c>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row>
    <x:row r="556">
      <x:c r="B556" s="28" t="str">
        <x:v>P17</x:v>
      </x:c>
      <x:c r="C556" s="28" t="str">
        <x:v>L1-G1</x:v>
      </x:c>
      <x:c r="D556" s="28" t="str">
        <x:v>L1</x:v>
      </x:c>
      <x:c r="E556" s="28" t="str">
        <x:v>G1</x:v>
      </x:c>
      <x:c r="F556" s="96" t="n">
        <x:f>$D$25</x:f>
        <x:v>0.4</x:v>
      </x:c>
      <x:c r="G556" s="82" t="n">
        <x:f>W$25</x:f>
        <x:v>1</x:v>
      </x:c>
      <x:c r="H556" s="82" t="n">
        <x:f>MIN(1,Geometries!E8*$I$25+(1-Geometries!E8)*(Geometries!J8*$F$25+Geometries!K8*$G$25*IF(Geometries!M8="YES",1,$J$25)+Geometries!L8*$H$25*IF(Geometries!M8="YES",1,$J$25)))</x:f>
        <x:v>1</x:v>
      </x:c>
      <x:c r="I556" s="82" t="n">
        <x:f>IF($K$25=0,1,IF('Pair Build'!AG8&lt;=$K$25,1,0))</x:f>
        <x:v>1</x:v>
      </x:c>
      <x:c r="J556" s="82" t="n">
        <x:f>IF($L$25=0,1,IF(Geometries!W8&gt;=$L$25,1,0))</x:f>
        <x:v>1</x:v>
      </x:c>
      <x:c r="K556" s="82" t="n">
        <x:f>MIN(IF($M$25=1,Geometries!Z8,1),IF($N$25=1,Geometries!AA8,1))</x:f>
        <x:v>0.6</x:v>
      </x:c>
      <x:c r="L556" s="82" t="n">
        <x:f>MIN(IF($S$25=1,'Pair Build'!AE8,1),IF($T$25=1,'Pair Build'!AF8,1))</x:f>
        <x:v>1</x:v>
      </x:c>
      <x:c r="M556" s="82" t="n">
        <x:f>IF($O$25=0,1,IF('Pair Build'!AH8&lt;=$O$25,1,0))</x:f>
        <x:v>1</x:v>
      </x:c>
      <x:c r="N556" s="82" t="n">
        <x:f>IF($P$25=0,1,IF('Pair Build'!AI8="PASS",1,0))</x:f>
        <x:v>1</x:v>
      </x:c>
      <x:c r="O556" s="82" t="n">
        <x:f>IF(F556&lt;1,'Pair Build'!Y8,'Pair Build'!Z8)/$Q$25</x:f>
        <x:v>12</x:v>
      </x:c>
      <x:c r="P556" s="82" t="n">
        <x:f>IF('Pair Build'!AK8="T3 FIRM",1,IF(Geometries!AC8&lt;=$R$25,1,0))</x:f>
        <x:v>1</x:v>
      </x:c>
      <x:c r="Q556" s="82" t="n">
        <x:f>IF($U$25=1,Geometries!AB8,1)</x:f>
        <x:v>1</x:v>
      </x:c>
      <x:c r="R556" s="82" t="n">
        <x:f>IF($V$25=1,Lineages!AJ8,1)</x:f>
        <x:v>1</x:v>
      </x:c>
      <x:c r="S556" s="82" t="n">
        <x:f>MIN(1,G556,H556,K556,L556,Q556,R556)</x:f>
        <x:v>0.6</x:v>
      </x:c>
      <x:c r="T556" s="74" t="str">
        <x:f>IF(AND('Pair Build'!AJ8="FIT",I556=1,J556=1,M556=1,N556=1,O556&lt;=$E$25,P556=1),"PASS","FAIL")</x:f>
        <x:v>PASS</x:v>
      </x:c>
      <x:c r="U556" s="98" t="str">
        <x:f>IF(AND(S556&gt;=F556,T556="PASS"),"PASS","FAIL")</x:f>
        <x:v>PASS</x:v>
      </x:c>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row>
    <x:row r="557">
      <x:c r="B557" s="28" t="str">
        <x:v>P17</x:v>
      </x:c>
      <x:c r="C557" s="28" t="str">
        <x:v>L1-G2</x:v>
      </x:c>
      <x:c r="D557" s="28" t="str">
        <x:v>L1</x:v>
      </x:c>
      <x:c r="E557" s="28" t="str">
        <x:v>G2</x:v>
      </x:c>
      <x:c r="F557" s="96" t="n">
        <x:f>$D$25</x:f>
        <x:v>0.4</x:v>
      </x:c>
      <x:c r="G557" s="82" t="n">
        <x:f>W$25</x:f>
        <x:v>1</x:v>
      </x:c>
      <x:c r="H557" s="82" t="n">
        <x:f>MIN(1,Geometries!E9*$I$25+(1-Geometries!E9)*(Geometries!J9*$F$25+Geometries!K9*$G$25*IF(Geometries!M9="YES",1,$J$25)+Geometries!L9*$H$25*IF(Geometries!M9="YES",1,$J$25)))</x:f>
        <x:v>1</x:v>
      </x:c>
      <x:c r="I557" s="82" t="n">
        <x:f>IF($K$25=0,1,IF('Pair Build'!AG9&lt;=$K$25,1,0))</x:f>
        <x:v>1</x:v>
      </x:c>
      <x:c r="J557" s="82" t="n">
        <x:f>IF($L$25=0,1,IF(Geometries!W9&gt;=$L$25,1,0))</x:f>
        <x:v>1</x:v>
      </x:c>
      <x:c r="K557" s="82" t="n">
        <x:f>MIN(IF($M$25=1,Geometries!Z9,1),IF($N$25=1,Geometries!AA9,1))</x:f>
        <x:v>0.3</x:v>
      </x:c>
      <x:c r="L557" s="82" t="n">
        <x:f>MIN(IF($S$25=1,'Pair Build'!AE9,1),IF($T$25=1,'Pair Build'!AF9,1))</x:f>
        <x:v>1</x:v>
      </x:c>
      <x:c r="M557" s="82" t="n">
        <x:f>IF($O$25=0,1,IF('Pair Build'!AH9&lt;=$O$25,1,0))</x:f>
        <x:v>1</x:v>
      </x:c>
      <x:c r="N557" s="82" t="n">
        <x:f>IF($P$25=0,1,IF('Pair Build'!AI9="PASS",1,0))</x:f>
        <x:v>1</x:v>
      </x:c>
      <x:c r="O557" s="82" t="n">
        <x:f>IF(F557&lt;1,'Pair Build'!Y9,'Pair Build'!Z9)/$Q$25</x:f>
        <x:v>18</x:v>
      </x:c>
      <x:c r="P557" s="82" t="n">
        <x:f>IF('Pair Build'!AK9="T3 FIRM",1,IF(Geometries!AC9&lt;=$R$25,1,0))</x:f>
        <x:v>1</x:v>
      </x:c>
      <x:c r="Q557" s="82" t="n">
        <x:f>IF($U$25=1,Geometries!AB9,1)</x:f>
        <x:v>1</x:v>
      </x:c>
      <x:c r="R557" s="82" t="n">
        <x:f>IF($V$25=1,Lineages!AJ8,1)</x:f>
        <x:v>1</x:v>
      </x:c>
      <x:c r="S557" s="82" t="n">
        <x:f>MIN(1,G557,H557,K557,L557,Q557,R557)</x:f>
        <x:v>0.3</x:v>
      </x:c>
      <x:c r="T557" s="74" t="str">
        <x:f>IF(AND('Pair Build'!AJ9="FIT",I557=1,J557=1,M557=1,N557=1,O557&lt;=$E$25,P557=1),"PASS","FAIL")</x:f>
        <x:v>PASS</x:v>
      </x:c>
      <x:c r="U557" s="98" t="str">
        <x:f>IF(AND(S557&gt;=F557,T557="PASS"),"PASS","FAIL")</x:f>
        <x:v>FAIL</x:v>
      </x:c>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row>
    <x:row r="558">
      <x:c r="B558" s="28" t="str">
        <x:v>P17</x:v>
      </x:c>
      <x:c r="C558" s="28" t="str">
        <x:v>L1-G3</x:v>
      </x:c>
      <x:c r="D558" s="28" t="str">
        <x:v>L1</x:v>
      </x:c>
      <x:c r="E558" s="28" t="str">
        <x:v>G3</x:v>
      </x:c>
      <x:c r="F558" s="96" t="n">
        <x:f>$D$25</x:f>
        <x:v>0.4</x:v>
      </x:c>
      <x:c r="G558" s="82" t="n">
        <x:f>W$25</x:f>
        <x:v>1</x:v>
      </x:c>
      <x:c r="H558" s="82" t="n">
        <x:f>MIN(1,Geometries!E10*$I$25+(1-Geometries!E10)*(Geometries!J10*$F$25+Geometries!K10*$G$25*IF(Geometries!M10="YES",1,$J$25)+Geometries!L10*$H$25*IF(Geometries!M10="YES",1,$J$25)))</x:f>
        <x:v>1</x:v>
      </x:c>
      <x:c r="I558" s="82" t="n">
        <x:f>IF($K$25=0,1,IF('Pair Build'!AG10&lt;=$K$25,1,0))</x:f>
        <x:v>1</x:v>
      </x:c>
      <x:c r="J558" s="82" t="n">
        <x:f>IF($L$25=0,1,IF(Geometries!W10&gt;=$L$25,1,0))</x:f>
        <x:v>1</x:v>
      </x:c>
      <x:c r="K558" s="82" t="n">
        <x:f>MIN(IF($M$25=1,Geometries!Z10,1),IF($N$25=1,Geometries!AA10,1))</x:f>
        <x:v>1</x:v>
      </x:c>
      <x:c r="L558" s="82" t="n">
        <x:f>MIN(IF($S$25=1,'Pair Build'!AE10,1),IF($T$25=1,'Pair Build'!AF10,1))</x:f>
        <x:v>1</x:v>
      </x:c>
      <x:c r="M558" s="82" t="n">
        <x:f>IF($O$25=0,1,IF('Pair Build'!AH10&lt;=$O$25,1,0))</x:f>
        <x:v>1</x:v>
      </x:c>
      <x:c r="N558" s="82" t="n">
        <x:f>IF($P$25=0,1,IF('Pair Build'!AI10="PASS",1,0))</x:f>
        <x:v>1</x:v>
      </x:c>
      <x:c r="O558" s="82" t="n">
        <x:f>IF(F558&lt;1,'Pair Build'!Y10,'Pair Build'!Z10)/$Q$25</x:f>
        <x:v>14</x:v>
      </x:c>
      <x:c r="P558" s="82" t="n">
        <x:f>IF('Pair Build'!AK10="T3 FIRM",1,IF(Geometries!AC10&lt;=$R$25,1,0))</x:f>
        <x:v>1</x:v>
      </x:c>
      <x:c r="Q558" s="82" t="n">
        <x:f>IF($U$25=1,Geometries!AB10,1)</x:f>
        <x:v>1</x:v>
      </x:c>
      <x:c r="R558" s="82" t="n">
        <x:f>IF($V$25=1,Lineages!AJ8,1)</x:f>
        <x:v>1</x:v>
      </x:c>
      <x:c r="S558" s="82" t="n">
        <x:f>MIN(1,G558,H558,K558,L558,Q558,R558)</x:f>
        <x:v>1</x:v>
      </x:c>
      <x:c r="T558" s="74" t="str">
        <x:f>IF(AND('Pair Build'!AJ10="FIT",I558=1,J558=1,M558=1,N558=1,O558&lt;=$E$25,P558=1),"PASS","FAIL")</x:f>
        <x:v>PASS</x:v>
      </x:c>
      <x:c r="U558" s="98" t="str">
        <x:f>IF(AND(S558&gt;=F558,T558="PASS"),"PASS","FAIL")</x:f>
        <x:v>PASS</x:v>
      </x:c>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row>
    <x:row r="559">
      <x:c r="B559" s="28" t="str">
        <x:v>P17</x:v>
      </x:c>
      <x:c r="C559" s="28" t="str">
        <x:v>L1-G4</x:v>
      </x:c>
      <x:c r="D559" s="28" t="str">
        <x:v>L1</x:v>
      </x:c>
      <x:c r="E559" s="28" t="str">
        <x:v>G4</x:v>
      </x:c>
      <x:c r="F559" s="96" t="n">
        <x:f>$D$25</x:f>
        <x:v>0.4</x:v>
      </x:c>
      <x:c r="G559" s="82" t="n">
        <x:f>W$25</x:f>
        <x:v>1</x:v>
      </x:c>
      <x:c r="H559" s="82" t="n">
        <x:f>MIN(1,Geometries!E11*$I$25+(1-Geometries!E11)*(Geometries!J11*$F$25+Geometries!K11*$G$25*IF(Geometries!M11="YES",1,$J$25)+Geometries!L11*$H$25*IF(Geometries!M11="YES",1,$J$25)))</x:f>
        <x:v>1</x:v>
      </x:c>
      <x:c r="I559" s="82" t="n">
        <x:f>IF($K$25=0,1,IF('Pair Build'!AG11&lt;=$K$25,1,0))</x:f>
        <x:v>1</x:v>
      </x:c>
      <x:c r="J559" s="82" t="n">
        <x:f>IF($L$25=0,1,IF(Geometries!W11&gt;=$L$25,1,0))</x:f>
        <x:v>1</x:v>
      </x:c>
      <x:c r="K559" s="82" t="n">
        <x:f>MIN(IF($M$25=1,Geometries!Z11,1),IF($N$25=1,Geometries!AA11,1))</x:f>
        <x:v>0.8</x:v>
      </x:c>
      <x:c r="L559" s="82" t="n">
        <x:f>MIN(IF($S$25=1,'Pair Build'!AE11,1),IF($T$25=1,'Pair Build'!AF11,1))</x:f>
        <x:v>1</x:v>
      </x:c>
      <x:c r="M559" s="82" t="n">
        <x:f>IF($O$25=0,1,IF('Pair Build'!AH11&lt;=$O$25,1,0))</x:f>
        <x:v>1</x:v>
      </x:c>
      <x:c r="N559" s="82" t="n">
        <x:f>IF($P$25=0,1,IF('Pair Build'!AI11="PASS",1,0))</x:f>
        <x:v>1</x:v>
      </x:c>
      <x:c r="O559" s="82" t="n">
        <x:f>IF(F559&lt;1,'Pair Build'!Y11,'Pair Build'!Z11)/$Q$25</x:f>
        <x:v>2</x:v>
      </x:c>
      <x:c r="P559" s="82" t="n">
        <x:f>IF('Pair Build'!AK11="T3 FIRM",1,IF(Geometries!AC11&lt;=$R$25,1,0))</x:f>
        <x:v>1</x:v>
      </x:c>
      <x:c r="Q559" s="82" t="n">
        <x:f>IF($U$25=1,Geometries!AB11,1)</x:f>
        <x:v>1</x:v>
      </x:c>
      <x:c r="R559" s="82" t="n">
        <x:f>IF($V$25=1,Lineages!AJ8,1)</x:f>
        <x:v>1</x:v>
      </x:c>
      <x:c r="S559" s="82" t="n">
        <x:f>MIN(1,G559,H559,K559,L559,Q559,R559)</x:f>
        <x:v>0.8</x:v>
      </x:c>
      <x:c r="T559" s="74" t="str">
        <x:f>IF(AND('Pair Build'!AJ11="FIT",I559=1,J559=1,M559=1,N559=1,O559&lt;=$E$25,P559=1),"PASS","FAIL")</x:f>
        <x:v>PASS</x:v>
      </x:c>
      <x:c r="U559" s="98" t="str">
        <x:f>IF(AND(S559&gt;=F559,T559="PASS"),"PASS","FAIL")</x:f>
        <x:v>PASS</x:v>
      </x:c>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row>
    <x:row r="560">
      <x:c r="B560" s="28" t="str">
        <x:v>P17</x:v>
      </x:c>
      <x:c r="C560" s="28" t="str">
        <x:v>L1-G5</x:v>
      </x:c>
      <x:c r="D560" s="28" t="str">
        <x:v>L1</x:v>
      </x:c>
      <x:c r="E560" s="28" t="str">
        <x:v>G5</x:v>
      </x:c>
      <x:c r="F560" s="96" t="n">
        <x:f>$D$25</x:f>
        <x:v>0.4</x:v>
      </x:c>
      <x:c r="G560" s="82" t="n">
        <x:f>W$25</x:f>
        <x:v>1</x:v>
      </x:c>
      <x:c r="H560" s="82" t="n">
        <x:f>MIN(1,Geometries!E12*$I$25+(1-Geometries!E12)*(Geometries!J12*$F$25+Geometries!K12*$G$25*IF(Geometries!M12="YES",1,$J$25)+Geometries!L12*$H$25*IF(Geometries!M12="YES",1,$J$25)))</x:f>
        <x:v>1</x:v>
      </x:c>
      <x:c r="I560" s="82" t="n">
        <x:f>IF($K$25=0,1,IF('Pair Build'!AG12&lt;=$K$25,1,0))</x:f>
        <x:v>1</x:v>
      </x:c>
      <x:c r="J560" s="82" t="n">
        <x:f>IF($L$25=0,1,IF(Geometries!W12&gt;=$L$25,1,0))</x:f>
        <x:v>1</x:v>
      </x:c>
      <x:c r="K560" s="82" t="n">
        <x:f>MIN(IF($M$25=1,Geometries!Z12,1),IF($N$25=1,Geometries!AA12,1))</x:f>
        <x:v>0.7</x:v>
      </x:c>
      <x:c r="L560" s="82" t="n">
        <x:f>MIN(IF($S$25=1,'Pair Build'!AE12,1),IF($T$25=1,'Pair Build'!AF12,1))</x:f>
        <x:v>1</x:v>
      </x:c>
      <x:c r="M560" s="82" t="n">
        <x:f>IF($O$25=0,1,IF('Pair Build'!AH12&lt;=$O$25,1,0))</x:f>
        <x:v>1</x:v>
      </x:c>
      <x:c r="N560" s="82" t="n">
        <x:f>IF($P$25=0,1,IF('Pair Build'!AI12="PASS",1,0))</x:f>
        <x:v>1</x:v>
      </x:c>
      <x:c r="O560" s="82" t="n">
        <x:f>IF(F560&lt;1,'Pair Build'!Y12,'Pair Build'!Z12)/$Q$25</x:f>
        <x:v>10</x:v>
      </x:c>
      <x:c r="P560" s="82" t="n">
        <x:f>IF('Pair Build'!AK12="T3 FIRM",1,IF(Geometries!AC12&lt;=$R$25,1,0))</x:f>
        <x:v>1</x:v>
      </x:c>
      <x:c r="Q560" s="82" t="n">
        <x:f>IF($U$25=1,Geometries!AB12,1)</x:f>
        <x:v>1</x:v>
      </x:c>
      <x:c r="R560" s="82" t="n">
        <x:f>IF($V$25=1,Lineages!AJ8,1)</x:f>
        <x:v>1</x:v>
      </x:c>
      <x:c r="S560" s="82" t="n">
        <x:f>MIN(1,G560,H560,K560,L560,Q560,R560)</x:f>
        <x:v>0.7</x:v>
      </x:c>
      <x:c r="T560" s="74" t="str">
        <x:f>IF(AND('Pair Build'!AJ12="FIT",I560=1,J560=1,M560=1,N560=1,O560&lt;=$E$25,P560=1),"PASS","FAIL")</x:f>
        <x:v>PASS</x:v>
      </x:c>
      <x:c r="U560" s="98" t="str">
        <x:f>IF(AND(S560&gt;=F560,T560="PASS"),"PASS","FAIL")</x:f>
        <x:v>PASS</x:v>
      </x:c>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row>
    <x:row r="561">
      <x:c r="B561" s="28" t="str">
        <x:v>P17</x:v>
      </x:c>
      <x:c r="C561" s="28" t="str">
        <x:v>L2-G1</x:v>
      </x:c>
      <x:c r="D561" s="28" t="str">
        <x:v>L2</x:v>
      </x:c>
      <x:c r="E561" s="28" t="str">
        <x:v>G1</x:v>
      </x:c>
      <x:c r="F561" s="96" t="n">
        <x:f>$D$25</x:f>
        <x:v>0.4</x:v>
      </x:c>
      <x:c r="G561" s="82" t="n">
        <x:f>X$25</x:f>
        <x:v>1</x:v>
      </x:c>
      <x:c r="H561" s="82" t="n">
        <x:f>MIN(1,Geometries!E8*$I$25+(1-Geometries!E8)*(Geometries!J8*$F$25+Geometries!K8*$G$25*IF(Geometries!M8="YES",1,$J$25)+Geometries!L8*$H$25*IF(Geometries!M8="YES",1,$J$25)))</x:f>
        <x:v>1</x:v>
      </x:c>
      <x:c r="I561" s="82" t="n">
        <x:f>IF($K$25=0,1,IF('Pair Build'!AG13&lt;=$K$25,1,0))</x:f>
        <x:v>1</x:v>
      </x:c>
      <x:c r="J561" s="82" t="n">
        <x:f>IF($L$25=0,1,IF(Geometries!W8&gt;=$L$25,1,0))</x:f>
        <x:v>1</x:v>
      </x:c>
      <x:c r="K561" s="82" t="n">
        <x:f>MIN(IF($M$25=1,Geometries!Z8,1),IF($N$25=1,Geometries!AA8,1))</x:f>
        <x:v>0.6</x:v>
      </x:c>
      <x:c r="L561" s="82" t="n">
        <x:f>MIN(IF($S$25=1,'Pair Build'!AE13,1),IF($T$25=1,'Pair Build'!AF13,1))</x:f>
        <x:v>1</x:v>
      </x:c>
      <x:c r="M561" s="82" t="n">
        <x:f>IF($O$25=0,1,IF('Pair Build'!AH13&lt;=$O$25,1,0))</x:f>
        <x:v>1</x:v>
      </x:c>
      <x:c r="N561" s="82" t="n">
        <x:f>IF($P$25=0,1,IF('Pair Build'!AI13="PASS",1,0))</x:f>
        <x:v>1</x:v>
      </x:c>
      <x:c r="O561" s="82" t="n">
        <x:f>IF(F561&lt;1,'Pair Build'!Y13,'Pair Build'!Z13)/$Q$25</x:f>
        <x:v>13.570588235294117</x:v>
      </x:c>
      <x:c r="P561" s="82" t="n">
        <x:f>IF('Pair Build'!AK13="T3 FIRM",1,IF(Geometries!AC8&lt;=$R$25,1,0))</x:f>
        <x:v>1</x:v>
      </x:c>
      <x:c r="Q561" s="82" t="n">
        <x:f>IF($U$25=1,Geometries!AB8,1)</x:f>
        <x:v>1</x:v>
      </x:c>
      <x:c r="R561" s="82" t="n">
        <x:f>IF($V$25=1,Lineages!AJ9,1)</x:f>
        <x:v>1</x:v>
      </x:c>
      <x:c r="S561" s="82" t="n">
        <x:f>MIN(1,G561,H561,K561,L561,Q561,R561)</x:f>
        <x:v>0.6</x:v>
      </x:c>
      <x:c r="T561" s="74" t="str">
        <x:f>IF(AND('Pair Build'!AJ13="FIT",I561=1,J561=1,M561=1,N561=1,O561&lt;=$E$25,P561=1),"PASS","FAIL")</x:f>
        <x:v>PASS</x:v>
      </x:c>
      <x:c r="U561" s="98" t="str">
        <x:f>IF(AND(S561&gt;=F561,T561="PASS"),"PASS","FAIL")</x:f>
        <x:v>PASS</x:v>
      </x:c>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row>
    <x:row r="562">
      <x:c r="B562" s="28" t="str">
        <x:v>P17</x:v>
      </x:c>
      <x:c r="C562" s="28" t="str">
        <x:v>L2-G2</x:v>
      </x:c>
      <x:c r="D562" s="28" t="str">
        <x:v>L2</x:v>
      </x:c>
      <x:c r="E562" s="28" t="str">
        <x:v>G2</x:v>
      </x:c>
      <x:c r="F562" s="96" t="n">
        <x:f>$D$25</x:f>
        <x:v>0.4</x:v>
      </x:c>
      <x:c r="G562" s="82" t="n">
        <x:f>X$25</x:f>
        <x:v>1</x:v>
      </x:c>
      <x:c r="H562" s="82" t="n">
        <x:f>MIN(1,Geometries!E9*$I$25+(1-Geometries!E9)*(Geometries!J9*$F$25+Geometries!K9*$G$25*IF(Geometries!M9="YES",1,$J$25)+Geometries!L9*$H$25*IF(Geometries!M9="YES",1,$J$25)))</x:f>
        <x:v>1</x:v>
      </x:c>
      <x:c r="I562" s="82" t="n">
        <x:f>IF($K$25=0,1,IF('Pair Build'!AG14&lt;=$K$25,1,0))</x:f>
        <x:v>1</x:v>
      </x:c>
      <x:c r="J562" s="82" t="n">
        <x:f>IF($L$25=0,1,IF(Geometries!W9&gt;=$L$25,1,0))</x:f>
        <x:v>1</x:v>
      </x:c>
      <x:c r="K562" s="82" t="n">
        <x:f>MIN(IF($M$25=1,Geometries!Z9,1),IF($N$25=1,Geometries!AA9,1))</x:f>
        <x:v>0.3</x:v>
      </x:c>
      <x:c r="L562" s="82" t="n">
        <x:f>MIN(IF($S$25=1,'Pair Build'!AE14,1),IF($T$25=1,'Pair Build'!AF14,1))</x:f>
        <x:v>1</x:v>
      </x:c>
      <x:c r="M562" s="82" t="n">
        <x:f>IF($O$25=0,1,IF('Pair Build'!AH14&lt;=$O$25,1,0))</x:f>
        <x:v>1</x:v>
      </x:c>
      <x:c r="N562" s="82" t="n">
        <x:f>IF($P$25=0,1,IF('Pair Build'!AI14="PASS",1,0))</x:f>
        <x:v>1</x:v>
      </x:c>
      <x:c r="O562" s="82" t="n">
        <x:f>IF(F562&lt;1,'Pair Build'!Y14,'Pair Build'!Z14)/$Q$25</x:f>
        <x:v>19.759090909090908</x:v>
      </x:c>
      <x:c r="P562" s="82" t="n">
        <x:f>IF('Pair Build'!AK14="T3 FIRM",1,IF(Geometries!AC9&lt;=$R$25,1,0))</x:f>
        <x:v>1</x:v>
      </x:c>
      <x:c r="Q562" s="82" t="n">
        <x:f>IF($U$25=1,Geometries!AB9,1)</x:f>
        <x:v>1</x:v>
      </x:c>
      <x:c r="R562" s="82" t="n">
        <x:f>IF($V$25=1,Lineages!AJ9,1)</x:f>
        <x:v>1</x:v>
      </x:c>
      <x:c r="S562" s="82" t="n">
        <x:f>MIN(1,G562,H562,K562,L562,Q562,R562)</x:f>
        <x:v>0.3</x:v>
      </x:c>
      <x:c r="T562" s="74" t="str">
        <x:f>IF(AND('Pair Build'!AJ14="FIT",I562=1,J562=1,M562=1,N562=1,O562&lt;=$E$25,P562=1),"PASS","FAIL")</x:f>
        <x:v>PASS</x:v>
      </x:c>
      <x:c r="U562" s="98" t="str">
        <x:f>IF(AND(S562&gt;=F562,T562="PASS"),"PASS","FAIL")</x:f>
        <x:v>FAIL</x:v>
      </x:c>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row>
    <x:row r="563">
      <x:c r="B563" s="28" t="str">
        <x:v>P17</x:v>
      </x:c>
      <x:c r="C563" s="28" t="str">
        <x:v>L2-G3</x:v>
      </x:c>
      <x:c r="D563" s="28" t="str">
        <x:v>L2</x:v>
      </x:c>
      <x:c r="E563" s="28" t="str">
        <x:v>G3</x:v>
      </x:c>
      <x:c r="F563" s="96" t="n">
        <x:f>$D$25</x:f>
        <x:v>0.4</x:v>
      </x:c>
      <x:c r="G563" s="82" t="n">
        <x:f>X$25</x:f>
        <x:v>1</x:v>
      </x:c>
      <x:c r="H563" s="82" t="n">
        <x:f>MIN(1,Geometries!E10*$I$25+(1-Geometries!E10)*(Geometries!J10*$F$25+Geometries!K10*$G$25*IF(Geometries!M10="YES",1,$J$25)+Geometries!L10*$H$25*IF(Geometries!M10="YES",1,$J$25)))</x:f>
        <x:v>1</x:v>
      </x:c>
      <x:c r="I563" s="82" t="n">
        <x:f>IF($K$25=0,1,IF('Pair Build'!AG15&lt;=$K$25,1,0))</x:f>
        <x:v>1</x:v>
      </x:c>
      <x:c r="J563" s="82" t="n">
        <x:f>IF($L$25=0,1,IF(Geometries!W10&gt;=$L$25,1,0))</x:f>
        <x:v>1</x:v>
      </x:c>
      <x:c r="K563" s="82" t="n">
        <x:f>MIN(IF($M$25=1,Geometries!Z10,1),IF($N$25=1,Geometries!AA10,1))</x:f>
        <x:v>1</x:v>
      </x:c>
      <x:c r="L563" s="82" t="n">
        <x:f>MIN(IF($S$25=1,'Pair Build'!AE15,1),IF($T$25=1,'Pair Build'!AF15,1))</x:f>
        <x:v>1</x:v>
      </x:c>
      <x:c r="M563" s="82" t="n">
        <x:f>IF($O$25=0,1,IF('Pair Build'!AH15&lt;=$O$25,1,0))</x:f>
        <x:v>1</x:v>
      </x:c>
      <x:c r="N563" s="82" t="n">
        <x:f>IF($P$25=0,1,IF('Pair Build'!AI15="PASS",1,0))</x:f>
        <x:v>1</x:v>
      </x:c>
      <x:c r="O563" s="82" t="n">
        <x:f>IF(F563&lt;1,'Pair Build'!Y15,'Pair Build'!Z15)/$Q$25</x:f>
        <x:v>15.43235294117647</x:v>
      </x:c>
      <x:c r="P563" s="82" t="n">
        <x:f>IF('Pair Build'!AK15="T3 FIRM",1,IF(Geometries!AC10&lt;=$R$25,1,0))</x:f>
        <x:v>1</x:v>
      </x:c>
      <x:c r="Q563" s="82" t="n">
        <x:f>IF($U$25=1,Geometries!AB10,1)</x:f>
        <x:v>1</x:v>
      </x:c>
      <x:c r="R563" s="82" t="n">
        <x:f>IF($V$25=1,Lineages!AJ9,1)</x:f>
        <x:v>1</x:v>
      </x:c>
      <x:c r="S563" s="82" t="n">
        <x:f>MIN(1,G563,H563,K563,L563,Q563,R563)</x:f>
        <x:v>1</x:v>
      </x:c>
      <x:c r="T563" s="74" t="str">
        <x:f>IF(AND('Pair Build'!AJ15="FIT",I563=1,J563=1,M563=1,N563=1,O563&lt;=$E$25,P563=1),"PASS","FAIL")</x:f>
        <x:v>PASS</x:v>
      </x:c>
      <x:c r="U563" s="98" t="str">
        <x:f>IF(AND(S563&gt;=F563,T563="PASS"),"PASS","FAIL")</x:f>
        <x:v>PASS</x:v>
      </x:c>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row>
    <x:row r="564">
      <x:c r="B564" s="28" t="str">
        <x:v>P17</x:v>
      </x:c>
      <x:c r="C564" s="28" t="str">
        <x:v>L2-G4</x:v>
      </x:c>
      <x:c r="D564" s="28" t="str">
        <x:v>L2</x:v>
      </x:c>
      <x:c r="E564" s="28" t="str">
        <x:v>G4</x:v>
      </x:c>
      <x:c r="F564" s="96" t="n">
        <x:f>$D$25</x:f>
        <x:v>0.4</x:v>
      </x:c>
      <x:c r="G564" s="82" t="n">
        <x:f>X$25</x:f>
        <x:v>1</x:v>
      </x:c>
      <x:c r="H564" s="82" t="n">
        <x:f>MIN(1,Geometries!E11*$I$25+(1-Geometries!E11)*(Geometries!J11*$F$25+Geometries!K11*$G$25*IF(Geometries!M11="YES",1,$J$25)+Geometries!L11*$H$25*IF(Geometries!M11="YES",1,$J$25)))</x:f>
        <x:v>1</x:v>
      </x:c>
      <x:c r="I564" s="82" t="n">
        <x:f>IF($K$25=0,1,IF('Pair Build'!AG16&lt;=$K$25,1,0))</x:f>
        <x:v>1</x:v>
      </x:c>
      <x:c r="J564" s="82" t="n">
        <x:f>IF($L$25=0,1,IF(Geometries!W11&gt;=$L$25,1,0))</x:f>
        <x:v>1</x:v>
      </x:c>
      <x:c r="K564" s="82" t="n">
        <x:f>MIN(IF($M$25=1,Geometries!Z11,1),IF($N$25=1,Geometries!AA11,1))</x:f>
        <x:v>0.8</x:v>
      </x:c>
      <x:c r="L564" s="82" t="n">
        <x:f>MIN(IF($S$25=1,'Pair Build'!AE16,1),IF($T$25=1,'Pair Build'!AF16,1))</x:f>
        <x:v>1</x:v>
      </x:c>
      <x:c r="M564" s="82" t="n">
        <x:f>IF($O$25=0,1,IF('Pair Build'!AH16&lt;=$O$25,1,0))</x:f>
        <x:v>1</x:v>
      </x:c>
      <x:c r="N564" s="82" t="n">
        <x:f>IF($P$25=0,1,IF('Pair Build'!AI16="PASS",1,0))</x:f>
        <x:v>1</x:v>
      </x:c>
      <x:c r="O564" s="82" t="n">
        <x:f>IF(F564&lt;1,'Pair Build'!Y16,'Pair Build'!Z16)/$Q$25</x:f>
        <x:v>2.3266666666666667</x:v>
      </x:c>
      <x:c r="P564" s="82" t="n">
        <x:f>IF('Pair Build'!AK16="T3 FIRM",1,IF(Geometries!AC11&lt;=$R$25,1,0))</x:f>
        <x:v>1</x:v>
      </x:c>
      <x:c r="Q564" s="82" t="n">
        <x:f>IF($U$25=1,Geometries!AB11,1)</x:f>
        <x:v>1</x:v>
      </x:c>
      <x:c r="R564" s="82" t="n">
        <x:f>IF($V$25=1,Lineages!AJ9,1)</x:f>
        <x:v>1</x:v>
      </x:c>
      <x:c r="S564" s="82" t="n">
        <x:f>MIN(1,G564,H564,K564,L564,Q564,R564)</x:f>
        <x:v>0.8</x:v>
      </x:c>
      <x:c r="T564" s="74" t="str">
        <x:f>IF(AND('Pair Build'!AJ16="FIT",I564=1,J564=1,M564=1,N564=1,O564&lt;=$E$25,P564=1),"PASS","FAIL")</x:f>
        <x:v>PASS</x:v>
      </x:c>
      <x:c r="U564" s="98" t="str">
        <x:f>IF(AND(S564&gt;=F564,T564="PASS"),"PASS","FAIL")</x:f>
        <x:v>PASS</x:v>
      </x:c>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row>
    <x:row r="565">
      <x:c r="B565" s="28" t="str">
        <x:v>P17</x:v>
      </x:c>
      <x:c r="C565" s="28" t="str">
        <x:v>L2-G5</x:v>
      </x:c>
      <x:c r="D565" s="28" t="str">
        <x:v>L2</x:v>
      </x:c>
      <x:c r="E565" s="28" t="str">
        <x:v>G5</x:v>
      </x:c>
      <x:c r="F565" s="96" t="n">
        <x:f>$D$25</x:f>
        <x:v>0.4</x:v>
      </x:c>
      <x:c r="G565" s="82" t="n">
        <x:f>X$25</x:f>
        <x:v>1</x:v>
      </x:c>
      <x:c r="H565" s="82" t="n">
        <x:f>MIN(1,Geometries!E12*$I$25+(1-Geometries!E12)*(Geometries!J12*$F$25+Geometries!K12*$G$25*IF(Geometries!M12="YES",1,$J$25)+Geometries!L12*$H$25*IF(Geometries!M12="YES",1,$J$25)))</x:f>
        <x:v>1</x:v>
      </x:c>
      <x:c r="I565" s="82" t="n">
        <x:f>IF($K$25=0,1,IF('Pair Build'!AG17&lt;=$K$25,1,0))</x:f>
        <x:v>1</x:v>
      </x:c>
      <x:c r="J565" s="82" t="n">
        <x:f>IF($L$25=0,1,IF(Geometries!W12&gt;=$L$25,1,0))</x:f>
        <x:v>1</x:v>
      </x:c>
      <x:c r="K565" s="82" t="n">
        <x:f>MIN(IF($M$25=1,Geometries!Z12,1),IF($N$25=1,Geometries!AA12,1))</x:f>
        <x:v>0.7</x:v>
      </x:c>
      <x:c r="L565" s="82" t="n">
        <x:f>MIN(IF($S$25=1,'Pair Build'!AE17,1),IF($T$25=1,'Pair Build'!AF17,1))</x:f>
        <x:v>1</x:v>
      </x:c>
      <x:c r="M565" s="82" t="n">
        <x:f>IF($O$25=0,1,IF('Pair Build'!AH17&lt;=$O$25,1,0))</x:f>
        <x:v>1</x:v>
      </x:c>
      <x:c r="N565" s="82" t="n">
        <x:f>IF($P$25=0,1,IF('Pair Build'!AI17="PASS",1,0))</x:f>
        <x:v>1</x:v>
      </x:c>
      <x:c r="O565" s="82" t="n">
        <x:f>IF(F565&lt;1,'Pair Build'!Y17,'Pair Build'!Z17)/$Q$25</x:f>
        <x:v>11.777631578947368</x:v>
      </x:c>
      <x:c r="P565" s="82" t="n">
        <x:f>IF('Pair Build'!AK17="T3 FIRM",1,IF(Geometries!AC12&lt;=$R$25,1,0))</x:f>
        <x:v>1</x:v>
      </x:c>
      <x:c r="Q565" s="82" t="n">
        <x:f>IF($U$25=1,Geometries!AB12,1)</x:f>
        <x:v>1</x:v>
      </x:c>
      <x:c r="R565" s="82" t="n">
        <x:f>IF($V$25=1,Lineages!AJ9,1)</x:f>
        <x:v>1</x:v>
      </x:c>
      <x:c r="S565" s="82" t="n">
        <x:f>MIN(1,G565,H565,K565,L565,Q565,R565)</x:f>
        <x:v>0.7</x:v>
      </x:c>
      <x:c r="T565" s="74" t="str">
        <x:f>IF(AND('Pair Build'!AJ17="FIT",I565=1,J565=1,M565=1,N565=1,O565&lt;=$E$25,P565=1),"PASS","FAIL")</x:f>
        <x:v>PASS</x:v>
      </x:c>
      <x:c r="U565" s="98" t="str">
        <x:f>IF(AND(S565&gt;=F565,T565="PASS"),"PASS","FAIL")</x:f>
        <x:v>PASS</x:v>
      </x:c>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row>
    <x:row r="566">
      <x:c r="B566" s="28" t="str">
        <x:v>P17</x:v>
      </x:c>
      <x:c r="C566" s="28" t="str">
        <x:v>L3-G1</x:v>
      </x:c>
      <x:c r="D566" s="28" t="str">
        <x:v>L3</x:v>
      </x:c>
      <x:c r="E566" s="28" t="str">
        <x:v>G1</x:v>
      </x:c>
      <x:c r="F566" s="96" t="n">
        <x:f>$D$25</x:f>
        <x:v>0.4</x:v>
      </x:c>
      <x:c r="G566" s="82" t="n">
        <x:f>Y$25</x:f>
        <x:v>1</x:v>
      </x:c>
      <x:c r="H566" s="82" t="n">
        <x:f>MIN(1,Geometries!E8*$I$25+(1-Geometries!E8)*(Geometries!J8*$F$25+Geometries!K8*$G$25*IF(Geometries!M8="YES",1,$J$25)+Geometries!L8*$H$25*IF(Geometries!M8="YES",1,$J$25)))</x:f>
        <x:v>1</x:v>
      </x:c>
      <x:c r="I566" s="82" t="n">
        <x:f>IF($K$25=0,1,IF('Pair Build'!AG18&lt;=$K$25,1,0))</x:f>
        <x:v>1</x:v>
      </x:c>
      <x:c r="J566" s="82" t="n">
        <x:f>IF($L$25=0,1,IF(Geometries!W8&gt;=$L$25,1,0))</x:f>
        <x:v>1</x:v>
      </x:c>
      <x:c r="K566" s="82" t="n">
        <x:f>MIN(IF($M$25=1,Geometries!Z8,1),IF($N$25=1,Geometries!AA8,1))</x:f>
        <x:v>0.6</x:v>
      </x:c>
      <x:c r="L566" s="82" t="n">
        <x:f>MIN(IF($S$25=1,'Pair Build'!AE18,1),IF($T$25=1,'Pair Build'!AF18,1))</x:f>
        <x:v>1</x:v>
      </x:c>
      <x:c r="M566" s="82" t="n">
        <x:f>IF($O$25=0,1,IF('Pair Build'!AH18&lt;=$O$25,1,0))</x:f>
        <x:v>1</x:v>
      </x:c>
      <x:c r="N566" s="82" t="n">
        <x:f>IF($P$25=0,1,IF('Pair Build'!AI18="PASS",1,0))</x:f>
        <x:v>1</x:v>
      </x:c>
      <x:c r="O566" s="82" t="n">
        <x:f>IF(F566&lt;1,'Pair Build'!Y18,'Pair Build'!Z18)/$Q$25</x:f>
        <x:v>17.929411764705883</x:v>
      </x:c>
      <x:c r="P566" s="82" t="n">
        <x:f>IF('Pair Build'!AK18="T3 FIRM",1,IF(Geometries!AC8&lt;=$R$25,1,0))</x:f>
        <x:v>1</x:v>
      </x:c>
      <x:c r="Q566" s="82" t="n">
        <x:f>IF($U$25=1,Geometries!AB8,1)</x:f>
        <x:v>1</x:v>
      </x:c>
      <x:c r="R566" s="82" t="n">
        <x:f>IF($V$25=1,Lineages!AJ10,1)</x:f>
        <x:v>1</x:v>
      </x:c>
      <x:c r="S566" s="82" t="n">
        <x:f>MIN(1,G566,H566,K566,L566,Q566,R566)</x:f>
        <x:v>0.6</x:v>
      </x:c>
      <x:c r="T566" s="74" t="str">
        <x:f>IF(AND('Pair Build'!AJ18="FIT",I566=1,J566=1,M566=1,N566=1,O566&lt;=$E$25,P566=1),"PASS","FAIL")</x:f>
        <x:v>FAIL</x:v>
      </x:c>
      <x:c r="U566" s="98" t="str">
        <x:f>IF(AND(S566&gt;=F566,T566="PASS"),"PASS","FAIL")</x:f>
        <x:v>FAIL</x:v>
      </x:c>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row>
    <x:row r="567">
      <x:c r="B567" s="28" t="str">
        <x:v>P17</x:v>
      </x:c>
      <x:c r="C567" s="28" t="str">
        <x:v>L3-G2</x:v>
      </x:c>
      <x:c r="D567" s="28" t="str">
        <x:v>L3</x:v>
      </x:c>
      <x:c r="E567" s="28" t="str">
        <x:v>G2</x:v>
      </x:c>
      <x:c r="F567" s="96" t="n">
        <x:f>$D$25</x:f>
        <x:v>0.4</x:v>
      </x:c>
      <x:c r="G567" s="82" t="n">
        <x:f>Y$25</x:f>
        <x:v>1</x:v>
      </x:c>
      <x:c r="H567" s="82" t="n">
        <x:f>MIN(1,Geometries!E9*$I$25+(1-Geometries!E9)*(Geometries!J9*$F$25+Geometries!K9*$G$25*IF(Geometries!M9="YES",1,$J$25)+Geometries!L9*$H$25*IF(Geometries!M9="YES",1,$J$25)))</x:f>
        <x:v>1</x:v>
      </x:c>
      <x:c r="I567" s="82" t="n">
        <x:f>IF($K$25=0,1,IF('Pair Build'!AG19&lt;=$K$25,1,0))</x:f>
        <x:v>1</x:v>
      </x:c>
      <x:c r="J567" s="82" t="n">
        <x:f>IF($L$25=0,1,IF(Geometries!W9&gt;=$L$25,1,0))</x:f>
        <x:v>1</x:v>
      </x:c>
      <x:c r="K567" s="82" t="n">
        <x:f>MIN(IF($M$25=1,Geometries!Z9,1),IF($N$25=1,Geometries!AA9,1))</x:f>
        <x:v>0.3</x:v>
      </x:c>
      <x:c r="L567" s="82" t="n">
        <x:f>MIN(IF($S$25=1,'Pair Build'!AE19,1),IF($T$25=1,'Pair Build'!AF19,1))</x:f>
        <x:v>1</x:v>
      </x:c>
      <x:c r="M567" s="82" t="n">
        <x:f>IF($O$25=0,1,IF('Pair Build'!AH19&lt;=$O$25,1,0))</x:f>
        <x:v>1</x:v>
      </x:c>
      <x:c r="N567" s="82" t="n">
        <x:f>IF($P$25=0,1,IF('Pair Build'!AI19="PASS",1,0))</x:f>
        <x:v>1</x:v>
      </x:c>
      <x:c r="O567" s="82" t="n">
        <x:f>IF(F567&lt;1,'Pair Build'!Y19,'Pair Build'!Z19)/$Q$25</x:f>
        <x:v>27.163636363636364</x:v>
      </x:c>
      <x:c r="P567" s="82" t="n">
        <x:f>IF('Pair Build'!AK19="T3 FIRM",1,IF(Geometries!AC9&lt;=$R$25,1,0))</x:f>
        <x:v>1</x:v>
      </x:c>
      <x:c r="Q567" s="82" t="n">
        <x:f>IF($U$25=1,Geometries!AB9,1)</x:f>
        <x:v>1</x:v>
      </x:c>
      <x:c r="R567" s="82" t="n">
        <x:f>IF($V$25=1,Lineages!AJ10,1)</x:f>
        <x:v>1</x:v>
      </x:c>
      <x:c r="S567" s="82" t="n">
        <x:f>MIN(1,G567,H567,K567,L567,Q567,R567)</x:f>
        <x:v>0.3</x:v>
      </x:c>
      <x:c r="T567" s="74" t="str">
        <x:f>IF(AND('Pair Build'!AJ19="FIT",I567=1,J567=1,M567=1,N567=1,O567&lt;=$E$25,P567=1),"PASS","FAIL")</x:f>
        <x:v>FAIL</x:v>
      </x:c>
      <x:c r="U567" s="98" t="str">
        <x:f>IF(AND(S567&gt;=F567,T567="PASS"),"PASS","FAIL")</x:f>
        <x:v>FAIL</x:v>
      </x:c>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row>
    <x:row r="568">
      <x:c r="B568" s="28" t="str">
        <x:v>P17</x:v>
      </x:c>
      <x:c r="C568" s="28" t="str">
        <x:v>L3-G3</x:v>
      </x:c>
      <x:c r="D568" s="28" t="str">
        <x:v>L3</x:v>
      </x:c>
      <x:c r="E568" s="28" t="str">
        <x:v>G3</x:v>
      </x:c>
      <x:c r="F568" s="96" t="n">
        <x:f>$D$25</x:f>
        <x:v>0.4</x:v>
      </x:c>
      <x:c r="G568" s="82" t="n">
        <x:f>Y$25</x:f>
        <x:v>1</x:v>
      </x:c>
      <x:c r="H568" s="82" t="n">
        <x:f>MIN(1,Geometries!E10*$I$25+(1-Geometries!E10)*(Geometries!J10*$F$25+Geometries!K10*$G$25*IF(Geometries!M10="YES",1,$J$25)+Geometries!L10*$H$25*IF(Geometries!M10="YES",1,$J$25)))</x:f>
        <x:v>1</x:v>
      </x:c>
      <x:c r="I568" s="82" t="n">
        <x:f>IF($K$25=0,1,IF('Pair Build'!AG20&lt;=$K$25,1,0))</x:f>
        <x:v>1</x:v>
      </x:c>
      <x:c r="J568" s="82" t="n">
        <x:f>IF($L$25=0,1,IF(Geometries!W10&gt;=$L$25,1,0))</x:f>
        <x:v>1</x:v>
      </x:c>
      <x:c r="K568" s="82" t="n">
        <x:f>MIN(IF($M$25=1,Geometries!Z10,1),IF($N$25=1,Geometries!AA10,1))</x:f>
        <x:v>1</x:v>
      </x:c>
      <x:c r="L568" s="82" t="n">
        <x:f>MIN(IF($S$25=1,'Pair Build'!AE20,1),IF($T$25=1,'Pair Build'!AF20,1))</x:f>
        <x:v>1</x:v>
      </x:c>
      <x:c r="M568" s="82" t="n">
        <x:f>IF($O$25=0,1,IF('Pair Build'!AH20&lt;=$O$25,1,0))</x:f>
        <x:v>1</x:v>
      </x:c>
      <x:c r="N568" s="82" t="n">
        <x:f>IF($P$25=0,1,IF('Pair Build'!AI20="PASS",1,0))</x:f>
        <x:v>1</x:v>
      </x:c>
      <x:c r="O568" s="82" t="n">
        <x:f>IF(F568&lt;1,'Pair Build'!Y20,'Pair Build'!Z20)/$Q$25</x:f>
        <x:v>20.91764705882353</x:v>
      </x:c>
      <x:c r="P568" s="82" t="n">
        <x:f>IF('Pair Build'!AK20="T3 FIRM",1,IF(Geometries!AC10&lt;=$R$25,1,0))</x:f>
        <x:v>1</x:v>
      </x:c>
      <x:c r="Q568" s="82" t="n">
        <x:f>IF($U$25=1,Geometries!AB10,1)</x:f>
        <x:v>1</x:v>
      </x:c>
      <x:c r="R568" s="82" t="n">
        <x:f>IF($V$25=1,Lineages!AJ10,1)</x:f>
        <x:v>1</x:v>
      </x:c>
      <x:c r="S568" s="82" t="n">
        <x:f>MIN(1,G568,H568,K568,L568,Q568,R568)</x:f>
        <x:v>1</x:v>
      </x:c>
      <x:c r="T568" s="74" t="str">
        <x:f>IF(AND('Pair Build'!AJ20="FIT",I568=1,J568=1,M568=1,N568=1,O568&lt;=$E$25,P568=1),"PASS","FAIL")</x:f>
        <x:v>FAIL</x:v>
      </x:c>
      <x:c r="U568" s="98" t="str">
        <x:f>IF(AND(S568&gt;=F568,T568="PASS"),"PASS","FAIL")</x:f>
        <x:v>FAIL</x:v>
      </x:c>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row>
    <x:row r="569">
      <x:c r="B569" s="28" t="str">
        <x:v>P17</x:v>
      </x:c>
      <x:c r="C569" s="28" t="str">
        <x:v>L3-G4</x:v>
      </x:c>
      <x:c r="D569" s="28" t="str">
        <x:v>L3</x:v>
      </x:c>
      <x:c r="E569" s="28" t="str">
        <x:v>G4</x:v>
      </x:c>
      <x:c r="F569" s="96" t="n">
        <x:f>$D$25</x:f>
        <x:v>0.4</x:v>
      </x:c>
      <x:c r="G569" s="82" t="n">
        <x:f>Y$25</x:f>
        <x:v>1</x:v>
      </x:c>
      <x:c r="H569" s="82" t="n">
        <x:f>MIN(1,Geometries!E11*$I$25+(1-Geometries!E11)*(Geometries!J11*$F$25+Geometries!K11*$G$25*IF(Geometries!M11="YES",1,$J$25)+Geometries!L11*$H$25*IF(Geometries!M11="YES",1,$J$25)))</x:f>
        <x:v>1</x:v>
      </x:c>
      <x:c r="I569" s="82" t="n">
        <x:f>IF($K$25=0,1,IF('Pair Build'!AG21&lt;=$K$25,1,0))</x:f>
        <x:v>1</x:v>
      </x:c>
      <x:c r="J569" s="82" t="n">
        <x:f>IF($L$25=0,1,IF(Geometries!W11&gt;=$L$25,1,0))</x:f>
        <x:v>1</x:v>
      </x:c>
      <x:c r="K569" s="82" t="n">
        <x:f>MIN(IF($M$25=1,Geometries!Z11,1),IF($N$25=1,Geometries!AA11,1))</x:f>
        <x:v>0.8</x:v>
      </x:c>
      <x:c r="L569" s="82" t="n">
        <x:f>MIN(IF($S$25=1,'Pair Build'!AE21,1),IF($T$25=1,'Pair Build'!AF21,1))</x:f>
        <x:v>1</x:v>
      </x:c>
      <x:c r="M569" s="82" t="n">
        <x:f>IF($O$25=0,1,IF('Pair Build'!AH21&lt;=$O$25,1,0))</x:f>
        <x:v>1</x:v>
      </x:c>
      <x:c r="N569" s="82" t="n">
        <x:f>IF($P$25=0,1,IF('Pair Build'!AI21="PASS",1,0))</x:f>
        <x:v>1</x:v>
      </x:c>
      <x:c r="O569" s="82" t="n">
        <x:f>IF(F569&lt;1,'Pair Build'!Y21,'Pair Build'!Z21)/$Q$25</x:f>
        <x:v>2.88</x:v>
      </x:c>
      <x:c r="P569" s="82" t="n">
        <x:f>IF('Pair Build'!AK21="T3 FIRM",1,IF(Geometries!AC11&lt;=$R$25,1,0))</x:f>
        <x:v>1</x:v>
      </x:c>
      <x:c r="Q569" s="82" t="n">
        <x:f>IF($U$25=1,Geometries!AB11,1)</x:f>
        <x:v>1</x:v>
      </x:c>
      <x:c r="R569" s="82" t="n">
        <x:f>IF($V$25=1,Lineages!AJ10,1)</x:f>
        <x:v>1</x:v>
      </x:c>
      <x:c r="S569" s="82" t="n">
        <x:f>MIN(1,G569,H569,K569,L569,Q569,R569)</x:f>
        <x:v>0.8</x:v>
      </x:c>
      <x:c r="T569" s="74" t="str">
        <x:f>IF(AND('Pair Build'!AJ21="FIT",I569=1,J569=1,M569=1,N569=1,O569&lt;=$E$25,P569=1),"PASS","FAIL")</x:f>
        <x:v>FAIL</x:v>
      </x:c>
      <x:c r="U569" s="98" t="str">
        <x:f>IF(AND(S569&gt;=F569,T569="PASS"),"PASS","FAIL")</x:f>
        <x:v>FAIL</x:v>
      </x:c>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row>
    <x:row r="570">
      <x:c r="B570" s="28" t="str">
        <x:v>P17</x:v>
      </x:c>
      <x:c r="C570" s="28" t="str">
        <x:v>L3-G5</x:v>
      </x:c>
      <x:c r="D570" s="28" t="str">
        <x:v>L3</x:v>
      </x:c>
      <x:c r="E570" s="28" t="str">
        <x:v>G5</x:v>
      </x:c>
      <x:c r="F570" s="96" t="n">
        <x:f>$D$25</x:f>
        <x:v>0.4</x:v>
      </x:c>
      <x:c r="G570" s="82" t="n">
        <x:f>Y$25</x:f>
        <x:v>1</x:v>
      </x:c>
      <x:c r="H570" s="82" t="n">
        <x:f>MIN(1,Geometries!E12*$I$25+(1-Geometries!E12)*(Geometries!J12*$F$25+Geometries!K12*$G$25*IF(Geometries!M12="YES",1,$J$25)+Geometries!L12*$H$25*IF(Geometries!M12="YES",1,$J$25)))</x:f>
        <x:v>1</x:v>
      </x:c>
      <x:c r="I570" s="82" t="n">
        <x:f>IF($K$25=0,1,IF('Pair Build'!AG22&lt;=$K$25,1,0))</x:f>
        <x:v>1</x:v>
      </x:c>
      <x:c r="J570" s="82" t="n">
        <x:f>IF($L$25=0,1,IF(Geometries!W12&gt;=$L$25,1,0))</x:f>
        <x:v>1</x:v>
      </x:c>
      <x:c r="K570" s="82" t="n">
        <x:f>MIN(IF($M$25=1,Geometries!Z12,1),IF($N$25=1,Geometries!AA12,1))</x:f>
        <x:v>0.7</x:v>
      </x:c>
      <x:c r="L570" s="82" t="n">
        <x:f>MIN(IF($S$25=1,'Pair Build'!AE22,1),IF($T$25=1,'Pair Build'!AF22,1))</x:f>
        <x:v>1</x:v>
      </x:c>
      <x:c r="M570" s="82" t="n">
        <x:f>IF($O$25=0,1,IF('Pair Build'!AH22&lt;=$O$25,1,0))</x:f>
        <x:v>1</x:v>
      </x:c>
      <x:c r="N570" s="82" t="n">
        <x:f>IF($P$25=0,1,IF('Pair Build'!AI22="PASS",1,0))</x:f>
        <x:v>1</x:v>
      </x:c>
      <x:c r="O570" s="82" t="n">
        <x:f>IF(F570&lt;1,'Pair Build'!Y22,'Pair Build'!Z22)/$Q$25</x:f>
        <x:v>14.421052631578949</x:v>
      </x:c>
      <x:c r="P570" s="82" t="n">
        <x:f>IF('Pair Build'!AK22="T3 FIRM",1,IF(Geometries!AC12&lt;=$R$25,1,0))</x:f>
        <x:v>1</x:v>
      </x:c>
      <x:c r="Q570" s="82" t="n">
        <x:f>IF($U$25=1,Geometries!AB12,1)</x:f>
        <x:v>1</x:v>
      </x:c>
      <x:c r="R570" s="82" t="n">
        <x:f>IF($V$25=1,Lineages!AJ10,1)</x:f>
        <x:v>1</x:v>
      </x:c>
      <x:c r="S570" s="82" t="n">
        <x:f>MIN(1,G570,H570,K570,L570,Q570,R570)</x:f>
        <x:v>0.7</x:v>
      </x:c>
      <x:c r="T570" s="74" t="str">
        <x:f>IF(AND('Pair Build'!AJ22="FIT",I570=1,J570=1,M570=1,N570=1,O570&lt;=$E$25,P570=1),"PASS","FAIL")</x:f>
        <x:v>FAIL</x:v>
      </x:c>
      <x:c r="U570" s="98" t="str">
        <x:f>IF(AND(S570&gt;=F570,T570="PASS"),"PASS","FAIL")</x:f>
        <x:v>FAIL</x:v>
      </x:c>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row>
    <x:row r="571">
      <x:c r="B571" s="28" t="str">
        <x:v>P17</x:v>
      </x:c>
      <x:c r="C571" s="28" t="str">
        <x:v>L4-G1</x:v>
      </x:c>
      <x:c r="D571" s="28" t="str">
        <x:v>L4</x:v>
      </x:c>
      <x:c r="E571" s="28" t="str">
        <x:v>G1</x:v>
      </x:c>
      <x:c r="F571" s="96" t="n">
        <x:f>$D$25</x:f>
        <x:v>0.4</x:v>
      </x:c>
      <x:c r="G571" s="82" t="n">
        <x:f>Z$25</x:f>
        <x:v>1</x:v>
      </x:c>
      <x:c r="H571" s="82" t="n">
        <x:f>MIN(1,Geometries!E8*$I$25+(1-Geometries!E8)*(Geometries!J8*$F$25+Geometries!K8*$G$25*IF(Geometries!M8="YES",1,$J$25)+Geometries!L8*$H$25*IF(Geometries!M8="YES",1,$J$25)))</x:f>
        <x:v>1</x:v>
      </x:c>
      <x:c r="I571" s="82" t="n">
        <x:f>IF($K$25=0,1,IF('Pair Build'!AG23&lt;=$K$25,1,0))</x:f>
        <x:v>1</x:v>
      </x:c>
      <x:c r="J571" s="82" t="n">
        <x:f>IF($L$25=0,1,IF(Geometries!W8&gt;=$L$25,1,0))</x:f>
        <x:v>1</x:v>
      </x:c>
      <x:c r="K571" s="82" t="n">
        <x:f>MIN(IF($M$25=1,Geometries!Z8,1),IF($N$25=1,Geometries!AA8,1))</x:f>
        <x:v>0.6</x:v>
      </x:c>
      <x:c r="L571" s="82" t="n">
        <x:f>MIN(IF($S$25=1,'Pair Build'!AE23,1),IF($T$25=1,'Pair Build'!AF23,1))</x:f>
        <x:v>1</x:v>
      </x:c>
      <x:c r="M571" s="82" t="n">
        <x:f>IF($O$25=0,1,IF('Pair Build'!AH23&lt;=$O$25,1,0))</x:f>
        <x:v>1</x:v>
      </x:c>
      <x:c r="N571" s="82" t="n">
        <x:f>IF($P$25=0,1,IF('Pair Build'!AI23="PASS",1,0))</x:f>
        <x:v>1</x:v>
      </x:c>
      <x:c r="O571" s="82" t="n">
        <x:f>IF(F571&lt;1,'Pair Build'!Y23,'Pair Build'!Z23)/$Q$25</x:f>
        <x:v>20.276470588235295</x:v>
      </x:c>
      <x:c r="P571" s="82" t="n">
        <x:f>IF('Pair Build'!AK23="T3 FIRM",1,IF(Geometries!AC8&lt;=$R$25,1,0))</x:f>
        <x:v>1</x:v>
      </x:c>
      <x:c r="Q571" s="82" t="n">
        <x:f>IF($U$25=1,Geometries!AB8,1)</x:f>
        <x:v>1</x:v>
      </x:c>
      <x:c r="R571" s="82" t="n">
        <x:f>IF($V$25=1,Lineages!AJ11,1)</x:f>
        <x:v>1</x:v>
      </x:c>
      <x:c r="S571" s="82" t="n">
        <x:f>MIN(1,G571,H571,K571,L571,Q571,R571)</x:f>
        <x:v>0.6</x:v>
      </x:c>
      <x:c r="T571" s="74" t="str">
        <x:f>IF(AND('Pair Build'!AJ23="FIT",I571=1,J571=1,M571=1,N571=1,O571&lt;=$E$25,P571=1),"PASS","FAIL")</x:f>
        <x:v>PASS</x:v>
      </x:c>
      <x:c r="U571" s="98" t="str">
        <x:f>IF(AND(S571&gt;=F571,T571="PASS"),"PASS","FAIL")</x:f>
        <x:v>PASS</x:v>
      </x:c>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row>
    <x:row r="572">
      <x:c r="B572" s="28" t="str">
        <x:v>P17</x:v>
      </x:c>
      <x:c r="C572" s="28" t="str">
        <x:v>L4-G2</x:v>
      </x:c>
      <x:c r="D572" s="28" t="str">
        <x:v>L4</x:v>
      </x:c>
      <x:c r="E572" s="28" t="str">
        <x:v>G2</x:v>
      </x:c>
      <x:c r="F572" s="96" t="n">
        <x:f>$D$25</x:f>
        <x:v>0.4</x:v>
      </x:c>
      <x:c r="G572" s="82" t="n">
        <x:f>Z$25</x:f>
        <x:v>1</x:v>
      </x:c>
      <x:c r="H572" s="82" t="n">
        <x:f>MIN(1,Geometries!E9*$I$25+(1-Geometries!E9)*(Geometries!J9*$F$25+Geometries!K9*$G$25*IF(Geometries!M9="YES",1,$J$25)+Geometries!L9*$H$25*IF(Geometries!M9="YES",1,$J$25)))</x:f>
        <x:v>1</x:v>
      </x:c>
      <x:c r="I572" s="82" t="n">
        <x:f>IF($K$25=0,1,IF('Pair Build'!AG24&lt;=$K$25,1,0))</x:f>
        <x:v>1</x:v>
      </x:c>
      <x:c r="J572" s="82" t="n">
        <x:f>IF($L$25=0,1,IF(Geometries!W9&gt;=$L$25,1,0))</x:f>
        <x:v>1</x:v>
      </x:c>
      <x:c r="K572" s="82" t="n">
        <x:f>MIN(IF($M$25=1,Geometries!Z9,1),IF($N$25=1,Geometries!AA9,1))</x:f>
        <x:v>0.3</x:v>
      </x:c>
      <x:c r="L572" s="82" t="n">
        <x:f>MIN(IF($S$25=1,'Pair Build'!AE24,1),IF($T$25=1,'Pair Build'!AF24,1))</x:f>
        <x:v>1</x:v>
      </x:c>
      <x:c r="M572" s="82" t="n">
        <x:f>IF($O$25=0,1,IF('Pair Build'!AH24&lt;=$O$25,1,0))</x:f>
        <x:v>1</x:v>
      </x:c>
      <x:c r="N572" s="82" t="n">
        <x:f>IF($P$25=0,1,IF('Pair Build'!AI24="PASS",1,0))</x:f>
        <x:v>1</x:v>
      </x:c>
      <x:c r="O572" s="82" t="n">
        <x:f>IF(F572&lt;1,'Pair Build'!Y24,'Pair Build'!Z24)/$Q$25</x:f>
        <x:v>27.45</x:v>
      </x:c>
      <x:c r="P572" s="82" t="n">
        <x:f>IF('Pair Build'!AK24="T3 FIRM",1,IF(Geometries!AC9&lt;=$R$25,1,0))</x:f>
        <x:v>1</x:v>
      </x:c>
      <x:c r="Q572" s="82" t="n">
        <x:f>IF($U$25=1,Geometries!AB9,1)</x:f>
        <x:v>1</x:v>
      </x:c>
      <x:c r="R572" s="82" t="n">
        <x:f>IF($V$25=1,Lineages!AJ11,1)</x:f>
        <x:v>1</x:v>
      </x:c>
      <x:c r="S572" s="82" t="n">
        <x:f>MIN(1,G572,H572,K572,L572,Q572,R572)</x:f>
        <x:v>0.3</x:v>
      </x:c>
      <x:c r="T572" s="74" t="str">
        <x:f>IF(AND('Pair Build'!AJ24="FIT",I572=1,J572=1,M572=1,N572=1,O572&lt;=$E$25,P572=1),"PASS","FAIL")</x:f>
        <x:v>PASS</x:v>
      </x:c>
      <x:c r="U572" s="98" t="str">
        <x:f>IF(AND(S572&gt;=F572,T572="PASS"),"PASS","FAIL")</x:f>
        <x:v>FAIL</x:v>
      </x:c>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row>
    <x:row r="573">
      <x:c r="B573" s="28" t="str">
        <x:v>P17</x:v>
      </x:c>
      <x:c r="C573" s="28" t="str">
        <x:v>L4-G3</x:v>
      </x:c>
      <x:c r="D573" s="28" t="str">
        <x:v>L4</x:v>
      </x:c>
      <x:c r="E573" s="28" t="str">
        <x:v>G3</x:v>
      </x:c>
      <x:c r="F573" s="96" t="n">
        <x:f>$D$25</x:f>
        <x:v>0.4</x:v>
      </x:c>
      <x:c r="G573" s="82" t="n">
        <x:f>Z$25</x:f>
        <x:v>1</x:v>
      </x:c>
      <x:c r="H573" s="82" t="n">
        <x:f>MIN(1,Geometries!E10*$I$25+(1-Geometries!E10)*(Geometries!J10*$F$25+Geometries!K10*$G$25*IF(Geometries!M10="YES",1,$J$25)+Geometries!L10*$H$25*IF(Geometries!M10="YES",1,$J$25)))</x:f>
        <x:v>1</x:v>
      </x:c>
      <x:c r="I573" s="82" t="n">
        <x:f>IF($K$25=0,1,IF('Pair Build'!AG25&lt;=$K$25,1,0))</x:f>
        <x:v>1</x:v>
      </x:c>
      <x:c r="J573" s="82" t="n">
        <x:f>IF($L$25=0,1,IF(Geometries!W10&gt;=$L$25,1,0))</x:f>
        <x:v>1</x:v>
      </x:c>
      <x:c r="K573" s="82" t="n">
        <x:f>MIN(IF($M$25=1,Geometries!Z10,1),IF($N$25=1,Geometries!AA10,1))</x:f>
        <x:v>1</x:v>
      </x:c>
      <x:c r="L573" s="82" t="n">
        <x:f>MIN(IF($S$25=1,'Pair Build'!AE25,1),IF($T$25=1,'Pair Build'!AF25,1))</x:f>
        <x:v>1</x:v>
      </x:c>
      <x:c r="M573" s="82" t="n">
        <x:f>IF($O$25=0,1,IF('Pair Build'!AH25&lt;=$O$25,1,0))</x:f>
        <x:v>1</x:v>
      </x:c>
      <x:c r="N573" s="82" t="n">
        <x:f>IF($P$25=0,1,IF('Pair Build'!AI25="PASS",1,0))</x:f>
        <x:v>1</x:v>
      </x:c>
      <x:c r="O573" s="82" t="n">
        <x:f>IF(F573&lt;1,'Pair Build'!Y25,'Pair Build'!Z25)/$Q$25</x:f>
        <x:v>21.655882352941177</x:v>
      </x:c>
      <x:c r="P573" s="82" t="n">
        <x:f>IF('Pair Build'!AK25="T3 FIRM",1,IF(Geometries!AC10&lt;=$R$25,1,0))</x:f>
        <x:v>1</x:v>
      </x:c>
      <x:c r="Q573" s="82" t="n">
        <x:f>IF($U$25=1,Geometries!AB10,1)</x:f>
        <x:v>1</x:v>
      </x:c>
      <x:c r="R573" s="82" t="n">
        <x:f>IF($V$25=1,Lineages!AJ11,1)</x:f>
        <x:v>1</x:v>
      </x:c>
      <x:c r="S573" s="82" t="n">
        <x:f>MIN(1,G573,H573,K573,L573,Q573,R573)</x:f>
        <x:v>1</x:v>
      </x:c>
      <x:c r="T573" s="74" t="str">
        <x:f>IF(AND('Pair Build'!AJ25="FIT",I573=1,J573=1,M573=1,N573=1,O573&lt;=$E$25,P573=1),"PASS","FAIL")</x:f>
        <x:v>PASS</x:v>
      </x:c>
      <x:c r="U573" s="98" t="str">
        <x:f>IF(AND(S573&gt;=F573,T573="PASS"),"PASS","FAIL")</x:f>
        <x:v>PASS</x:v>
      </x:c>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row>
    <x:row r="574">
      <x:c r="B574" s="28" t="str">
        <x:v>P17</x:v>
      </x:c>
      <x:c r="C574" s="28" t="str">
        <x:v>L4-G4</x:v>
      </x:c>
      <x:c r="D574" s="28" t="str">
        <x:v>L4</x:v>
      </x:c>
      <x:c r="E574" s="28" t="str">
        <x:v>G4</x:v>
      </x:c>
      <x:c r="F574" s="96" t="n">
        <x:f>$D$25</x:f>
        <x:v>0.4</x:v>
      </x:c>
      <x:c r="G574" s="82" t="n">
        <x:f>Z$25</x:f>
        <x:v>1</x:v>
      </x:c>
      <x:c r="H574" s="82" t="n">
        <x:f>MIN(1,Geometries!E11*$I$25+(1-Geometries!E11)*(Geometries!J11*$F$25+Geometries!K11*$G$25*IF(Geometries!M11="YES",1,$J$25)+Geometries!L11*$H$25*IF(Geometries!M11="YES",1,$J$25)))</x:f>
        <x:v>1</x:v>
      </x:c>
      <x:c r="I574" s="82" t="n">
        <x:f>IF($K$25=0,1,IF('Pair Build'!AG26&lt;=$K$25,1,0))</x:f>
        <x:v>1</x:v>
      </x:c>
      <x:c r="J574" s="82" t="n">
        <x:f>IF($L$25=0,1,IF(Geometries!W11&gt;=$L$25,1,0))</x:f>
        <x:v>1</x:v>
      </x:c>
      <x:c r="K574" s="82" t="n">
        <x:f>MIN(IF($M$25=1,Geometries!Z11,1),IF($N$25=1,Geometries!AA11,1))</x:f>
        <x:v>0.8</x:v>
      </x:c>
      <x:c r="L574" s="82" t="n">
        <x:f>MIN(IF($S$25=1,'Pair Build'!AE26,1),IF($T$25=1,'Pair Build'!AF26,1))</x:f>
        <x:v>1</x:v>
      </x:c>
      <x:c r="M574" s="82" t="n">
        <x:f>IF($O$25=0,1,IF('Pair Build'!AH26&lt;=$O$25,1,0))</x:f>
        <x:v>1</x:v>
      </x:c>
      <x:c r="N574" s="82" t="n">
        <x:f>IF($P$25=0,1,IF('Pair Build'!AI26="PASS",1,0))</x:f>
        <x:v>1</x:v>
      </x:c>
      <x:c r="O574" s="82" t="n">
        <x:f>IF(F574&lt;1,'Pair Build'!Y26,'Pair Build'!Z26)/$Q$25</x:f>
        <x:v>3.6333333333333333</x:v>
      </x:c>
      <x:c r="P574" s="82" t="n">
        <x:f>IF('Pair Build'!AK26="T3 FIRM",1,IF(Geometries!AC11&lt;=$R$25,1,0))</x:f>
        <x:v>1</x:v>
      </x:c>
      <x:c r="Q574" s="82" t="n">
        <x:f>IF($U$25=1,Geometries!AB11,1)</x:f>
        <x:v>1</x:v>
      </x:c>
      <x:c r="R574" s="82" t="n">
        <x:f>IF($V$25=1,Lineages!AJ11,1)</x:f>
        <x:v>1</x:v>
      </x:c>
      <x:c r="S574" s="82" t="n">
        <x:f>MIN(1,G574,H574,K574,L574,Q574,R574)</x:f>
        <x:v>0.8</x:v>
      </x:c>
      <x:c r="T574" s="74" t="str">
        <x:f>IF(AND('Pair Build'!AJ26="FIT",I574=1,J574=1,M574=1,N574=1,O574&lt;=$E$25,P574=1),"PASS","FAIL")</x:f>
        <x:v>PASS</x:v>
      </x:c>
      <x:c r="U574" s="98" t="str">
        <x:f>IF(AND(S574&gt;=F574,T574="PASS"),"PASS","FAIL")</x:f>
        <x:v>PASS</x:v>
      </x:c>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row>
    <x:row r="575">
      <x:c r="B575" s="28" t="str">
        <x:v>P17</x:v>
      </x:c>
      <x:c r="C575" s="28" t="str">
        <x:v>L4-G5</x:v>
      </x:c>
      <x:c r="D575" s="28" t="str">
        <x:v>L4</x:v>
      </x:c>
      <x:c r="E575" s="28" t="str">
        <x:v>G5</x:v>
      </x:c>
      <x:c r="F575" s="96" t="n">
        <x:f>$D$25</x:f>
        <x:v>0.4</x:v>
      </x:c>
      <x:c r="G575" s="82" t="n">
        <x:f>Z$25</x:f>
        <x:v>1</x:v>
      </x:c>
      <x:c r="H575" s="82" t="n">
        <x:f>MIN(1,Geometries!E12*$I$25+(1-Geometries!E12)*(Geometries!J12*$F$25+Geometries!K12*$G$25*IF(Geometries!M12="YES",1,$J$25)+Geometries!L12*$H$25*IF(Geometries!M12="YES",1,$J$25)))</x:f>
        <x:v>1</x:v>
      </x:c>
      <x:c r="I575" s="82" t="n">
        <x:f>IF($K$25=0,1,IF('Pair Build'!AG27&lt;=$K$25,1,0))</x:f>
        <x:v>1</x:v>
      </x:c>
      <x:c r="J575" s="82" t="n">
        <x:f>IF($L$25=0,1,IF(Geometries!W12&gt;=$L$25,1,0))</x:f>
        <x:v>1</x:v>
      </x:c>
      <x:c r="K575" s="82" t="n">
        <x:f>MIN(IF($M$25=1,Geometries!Z12,1),IF($N$25=1,Geometries!AA12,1))</x:f>
        <x:v>0.7</x:v>
      </x:c>
      <x:c r="L575" s="82" t="n">
        <x:f>MIN(IF($S$25=1,'Pair Build'!AE27,1),IF($T$25=1,'Pair Build'!AF27,1))</x:f>
        <x:v>1</x:v>
      </x:c>
      <x:c r="M575" s="82" t="n">
        <x:f>IF($O$25=0,1,IF('Pair Build'!AH27&lt;=$O$25,1,0))</x:f>
        <x:v>1</x:v>
      </x:c>
      <x:c r="N575" s="82" t="n">
        <x:f>IF($P$25=0,1,IF('Pair Build'!AI27="PASS",1,0))</x:f>
        <x:v>1</x:v>
      </x:c>
      <x:c r="O575" s="82" t="n">
        <x:f>IF(F575&lt;1,'Pair Build'!Y27,'Pair Build'!Z27)/$Q$25</x:f>
        <x:v>19.20394736842105</x:v>
      </x:c>
      <x:c r="P575" s="82" t="n">
        <x:f>IF('Pair Build'!AK27="T3 FIRM",1,IF(Geometries!AC12&lt;=$R$25,1,0))</x:f>
        <x:v>1</x:v>
      </x:c>
      <x:c r="Q575" s="82" t="n">
        <x:f>IF($U$25=1,Geometries!AB12,1)</x:f>
        <x:v>1</x:v>
      </x:c>
      <x:c r="R575" s="82" t="n">
        <x:f>IF($V$25=1,Lineages!AJ11,1)</x:f>
        <x:v>1</x:v>
      </x:c>
      <x:c r="S575" s="82" t="n">
        <x:f>MIN(1,G575,H575,K575,L575,Q575,R575)</x:f>
        <x:v>0.7</x:v>
      </x:c>
      <x:c r="T575" s="74" t="str">
        <x:f>IF(AND('Pair Build'!AJ27="FIT",I575=1,J575=1,M575=1,N575=1,O575&lt;=$E$25,P575=1),"PASS","FAIL")</x:f>
        <x:v>PASS</x:v>
      </x:c>
      <x:c r="U575" s="98" t="str">
        <x:f>IF(AND(S575&gt;=F575,T575="PASS"),"PASS","FAIL")</x:f>
        <x:v>PASS</x:v>
      </x:c>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row>
    <x:row r="576">
      <x:c r="B576" s="28" t="str">
        <x:v>P17</x:v>
      </x:c>
      <x:c r="C576" s="28" t="str">
        <x:v>L5-G1</x:v>
      </x:c>
      <x:c r="D576" s="28" t="str">
        <x:v>L5</x:v>
      </x:c>
      <x:c r="E576" s="28" t="str">
        <x:v>G1</x:v>
      </x:c>
      <x:c r="F576" s="96" t="n">
        <x:f>$D$25</x:f>
        <x:v>0.4</x:v>
      </x:c>
      <x:c r="G576" s="82" t="n">
        <x:f>AA$25</x:f>
        <x:v>1</x:v>
      </x:c>
      <x:c r="H576" s="82" t="n">
        <x:f>MIN(1,Geometries!E8*$I$25+(1-Geometries!E8)*(Geometries!J8*$F$25+Geometries!K8*$G$25*IF(Geometries!M8="YES",1,$J$25)+Geometries!L8*$H$25*IF(Geometries!M8="YES",1,$J$25)))</x:f>
        <x:v>1</x:v>
      </x:c>
      <x:c r="I576" s="82" t="n">
        <x:f>IF($K$25=0,1,IF('Pair Build'!AG28&lt;=$K$25,1,0))</x:f>
        <x:v>1</x:v>
      </x:c>
      <x:c r="J576" s="82" t="n">
        <x:f>IF($L$25=0,1,IF(Geometries!W8&gt;=$L$25,1,0))</x:f>
        <x:v>1</x:v>
      </x:c>
      <x:c r="K576" s="82" t="n">
        <x:f>MIN(IF($M$25=1,Geometries!Z8,1),IF($N$25=1,Geometries!AA8,1))</x:f>
        <x:v>0.6</x:v>
      </x:c>
      <x:c r="L576" s="82" t="n">
        <x:f>MIN(IF($S$25=1,'Pair Build'!AE28,1),IF($T$25=1,'Pair Build'!AF28,1))</x:f>
        <x:v>1</x:v>
      </x:c>
      <x:c r="M576" s="82" t="n">
        <x:f>IF($O$25=0,1,IF('Pair Build'!AH28&lt;=$O$25,1,0))</x:f>
        <x:v>1</x:v>
      </x:c>
      <x:c r="N576" s="82" t="n">
        <x:f>IF($P$25=0,1,IF('Pair Build'!AI28="PASS",1,0))</x:f>
        <x:v>1</x:v>
      </x:c>
      <x:c r="O576" s="82" t="n">
        <x:f>IF(F576&lt;1,'Pair Build'!Y28,'Pair Build'!Z28)/$Q$25</x:f>
        <x:v>12</x:v>
      </x:c>
      <x:c r="P576" s="82" t="n">
        <x:f>IF('Pair Build'!AK28="T3 FIRM",1,IF(Geometries!AC8&lt;=$R$25,1,0))</x:f>
        <x:v>1</x:v>
      </x:c>
      <x:c r="Q576" s="82" t="n">
        <x:f>IF($U$25=1,Geometries!AB8,1)</x:f>
        <x:v>1</x:v>
      </x:c>
      <x:c r="R576" s="82" t="n">
        <x:f>IF($V$25=1,Lineages!AJ12,1)</x:f>
        <x:v>1</x:v>
      </x:c>
      <x:c r="S576" s="82" t="n">
        <x:f>MIN(1,G576,H576,K576,L576,Q576,R576)</x:f>
        <x:v>0.6</x:v>
      </x:c>
      <x:c r="T576" s="74" t="str">
        <x:f>IF(AND('Pair Build'!AJ28="FIT",I576=1,J576=1,M576=1,N576=1,O576&lt;=$E$25,P576=1),"PASS","FAIL")</x:f>
        <x:v>PASS</x:v>
      </x:c>
      <x:c r="U576" s="98" t="str">
        <x:f>IF(AND(S576&gt;=F576,T576="PASS"),"PASS","FAIL")</x:f>
        <x:v>PASS</x:v>
      </x:c>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row>
    <x:row r="577">
      <x:c r="B577" s="28" t="str">
        <x:v>P17</x:v>
      </x:c>
      <x:c r="C577" s="28" t="str">
        <x:v>L5-G2</x:v>
      </x:c>
      <x:c r="D577" s="28" t="str">
        <x:v>L5</x:v>
      </x:c>
      <x:c r="E577" s="28" t="str">
        <x:v>G2</x:v>
      </x:c>
      <x:c r="F577" s="96" t="n">
        <x:f>$D$25</x:f>
        <x:v>0.4</x:v>
      </x:c>
      <x:c r="G577" s="82" t="n">
        <x:f>AA$25</x:f>
        <x:v>1</x:v>
      </x:c>
      <x:c r="H577" s="82" t="n">
        <x:f>MIN(1,Geometries!E9*$I$25+(1-Geometries!E9)*(Geometries!J9*$F$25+Geometries!K9*$G$25*IF(Geometries!M9="YES",1,$J$25)+Geometries!L9*$H$25*IF(Geometries!M9="YES",1,$J$25)))</x:f>
        <x:v>1</x:v>
      </x:c>
      <x:c r="I577" s="82" t="n">
        <x:f>IF($K$25=0,1,IF('Pair Build'!AG29&lt;=$K$25,1,0))</x:f>
        <x:v>1</x:v>
      </x:c>
      <x:c r="J577" s="82" t="n">
        <x:f>IF($L$25=0,1,IF(Geometries!W9&gt;=$L$25,1,0))</x:f>
        <x:v>1</x:v>
      </x:c>
      <x:c r="K577" s="82" t="n">
        <x:f>MIN(IF($M$25=1,Geometries!Z9,1),IF($N$25=1,Geometries!AA9,1))</x:f>
        <x:v>0.3</x:v>
      </x:c>
      <x:c r="L577" s="82" t="n">
        <x:f>MIN(IF($S$25=1,'Pair Build'!AE29,1),IF($T$25=1,'Pair Build'!AF29,1))</x:f>
        <x:v>1</x:v>
      </x:c>
      <x:c r="M577" s="82" t="n">
        <x:f>IF($O$25=0,1,IF('Pair Build'!AH29&lt;=$O$25,1,0))</x:f>
        <x:v>1</x:v>
      </x:c>
      <x:c r="N577" s="82" t="n">
        <x:f>IF($P$25=0,1,IF('Pair Build'!AI29="PASS",1,0))</x:f>
        <x:v>1</x:v>
      </x:c>
      <x:c r="O577" s="82" t="n">
        <x:f>IF(F577&lt;1,'Pair Build'!Y29,'Pair Build'!Z29)/$Q$25</x:f>
        <x:v>18</x:v>
      </x:c>
      <x:c r="P577" s="82" t="n">
        <x:f>IF('Pair Build'!AK29="T3 FIRM",1,IF(Geometries!AC9&lt;=$R$25,1,0))</x:f>
        <x:v>1</x:v>
      </x:c>
      <x:c r="Q577" s="82" t="n">
        <x:f>IF($U$25=1,Geometries!AB9,1)</x:f>
        <x:v>1</x:v>
      </x:c>
      <x:c r="R577" s="82" t="n">
        <x:f>IF($V$25=1,Lineages!AJ12,1)</x:f>
        <x:v>1</x:v>
      </x:c>
      <x:c r="S577" s="82" t="n">
        <x:f>MIN(1,G577,H577,K577,L577,Q577,R577)</x:f>
        <x:v>0.3</x:v>
      </x:c>
      <x:c r="T577" s="74" t="str">
        <x:f>IF(AND('Pair Build'!AJ29="FIT",I577=1,J577=1,M577=1,N577=1,O577&lt;=$E$25,P577=1),"PASS","FAIL")</x:f>
        <x:v>PASS</x:v>
      </x:c>
      <x:c r="U577" s="98" t="str">
        <x:f>IF(AND(S577&gt;=F577,T577="PASS"),"PASS","FAIL")</x:f>
        <x:v>FAIL</x:v>
      </x:c>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row>
    <x:row r="578">
      <x:c r="B578" s="28" t="str">
        <x:v>P17</x:v>
      </x:c>
      <x:c r="C578" s="28" t="str">
        <x:v>L5-G3</x:v>
      </x:c>
      <x:c r="D578" s="28" t="str">
        <x:v>L5</x:v>
      </x:c>
      <x:c r="E578" s="28" t="str">
        <x:v>G3</x:v>
      </x:c>
      <x:c r="F578" s="96" t="n">
        <x:f>$D$25</x:f>
        <x:v>0.4</x:v>
      </x:c>
      <x:c r="G578" s="82" t="n">
        <x:f>AA$25</x:f>
        <x:v>1</x:v>
      </x:c>
      <x:c r="H578" s="82" t="n">
        <x:f>MIN(1,Geometries!E10*$I$25+(1-Geometries!E10)*(Geometries!J10*$F$25+Geometries!K10*$G$25*IF(Geometries!M10="YES",1,$J$25)+Geometries!L10*$H$25*IF(Geometries!M10="YES",1,$J$25)))</x:f>
        <x:v>1</x:v>
      </x:c>
      <x:c r="I578" s="82" t="n">
        <x:f>IF($K$25=0,1,IF('Pair Build'!AG30&lt;=$K$25,1,0))</x:f>
        <x:v>1</x:v>
      </x:c>
      <x:c r="J578" s="82" t="n">
        <x:f>IF($L$25=0,1,IF(Geometries!W10&gt;=$L$25,1,0))</x:f>
        <x:v>1</x:v>
      </x:c>
      <x:c r="K578" s="82" t="n">
        <x:f>MIN(IF($M$25=1,Geometries!Z10,1),IF($N$25=1,Geometries!AA10,1))</x:f>
        <x:v>1</x:v>
      </x:c>
      <x:c r="L578" s="82" t="n">
        <x:f>MIN(IF($S$25=1,'Pair Build'!AE30,1),IF($T$25=1,'Pair Build'!AF30,1))</x:f>
        <x:v>1</x:v>
      </x:c>
      <x:c r="M578" s="82" t="n">
        <x:f>IF($O$25=0,1,IF('Pair Build'!AH30&lt;=$O$25,1,0))</x:f>
        <x:v>1</x:v>
      </x:c>
      <x:c r="N578" s="82" t="n">
        <x:f>IF($P$25=0,1,IF('Pair Build'!AI30="PASS",1,0))</x:f>
        <x:v>1</x:v>
      </x:c>
      <x:c r="O578" s="82" t="n">
        <x:f>IF(F578&lt;1,'Pair Build'!Y30,'Pair Build'!Z30)/$Q$25</x:f>
        <x:v>14</x:v>
      </x:c>
      <x:c r="P578" s="82" t="n">
        <x:f>IF('Pair Build'!AK30="T3 FIRM",1,IF(Geometries!AC10&lt;=$R$25,1,0))</x:f>
        <x:v>1</x:v>
      </x:c>
      <x:c r="Q578" s="82" t="n">
        <x:f>IF($U$25=1,Geometries!AB10,1)</x:f>
        <x:v>1</x:v>
      </x:c>
      <x:c r="R578" s="82" t="n">
        <x:f>IF($V$25=1,Lineages!AJ12,1)</x:f>
        <x:v>1</x:v>
      </x:c>
      <x:c r="S578" s="82" t="n">
        <x:f>MIN(1,G578,H578,K578,L578,Q578,R578)</x:f>
        <x:v>1</x:v>
      </x:c>
      <x:c r="T578" s="74" t="str">
        <x:f>IF(AND('Pair Build'!AJ30="FIT",I578=1,J578=1,M578=1,N578=1,O578&lt;=$E$25,P578=1),"PASS","FAIL")</x:f>
        <x:v>PASS</x:v>
      </x:c>
      <x:c r="U578" s="98" t="str">
        <x:f>IF(AND(S578&gt;=F578,T578="PASS"),"PASS","FAIL")</x:f>
        <x:v>PASS</x:v>
      </x:c>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row>
    <x:row r="579">
      <x:c r="B579" s="28" t="str">
        <x:v>P17</x:v>
      </x:c>
      <x:c r="C579" s="28" t="str">
        <x:v>L5-G4</x:v>
      </x:c>
      <x:c r="D579" s="28" t="str">
        <x:v>L5</x:v>
      </x:c>
      <x:c r="E579" s="28" t="str">
        <x:v>G4</x:v>
      </x:c>
      <x:c r="F579" s="96" t="n">
        <x:f>$D$25</x:f>
        <x:v>0.4</x:v>
      </x:c>
      <x:c r="G579" s="82" t="n">
        <x:f>AA$25</x:f>
        <x:v>1</x:v>
      </x:c>
      <x:c r="H579" s="82" t="n">
        <x:f>MIN(1,Geometries!E11*$I$25+(1-Geometries!E11)*(Geometries!J11*$F$25+Geometries!K11*$G$25*IF(Geometries!M11="YES",1,$J$25)+Geometries!L11*$H$25*IF(Geometries!M11="YES",1,$J$25)))</x:f>
        <x:v>1</x:v>
      </x:c>
      <x:c r="I579" s="82" t="n">
        <x:f>IF($K$25=0,1,IF('Pair Build'!AG31&lt;=$K$25,1,0))</x:f>
        <x:v>1</x:v>
      </x:c>
      <x:c r="J579" s="82" t="n">
        <x:f>IF($L$25=0,1,IF(Geometries!W11&gt;=$L$25,1,0))</x:f>
        <x:v>1</x:v>
      </x:c>
      <x:c r="K579" s="82" t="n">
        <x:f>MIN(IF($M$25=1,Geometries!Z11,1),IF($N$25=1,Geometries!AA11,1))</x:f>
        <x:v>0.8</x:v>
      </x:c>
      <x:c r="L579" s="82" t="n">
        <x:f>MIN(IF($S$25=1,'Pair Build'!AE31,1),IF($T$25=1,'Pair Build'!AF31,1))</x:f>
        <x:v>1</x:v>
      </x:c>
      <x:c r="M579" s="82" t="n">
        <x:f>IF($O$25=0,1,IF('Pair Build'!AH31&lt;=$O$25,1,0))</x:f>
        <x:v>1</x:v>
      </x:c>
      <x:c r="N579" s="82" t="n">
        <x:f>IF($P$25=0,1,IF('Pair Build'!AI31="PASS",1,0))</x:f>
        <x:v>1</x:v>
      </x:c>
      <x:c r="O579" s="82" t="n">
        <x:f>IF(F579&lt;1,'Pair Build'!Y31,'Pair Build'!Z31)/$Q$25</x:f>
        <x:v>2</x:v>
      </x:c>
      <x:c r="P579" s="82" t="n">
        <x:f>IF('Pair Build'!AK31="T3 FIRM",1,IF(Geometries!AC11&lt;=$R$25,1,0))</x:f>
        <x:v>1</x:v>
      </x:c>
      <x:c r="Q579" s="82" t="n">
        <x:f>IF($U$25=1,Geometries!AB11,1)</x:f>
        <x:v>1</x:v>
      </x:c>
      <x:c r="R579" s="82" t="n">
        <x:f>IF($V$25=1,Lineages!AJ12,1)</x:f>
        <x:v>1</x:v>
      </x:c>
      <x:c r="S579" s="82" t="n">
        <x:f>MIN(1,G579,H579,K579,L579,Q579,R579)</x:f>
        <x:v>0.8</x:v>
      </x:c>
      <x:c r="T579" s="74" t="str">
        <x:f>IF(AND('Pair Build'!AJ31="FIT",I579=1,J579=1,M579=1,N579=1,O579&lt;=$E$25,P579=1),"PASS","FAIL")</x:f>
        <x:v>PASS</x:v>
      </x:c>
      <x:c r="U579" s="98" t="str">
        <x:f>IF(AND(S579&gt;=F579,T579="PASS"),"PASS","FAIL")</x:f>
        <x:v>PASS</x:v>
      </x:c>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row>
    <x:row r="580">
      <x:c r="B580" s="28" t="str">
        <x:v>P17</x:v>
      </x:c>
      <x:c r="C580" s="28" t="str">
        <x:v>L5-G5</x:v>
      </x:c>
      <x:c r="D580" s="28" t="str">
        <x:v>L5</x:v>
      </x:c>
      <x:c r="E580" s="28" t="str">
        <x:v>G5</x:v>
      </x:c>
      <x:c r="F580" s="96" t="n">
        <x:f>$D$25</x:f>
        <x:v>0.4</x:v>
      </x:c>
      <x:c r="G580" s="82" t="n">
        <x:f>AA$25</x:f>
        <x:v>1</x:v>
      </x:c>
      <x:c r="H580" s="82" t="n">
        <x:f>MIN(1,Geometries!E12*$I$25+(1-Geometries!E12)*(Geometries!J12*$F$25+Geometries!K12*$G$25*IF(Geometries!M12="YES",1,$J$25)+Geometries!L12*$H$25*IF(Geometries!M12="YES",1,$J$25)))</x:f>
        <x:v>1</x:v>
      </x:c>
      <x:c r="I580" s="82" t="n">
        <x:f>IF($K$25=0,1,IF('Pair Build'!AG32&lt;=$K$25,1,0))</x:f>
        <x:v>1</x:v>
      </x:c>
      <x:c r="J580" s="82" t="n">
        <x:f>IF($L$25=0,1,IF(Geometries!W12&gt;=$L$25,1,0))</x:f>
        <x:v>1</x:v>
      </x:c>
      <x:c r="K580" s="82" t="n">
        <x:f>MIN(IF($M$25=1,Geometries!Z12,1),IF($N$25=1,Geometries!AA12,1))</x:f>
        <x:v>0.7</x:v>
      </x:c>
      <x:c r="L580" s="82" t="n">
        <x:f>MIN(IF($S$25=1,'Pair Build'!AE32,1),IF($T$25=1,'Pair Build'!AF32,1))</x:f>
        <x:v>1</x:v>
      </x:c>
      <x:c r="M580" s="82" t="n">
        <x:f>IF($O$25=0,1,IF('Pair Build'!AH32&lt;=$O$25,1,0))</x:f>
        <x:v>1</x:v>
      </x:c>
      <x:c r="N580" s="82" t="n">
        <x:f>IF($P$25=0,1,IF('Pair Build'!AI32="PASS",1,0))</x:f>
        <x:v>1</x:v>
      </x:c>
      <x:c r="O580" s="82" t="n">
        <x:f>IF(F580&lt;1,'Pair Build'!Y32,'Pair Build'!Z32)/$Q$25</x:f>
        <x:v>10</x:v>
      </x:c>
      <x:c r="P580" s="82" t="n">
        <x:f>IF('Pair Build'!AK32="T3 FIRM",1,IF(Geometries!AC12&lt;=$R$25,1,0))</x:f>
        <x:v>1</x:v>
      </x:c>
      <x:c r="Q580" s="82" t="n">
        <x:f>IF($U$25=1,Geometries!AB12,1)</x:f>
        <x:v>1</x:v>
      </x:c>
      <x:c r="R580" s="82" t="n">
        <x:f>IF($V$25=1,Lineages!AJ12,1)</x:f>
        <x:v>1</x:v>
      </x:c>
      <x:c r="S580" s="82" t="n">
        <x:f>MIN(1,G580,H580,K580,L580,Q580,R580)</x:f>
        <x:v>0.7</x:v>
      </x:c>
      <x:c r="T580" s="74" t="str">
        <x:f>IF(AND('Pair Build'!AJ32="FIT",I580=1,J580=1,M580=1,N580=1,O580&lt;=$E$25,P580=1),"PASS","FAIL")</x:f>
        <x:v>PASS</x:v>
      </x:c>
      <x:c r="U580" s="98" t="str">
        <x:f>IF(AND(S580&gt;=F580,T580="PASS"),"PASS","FAIL")</x:f>
        <x:v>PASS</x:v>
      </x:c>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row>
    <x:row r="581">
      <x:c r="B581" s="28" t="str">
        <x:v>P17</x:v>
      </x:c>
      <x:c r="C581" s="28" t="str">
        <x:v>L6-G1</x:v>
      </x:c>
      <x:c r="D581" s="28" t="str">
        <x:v>L6</x:v>
      </x:c>
      <x:c r="E581" s="28" t="str">
        <x:v>G1</x:v>
      </x:c>
      <x:c r="F581" s="96" t="n">
        <x:f>$D$25</x:f>
        <x:v>0.4</x:v>
      </x:c>
      <x:c r="G581" s="82" t="n">
        <x:f>AB$25</x:f>
        <x:v>1</x:v>
      </x:c>
      <x:c r="H581" s="82" t="n">
        <x:f>MIN(1,Geometries!E8*$I$25+(1-Geometries!E8)*(Geometries!J8*$F$25+Geometries!K8*$G$25*IF(Geometries!M8="YES",1,$J$25)+Geometries!L8*$H$25*IF(Geometries!M8="YES",1,$J$25)))</x:f>
        <x:v>1</x:v>
      </x:c>
      <x:c r="I581" s="82" t="n">
        <x:f>IF($K$25=0,1,IF('Pair Build'!AG33&lt;=$K$25,1,0))</x:f>
        <x:v>1</x:v>
      </x:c>
      <x:c r="J581" s="82" t="n">
        <x:f>IF($L$25=0,1,IF(Geometries!W8&gt;=$L$25,1,0))</x:f>
        <x:v>1</x:v>
      </x:c>
      <x:c r="K581" s="82" t="n">
        <x:f>MIN(IF($M$25=1,Geometries!Z8,1),IF($N$25=1,Geometries!AA8,1))</x:f>
        <x:v>0.6</x:v>
      </x:c>
      <x:c r="L581" s="82" t="n">
        <x:f>MIN(IF($S$25=1,'Pair Build'!AE33,1),IF($T$25=1,'Pair Build'!AF33,1))</x:f>
        <x:v>1</x:v>
      </x:c>
      <x:c r="M581" s="82" t="n">
        <x:f>IF($O$25=0,1,IF('Pair Build'!AH33&lt;=$O$25,1,0))</x:f>
        <x:v>1</x:v>
      </x:c>
      <x:c r="N581" s="82" t="n">
        <x:f>IF($P$25=0,1,IF('Pair Build'!AI33="PASS",1,0))</x:f>
        <x:v>1</x:v>
      </x:c>
      <x:c r="O581" s="82" t="n">
        <x:f>IF(F581&lt;1,'Pair Build'!Y33,'Pair Build'!Z33)/$Q$25</x:f>
        <x:v>36.33529411764706</x:v>
      </x:c>
      <x:c r="P581" s="82" t="n">
        <x:f>IF('Pair Build'!AK33="T3 FIRM",1,IF(Geometries!AC8&lt;=$R$25,1,0))</x:f>
        <x:v>1</x:v>
      </x:c>
      <x:c r="Q581" s="82" t="n">
        <x:f>IF($U$25=1,Geometries!AB8,1)</x:f>
        <x:v>1</x:v>
      </x:c>
      <x:c r="R581" s="82" t="n">
        <x:f>IF($V$25=1,Lineages!AJ13,1)</x:f>
        <x:v>1</x:v>
      </x:c>
      <x:c r="S581" s="82" t="n">
        <x:f>MIN(1,G581,H581,K581,L581,Q581,R581)</x:f>
        <x:v>0.6</x:v>
      </x:c>
      <x:c r="T581" s="74" t="str">
        <x:f>IF(AND('Pair Build'!AJ33="FIT",I581=1,J581=1,M581=1,N581=1,O581&lt;=$E$25,P581=1),"PASS","FAIL")</x:f>
        <x:v>PASS</x:v>
      </x:c>
      <x:c r="U581" s="98" t="str">
        <x:f>IF(AND(S581&gt;=F581,T581="PASS"),"PASS","FAIL")</x:f>
        <x:v>PASS</x:v>
      </x:c>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row>
    <x:row r="582">
      <x:c r="B582" s="28" t="str">
        <x:v>P17</x:v>
      </x:c>
      <x:c r="C582" s="28" t="str">
        <x:v>L6-G2</x:v>
      </x:c>
      <x:c r="D582" s="28" t="str">
        <x:v>L6</x:v>
      </x:c>
      <x:c r="E582" s="28" t="str">
        <x:v>G2</x:v>
      </x:c>
      <x:c r="F582" s="96" t="n">
        <x:f>$D$25</x:f>
        <x:v>0.4</x:v>
      </x:c>
      <x:c r="G582" s="82" t="n">
        <x:f>AB$25</x:f>
        <x:v>1</x:v>
      </x:c>
      <x:c r="H582" s="82" t="n">
        <x:f>MIN(1,Geometries!E9*$I$25+(1-Geometries!E9)*(Geometries!J9*$F$25+Geometries!K9*$G$25*IF(Geometries!M9="YES",1,$J$25)+Geometries!L9*$H$25*IF(Geometries!M9="YES",1,$J$25)))</x:f>
        <x:v>1</x:v>
      </x:c>
      <x:c r="I582" s="82" t="n">
        <x:f>IF($K$25=0,1,IF('Pair Build'!AG34&lt;=$K$25,1,0))</x:f>
        <x:v>1</x:v>
      </x:c>
      <x:c r="J582" s="82" t="n">
        <x:f>IF($L$25=0,1,IF(Geometries!W9&gt;=$L$25,1,0))</x:f>
        <x:v>1</x:v>
      </x:c>
      <x:c r="K582" s="82" t="n">
        <x:f>MIN(IF($M$25=1,Geometries!Z9,1),IF($N$25=1,Geometries!AA9,1))</x:f>
        <x:v>0.3</x:v>
      </x:c>
      <x:c r="L582" s="82" t="n">
        <x:f>MIN(IF($S$25=1,'Pair Build'!AE34,1),IF($T$25=1,'Pair Build'!AF34,1))</x:f>
        <x:v>1</x:v>
      </x:c>
      <x:c r="M582" s="82" t="n">
        <x:f>IF($O$25=0,1,IF('Pair Build'!AH34&lt;=$O$25,1,0))</x:f>
        <x:v>1</x:v>
      </x:c>
      <x:c r="N582" s="82" t="n">
        <x:f>IF($P$25=0,1,IF('Pair Build'!AI34="PASS",1,0))</x:f>
        <x:v>1</x:v>
      </x:c>
      <x:c r="O582" s="82" t="n">
        <x:f>IF(F582&lt;1,'Pair Build'!Y34,'Pair Build'!Z34)/$Q$25</x:f>
        <x:v>45.586363636363636</x:v>
      </x:c>
      <x:c r="P582" s="82" t="n">
        <x:f>IF('Pair Build'!AK34="T3 FIRM",1,IF(Geometries!AC9&lt;=$R$25,1,0))</x:f>
        <x:v>1</x:v>
      </x:c>
      <x:c r="Q582" s="82" t="n">
        <x:f>IF($U$25=1,Geometries!AB9,1)</x:f>
        <x:v>1</x:v>
      </x:c>
      <x:c r="R582" s="82" t="n">
        <x:f>IF($V$25=1,Lineages!AJ13,1)</x:f>
        <x:v>1</x:v>
      </x:c>
      <x:c r="S582" s="82" t="n">
        <x:f>MIN(1,G582,H582,K582,L582,Q582,R582)</x:f>
        <x:v>0.3</x:v>
      </x:c>
      <x:c r="T582" s="74" t="str">
        <x:f>IF(AND('Pair Build'!AJ34="FIT",I582=1,J582=1,M582=1,N582=1,O582&lt;=$E$25,P582=1),"PASS","FAIL")</x:f>
        <x:v>PASS</x:v>
      </x:c>
      <x:c r="U582" s="98" t="str">
        <x:f>IF(AND(S582&gt;=F582,T582="PASS"),"PASS","FAIL")</x:f>
        <x:v>FAIL</x:v>
      </x:c>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row>
    <x:row r="583">
      <x:c r="B583" s="28" t="str">
        <x:v>P17</x:v>
      </x:c>
      <x:c r="C583" s="28" t="str">
        <x:v>L6-G3</x:v>
      </x:c>
      <x:c r="D583" s="28" t="str">
        <x:v>L6</x:v>
      </x:c>
      <x:c r="E583" s="28" t="str">
        <x:v>G3</x:v>
      </x:c>
      <x:c r="F583" s="96" t="n">
        <x:f>$D$25</x:f>
        <x:v>0.4</x:v>
      </x:c>
      <x:c r="G583" s="82" t="n">
        <x:f>AB$25</x:f>
        <x:v>1</x:v>
      </x:c>
      <x:c r="H583" s="82" t="n">
        <x:f>MIN(1,Geometries!E10*$I$25+(1-Geometries!E10)*(Geometries!J10*$F$25+Geometries!K10*$G$25*IF(Geometries!M10="YES",1,$J$25)+Geometries!L10*$H$25*IF(Geometries!M10="YES",1,$J$25)))</x:f>
        <x:v>1</x:v>
      </x:c>
      <x:c r="I583" s="82" t="n">
        <x:f>IF($K$25=0,1,IF('Pair Build'!AG35&lt;=$K$25,1,0))</x:f>
        <x:v>1</x:v>
      </x:c>
      <x:c r="J583" s="82" t="n">
        <x:f>IF($L$25=0,1,IF(Geometries!W10&gt;=$L$25,1,0))</x:f>
        <x:v>1</x:v>
      </x:c>
      <x:c r="K583" s="82" t="n">
        <x:f>MIN(IF($M$25=1,Geometries!Z10,1),IF($N$25=1,Geometries!AA10,1))</x:f>
        <x:v>1</x:v>
      </x:c>
      <x:c r="L583" s="82" t="n">
        <x:f>MIN(IF($S$25=1,'Pair Build'!AE35,1),IF($T$25=1,'Pair Build'!AF35,1))</x:f>
        <x:v>1</x:v>
      </x:c>
      <x:c r="M583" s="82" t="n">
        <x:f>IF($O$25=0,1,IF('Pair Build'!AH35&lt;=$O$25,1,0))</x:f>
        <x:v>1</x:v>
      </x:c>
      <x:c r="N583" s="82" t="n">
        <x:f>IF($P$25=0,1,IF('Pair Build'!AI35="PASS",1,0))</x:f>
        <x:v>1</x:v>
      </x:c>
      <x:c r="O583" s="82" t="n">
        <x:f>IF(F583&lt;1,'Pair Build'!Y35,'Pair Build'!Z35)/$Q$25</x:f>
        <x:v>36.391176470588235</x:v>
      </x:c>
      <x:c r="P583" s="82" t="n">
        <x:f>IF('Pair Build'!AK35="T3 FIRM",1,IF(Geometries!AC10&lt;=$R$25,1,0))</x:f>
        <x:v>1</x:v>
      </x:c>
      <x:c r="Q583" s="82" t="n">
        <x:f>IF($U$25=1,Geometries!AB10,1)</x:f>
        <x:v>1</x:v>
      </x:c>
      <x:c r="R583" s="82" t="n">
        <x:f>IF($V$25=1,Lineages!AJ13,1)</x:f>
        <x:v>1</x:v>
      </x:c>
      <x:c r="S583" s="82" t="n">
        <x:f>MIN(1,G583,H583,K583,L583,Q583,R583)</x:f>
        <x:v>1</x:v>
      </x:c>
      <x:c r="T583" s="74" t="str">
        <x:f>IF(AND('Pair Build'!AJ35="FIT",I583=1,J583=1,M583=1,N583=1,O583&lt;=$E$25,P583=1),"PASS","FAIL")</x:f>
        <x:v>PASS</x:v>
      </x:c>
      <x:c r="U583" s="98" t="str">
        <x:f>IF(AND(S583&gt;=F583,T583="PASS"),"PASS","FAIL")</x:f>
        <x:v>PASS</x:v>
      </x:c>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row>
    <x:row r="584">
      <x:c r="B584" s="28" t="str">
        <x:v>P17</x:v>
      </x:c>
      <x:c r="C584" s="28" t="str">
        <x:v>L6-G4</x:v>
      </x:c>
      <x:c r="D584" s="28" t="str">
        <x:v>L6</x:v>
      </x:c>
      <x:c r="E584" s="28" t="str">
        <x:v>G4</x:v>
      </x:c>
      <x:c r="F584" s="96" t="n">
        <x:f>$D$25</x:f>
        <x:v>0.4</x:v>
      </x:c>
      <x:c r="G584" s="82" t="n">
        <x:f>AB$25</x:f>
        <x:v>1</x:v>
      </x:c>
      <x:c r="H584" s="82" t="n">
        <x:f>MIN(1,Geometries!E11*$I$25+(1-Geometries!E11)*(Geometries!J11*$F$25+Geometries!K11*$G$25*IF(Geometries!M11="YES",1,$J$25)+Geometries!L11*$H$25*IF(Geometries!M11="YES",1,$J$25)))</x:f>
        <x:v>1</x:v>
      </x:c>
      <x:c r="I584" s="82" t="n">
        <x:f>IF($K$25=0,1,IF('Pair Build'!AG36&lt;=$K$25,1,0))</x:f>
        <x:v>1</x:v>
      </x:c>
      <x:c r="J584" s="82" t="n">
        <x:f>IF($L$25=0,1,IF(Geometries!W11&gt;=$L$25,1,0))</x:f>
        <x:v>1</x:v>
      </x:c>
      <x:c r="K584" s="82" t="n">
        <x:f>MIN(IF($M$25=1,Geometries!Z11,1),IF($N$25=1,Geometries!AA11,1))</x:f>
        <x:v>0.8</x:v>
      </x:c>
      <x:c r="L584" s="82" t="n">
        <x:f>MIN(IF($S$25=1,'Pair Build'!AE36,1),IF($T$25=1,'Pair Build'!AF36,1))</x:f>
        <x:v>1</x:v>
      </x:c>
      <x:c r="M584" s="82" t="n">
        <x:f>IF($O$25=0,1,IF('Pair Build'!AH36&lt;=$O$25,1,0))</x:f>
        <x:v>1</x:v>
      </x:c>
      <x:c r="N584" s="82" t="n">
        <x:f>IF($P$25=0,1,IF('Pair Build'!AI36="PASS",1,0))</x:f>
        <x:v>1</x:v>
      </x:c>
      <x:c r="O584" s="82" t="n">
        <x:f>IF(F584&lt;1,'Pair Build'!Y36,'Pair Build'!Z36)/$Q$25</x:f>
        <x:v>6.793333333333333</x:v>
      </x:c>
      <x:c r="P584" s="82" t="n">
        <x:f>IF('Pair Build'!AK36="T3 FIRM",1,IF(Geometries!AC11&lt;=$R$25,1,0))</x:f>
        <x:v>1</x:v>
      </x:c>
      <x:c r="Q584" s="82" t="n">
        <x:f>IF($U$25=1,Geometries!AB11,1)</x:f>
        <x:v>1</x:v>
      </x:c>
      <x:c r="R584" s="82" t="n">
        <x:f>IF($V$25=1,Lineages!AJ13,1)</x:f>
        <x:v>1</x:v>
      </x:c>
      <x:c r="S584" s="82" t="n">
        <x:f>MIN(1,G584,H584,K584,L584,Q584,R584)</x:f>
        <x:v>0.8</x:v>
      </x:c>
      <x:c r="T584" s="74" t="str">
        <x:f>IF(AND('Pair Build'!AJ36="FIT",I584=1,J584=1,M584=1,N584=1,O584&lt;=$E$25,P584=1),"PASS","FAIL")</x:f>
        <x:v>PASS</x:v>
      </x:c>
      <x:c r="U584" s="98" t="str">
        <x:f>IF(AND(S584&gt;=F584,T584="PASS"),"PASS","FAIL")</x:f>
        <x:v>PASS</x:v>
      </x:c>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row>
    <x:row r="585">
      <x:c r="B585" s="28" t="str">
        <x:v>P17</x:v>
      </x:c>
      <x:c r="C585" s="28" t="str">
        <x:v>L6-G5</x:v>
      </x:c>
      <x:c r="D585" s="28" t="str">
        <x:v>L6</x:v>
      </x:c>
      <x:c r="E585" s="28" t="str">
        <x:v>G5</x:v>
      </x:c>
      <x:c r="F585" s="96" t="n">
        <x:f>$D$25</x:f>
        <x:v>0.4</x:v>
      </x:c>
      <x:c r="G585" s="82" t="n">
        <x:f>AB$25</x:f>
        <x:v>1</x:v>
      </x:c>
      <x:c r="H585" s="82" t="n">
        <x:f>MIN(1,Geometries!E12*$I$25+(1-Geometries!E12)*(Geometries!J12*$F$25+Geometries!K12*$G$25*IF(Geometries!M12="YES",1,$J$25)+Geometries!L12*$H$25*IF(Geometries!M12="YES",1,$J$25)))</x:f>
        <x:v>1</x:v>
      </x:c>
      <x:c r="I585" s="82" t="n">
        <x:f>IF($K$25=0,1,IF('Pair Build'!AG37&lt;=$K$25,1,0))</x:f>
        <x:v>1</x:v>
      </x:c>
      <x:c r="J585" s="82" t="n">
        <x:f>IF($L$25=0,1,IF(Geometries!W12&gt;=$L$25,1,0))</x:f>
        <x:v>1</x:v>
      </x:c>
      <x:c r="K585" s="82" t="n">
        <x:f>MIN(IF($M$25=1,Geometries!Z12,1),IF($N$25=1,Geometries!AA12,1))</x:f>
        <x:v>0.7</x:v>
      </x:c>
      <x:c r="L585" s="82" t="n">
        <x:f>MIN(IF($S$25=1,'Pair Build'!AE37,1),IF($T$25=1,'Pair Build'!AF37,1))</x:f>
        <x:v>1</x:v>
      </x:c>
      <x:c r="M585" s="82" t="n">
        <x:f>IF($O$25=0,1,IF('Pair Build'!AH37&lt;=$O$25,1,0))</x:f>
        <x:v>1</x:v>
      </x:c>
      <x:c r="N585" s="82" t="n">
        <x:f>IF($P$25=0,1,IF('Pair Build'!AI37="PASS",1,0))</x:f>
        <x:v>1</x:v>
      </x:c>
      <x:c r="O585" s="82" t="n">
        <x:f>IF(F585&lt;1,'Pair Build'!Y37,'Pair Build'!Z37)/$Q$25</x:f>
        <x:v>37.243421052631575</x:v>
      </x:c>
      <x:c r="P585" s="82" t="n">
        <x:f>IF('Pair Build'!AK37="T3 FIRM",1,IF(Geometries!AC12&lt;=$R$25,1,0))</x:f>
        <x:v>1</x:v>
      </x:c>
      <x:c r="Q585" s="82" t="n">
        <x:f>IF($U$25=1,Geometries!AB12,1)</x:f>
        <x:v>1</x:v>
      </x:c>
      <x:c r="R585" s="82" t="n">
        <x:f>IF($V$25=1,Lineages!AJ13,1)</x:f>
        <x:v>1</x:v>
      </x:c>
      <x:c r="S585" s="82" t="n">
        <x:f>MIN(1,G585,H585,K585,L585,Q585,R585)</x:f>
        <x:v>0.7</x:v>
      </x:c>
      <x:c r="T585" s="74" t="str">
        <x:f>IF(AND('Pair Build'!AJ37="FIT",I585=1,J585=1,M585=1,N585=1,O585&lt;=$E$25,P585=1),"PASS","FAIL")</x:f>
        <x:v>PASS</x:v>
      </x:c>
      <x:c r="U585" s="98" t="str">
        <x:f>IF(AND(S585&gt;=F585,T585="PASS"),"PASS","FAIL")</x:f>
        <x:v>PASS</x:v>
      </x:c>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row>
    <x:row r="586">
      <x:c r="B586" s="28" t="str">
        <x:v>P18</x:v>
      </x:c>
      <x:c r="C586" s="28" t="str">
        <x:v>L1-G1</x:v>
      </x:c>
      <x:c r="D586" s="28" t="str">
        <x:v>L1</x:v>
      </x:c>
      <x:c r="E586" s="28" t="str">
        <x:v>G1</x:v>
      </x:c>
      <x:c r="F586" s="96" t="n">
        <x:f>$D$26</x:f>
        <x:v>0.4</x:v>
      </x:c>
      <x:c r="G586" s="82" t="n">
        <x:f>W$26</x:f>
        <x:v>1</x:v>
      </x:c>
      <x:c r="H586" s="82" t="n">
        <x:f>MIN(1,Geometries!E8*$I$26+(1-Geometries!E8)*(Geometries!J8*$F$26+Geometries!K8*$G$26*IF(Geometries!M8="YES",1,$J$26)+Geometries!L8*$H$26*IF(Geometries!M8="YES",1,$J$26)))</x:f>
        <x:v>1</x:v>
      </x:c>
      <x:c r="I586" s="82" t="n">
        <x:f>IF($K$26=0,1,IF('Pair Build'!AG8&lt;=$K$26,1,0))</x:f>
        <x:v>1</x:v>
      </x:c>
      <x:c r="J586" s="82" t="n">
        <x:f>IF($L$26=0,1,IF(Geometries!W8&gt;=$L$26,1,0))</x:f>
        <x:v>1</x:v>
      </x:c>
      <x:c r="K586" s="82" t="n">
        <x:f>MIN(IF($M$26=1,Geometries!Z8,1),IF($N$26=1,Geometries!AA8,1))</x:f>
        <x:v>0.6</x:v>
      </x:c>
      <x:c r="L586" s="82" t="n">
        <x:f>MIN(IF($S$26=1,'Pair Build'!AE8,1),IF($T$26=1,'Pair Build'!AF8,1))</x:f>
        <x:v>1</x:v>
      </x:c>
      <x:c r="M586" s="82" t="n">
        <x:f>IF($O$26=0,1,IF('Pair Build'!AH8&lt;=$O$26,1,0))</x:f>
        <x:v>1</x:v>
      </x:c>
      <x:c r="N586" s="82" t="n">
        <x:f>IF($P$26=0,1,IF('Pair Build'!AI8="PASS",1,0))</x:f>
        <x:v>1</x:v>
      </x:c>
      <x:c r="O586" s="82" t="n">
        <x:f>IF(F586&lt;1,'Pair Build'!Y8,'Pair Build'!Z8)/$Q$26</x:f>
        <x:v>12</x:v>
      </x:c>
      <x:c r="P586" s="82" t="n">
        <x:f>IF('Pair Build'!AK8="T3 FIRM",1,IF(Geometries!AC8&lt;=$R$26,1,0))</x:f>
        <x:v>1</x:v>
      </x:c>
      <x:c r="Q586" s="82" t="n">
        <x:f>IF($U$26=1,Geometries!AB8,1)</x:f>
        <x:v>1</x:v>
      </x:c>
      <x:c r="R586" s="82" t="n">
        <x:f>IF($V$26=1,Lineages!AJ8,1)</x:f>
        <x:v>1</x:v>
      </x:c>
      <x:c r="S586" s="82" t="n">
        <x:f>MIN(1,G586,H586,K586,L586,Q586,R586)</x:f>
        <x:v>0.6</x:v>
      </x:c>
      <x:c r="T586" s="74" t="str">
        <x:f>IF(AND('Pair Build'!AJ8="FIT",I586=1,J586=1,M586=1,N586=1,O586&lt;=$E$26,P586=1),"PASS","FAIL")</x:f>
        <x:v>PASS</x:v>
      </x:c>
      <x:c r="U586" s="98" t="str">
        <x:f>IF(AND(S586&gt;=F586,T586="PASS"),"PASS","FAIL")</x:f>
        <x:v>PASS</x:v>
      </x:c>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row>
    <x:row r="587">
      <x:c r="B587" s="28" t="str">
        <x:v>P18</x:v>
      </x:c>
      <x:c r="C587" s="28" t="str">
        <x:v>L1-G2</x:v>
      </x:c>
      <x:c r="D587" s="28" t="str">
        <x:v>L1</x:v>
      </x:c>
      <x:c r="E587" s="28" t="str">
        <x:v>G2</x:v>
      </x:c>
      <x:c r="F587" s="96" t="n">
        <x:f>$D$26</x:f>
        <x:v>0.4</x:v>
      </x:c>
      <x:c r="G587" s="82" t="n">
        <x:f>W$26</x:f>
        <x:v>1</x:v>
      </x:c>
      <x:c r="H587" s="82" t="n">
        <x:f>MIN(1,Geometries!E9*$I$26+(1-Geometries!E9)*(Geometries!J9*$F$26+Geometries!K9*$G$26*IF(Geometries!M9="YES",1,$J$26)+Geometries!L9*$H$26*IF(Geometries!M9="YES",1,$J$26)))</x:f>
        <x:v>1</x:v>
      </x:c>
      <x:c r="I587" s="82" t="n">
        <x:f>IF($K$26=0,1,IF('Pair Build'!AG9&lt;=$K$26,1,0))</x:f>
        <x:v>1</x:v>
      </x:c>
      <x:c r="J587" s="82" t="n">
        <x:f>IF($L$26=0,1,IF(Geometries!W9&gt;=$L$26,1,0))</x:f>
        <x:v>1</x:v>
      </x:c>
      <x:c r="K587" s="82" t="n">
        <x:f>MIN(IF($M$26=1,Geometries!Z9,1),IF($N$26=1,Geometries!AA9,1))</x:f>
        <x:v>0.2</x:v>
      </x:c>
      <x:c r="L587" s="82" t="n">
        <x:f>MIN(IF($S$26=1,'Pair Build'!AE9,1),IF($T$26=1,'Pair Build'!AF9,1))</x:f>
        <x:v>1</x:v>
      </x:c>
      <x:c r="M587" s="82" t="n">
        <x:f>IF($O$26=0,1,IF('Pair Build'!AH9&lt;=$O$26,1,0))</x:f>
        <x:v>1</x:v>
      </x:c>
      <x:c r="N587" s="82" t="n">
        <x:f>IF($P$26=0,1,IF('Pair Build'!AI9="PASS",1,0))</x:f>
        <x:v>1</x:v>
      </x:c>
      <x:c r="O587" s="82" t="n">
        <x:f>IF(F587&lt;1,'Pair Build'!Y9,'Pair Build'!Z9)/$Q$26</x:f>
        <x:v>18</x:v>
      </x:c>
      <x:c r="P587" s="82" t="n">
        <x:f>IF('Pair Build'!AK9="T3 FIRM",1,IF(Geometries!AC9&lt;=$R$26,1,0))</x:f>
        <x:v>1</x:v>
      </x:c>
      <x:c r="Q587" s="82" t="n">
        <x:f>IF($U$26=1,Geometries!AB9,1)</x:f>
        <x:v>1</x:v>
      </x:c>
      <x:c r="R587" s="82" t="n">
        <x:f>IF($V$26=1,Lineages!AJ8,1)</x:f>
        <x:v>1</x:v>
      </x:c>
      <x:c r="S587" s="82" t="n">
        <x:f>MIN(1,G587,H587,K587,L587,Q587,R587)</x:f>
        <x:v>0.2</x:v>
      </x:c>
      <x:c r="T587" s="74" t="str">
        <x:f>IF(AND('Pair Build'!AJ9="FIT",I587=1,J587=1,M587=1,N587=1,O587&lt;=$E$26,P587=1),"PASS","FAIL")</x:f>
        <x:v>PASS</x:v>
      </x:c>
      <x:c r="U587" s="98" t="str">
        <x:f>IF(AND(S587&gt;=F587,T587="PASS"),"PASS","FAIL")</x:f>
        <x:v>FAIL</x:v>
      </x:c>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row>
    <x:row r="588">
      <x:c r="B588" s="28" t="str">
        <x:v>P18</x:v>
      </x:c>
      <x:c r="C588" s="28" t="str">
        <x:v>L1-G3</x:v>
      </x:c>
      <x:c r="D588" s="28" t="str">
        <x:v>L1</x:v>
      </x:c>
      <x:c r="E588" s="28" t="str">
        <x:v>G3</x:v>
      </x:c>
      <x:c r="F588" s="96" t="n">
        <x:f>$D$26</x:f>
        <x:v>0.4</x:v>
      </x:c>
      <x:c r="G588" s="82" t="n">
        <x:f>W$26</x:f>
        <x:v>1</x:v>
      </x:c>
      <x:c r="H588" s="82" t="n">
        <x:f>MIN(1,Geometries!E10*$I$26+(1-Geometries!E10)*(Geometries!J10*$F$26+Geometries!K10*$G$26*IF(Geometries!M10="YES",1,$J$26)+Geometries!L10*$H$26*IF(Geometries!M10="YES",1,$J$26)))</x:f>
        <x:v>1</x:v>
      </x:c>
      <x:c r="I588" s="82" t="n">
        <x:f>IF($K$26=0,1,IF('Pair Build'!AG10&lt;=$K$26,1,0))</x:f>
        <x:v>1</x:v>
      </x:c>
      <x:c r="J588" s="82" t="n">
        <x:f>IF($L$26=0,1,IF(Geometries!W10&gt;=$L$26,1,0))</x:f>
        <x:v>1</x:v>
      </x:c>
      <x:c r="K588" s="82" t="n">
        <x:f>MIN(IF($M$26=1,Geometries!Z10,1),IF($N$26=1,Geometries!AA10,1))</x:f>
        <x:v>1</x:v>
      </x:c>
      <x:c r="L588" s="82" t="n">
        <x:f>MIN(IF($S$26=1,'Pair Build'!AE10,1),IF($T$26=1,'Pair Build'!AF10,1))</x:f>
        <x:v>1</x:v>
      </x:c>
      <x:c r="M588" s="82" t="n">
        <x:f>IF($O$26=0,1,IF('Pair Build'!AH10&lt;=$O$26,1,0))</x:f>
        <x:v>1</x:v>
      </x:c>
      <x:c r="N588" s="82" t="n">
        <x:f>IF($P$26=0,1,IF('Pair Build'!AI10="PASS",1,0))</x:f>
        <x:v>1</x:v>
      </x:c>
      <x:c r="O588" s="82" t="n">
        <x:f>IF(F588&lt;1,'Pair Build'!Y10,'Pair Build'!Z10)/$Q$26</x:f>
        <x:v>14</x:v>
      </x:c>
      <x:c r="P588" s="82" t="n">
        <x:f>IF('Pair Build'!AK10="T3 FIRM",1,IF(Geometries!AC10&lt;=$R$26,1,0))</x:f>
        <x:v>1</x:v>
      </x:c>
      <x:c r="Q588" s="82" t="n">
        <x:f>IF($U$26=1,Geometries!AB10,1)</x:f>
        <x:v>1</x:v>
      </x:c>
      <x:c r="R588" s="82" t="n">
        <x:f>IF($V$26=1,Lineages!AJ8,1)</x:f>
        <x:v>1</x:v>
      </x:c>
      <x:c r="S588" s="82" t="n">
        <x:f>MIN(1,G588,H588,K588,L588,Q588,R588)</x:f>
        <x:v>1</x:v>
      </x:c>
      <x:c r="T588" s="74" t="str">
        <x:f>IF(AND('Pair Build'!AJ10="FIT",I588=1,J588=1,M588=1,N588=1,O588&lt;=$E$26,P588=1),"PASS","FAIL")</x:f>
        <x:v>PASS</x:v>
      </x:c>
      <x:c r="U588" s="98" t="str">
        <x:f>IF(AND(S588&gt;=F588,T588="PASS"),"PASS","FAIL")</x:f>
        <x:v>PASS</x:v>
      </x:c>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row>
    <x:row r="589">
      <x:c r="B589" s="28" t="str">
        <x:v>P18</x:v>
      </x:c>
      <x:c r="C589" s="28" t="str">
        <x:v>L1-G4</x:v>
      </x:c>
      <x:c r="D589" s="28" t="str">
        <x:v>L1</x:v>
      </x:c>
      <x:c r="E589" s="28" t="str">
        <x:v>G4</x:v>
      </x:c>
      <x:c r="F589" s="96" t="n">
        <x:f>$D$26</x:f>
        <x:v>0.4</x:v>
      </x:c>
      <x:c r="G589" s="82" t="n">
        <x:f>W$26</x:f>
        <x:v>1</x:v>
      </x:c>
      <x:c r="H589" s="82" t="n">
        <x:f>MIN(1,Geometries!E11*$I$26+(1-Geometries!E11)*(Geometries!J11*$F$26+Geometries!K11*$G$26*IF(Geometries!M11="YES",1,$J$26)+Geometries!L11*$H$26*IF(Geometries!M11="YES",1,$J$26)))</x:f>
        <x:v>1</x:v>
      </x:c>
      <x:c r="I589" s="82" t="n">
        <x:f>IF($K$26=0,1,IF('Pair Build'!AG11&lt;=$K$26,1,0))</x:f>
        <x:v>1</x:v>
      </x:c>
      <x:c r="J589" s="82" t="n">
        <x:f>IF($L$26=0,1,IF(Geometries!W11&gt;=$L$26,1,0))</x:f>
        <x:v>1</x:v>
      </x:c>
      <x:c r="K589" s="82" t="n">
        <x:f>MIN(IF($M$26=1,Geometries!Z11,1),IF($N$26=1,Geometries!AA11,1))</x:f>
        <x:v>0.8</x:v>
      </x:c>
      <x:c r="L589" s="82" t="n">
        <x:f>MIN(IF($S$26=1,'Pair Build'!AE11,1),IF($T$26=1,'Pair Build'!AF11,1))</x:f>
        <x:v>1</x:v>
      </x:c>
      <x:c r="M589" s="82" t="n">
        <x:f>IF($O$26=0,1,IF('Pair Build'!AH11&lt;=$O$26,1,0))</x:f>
        <x:v>1</x:v>
      </x:c>
      <x:c r="N589" s="82" t="n">
        <x:f>IF($P$26=0,1,IF('Pair Build'!AI11="PASS",1,0))</x:f>
        <x:v>1</x:v>
      </x:c>
      <x:c r="O589" s="82" t="n">
        <x:f>IF(F589&lt;1,'Pair Build'!Y11,'Pair Build'!Z11)/$Q$26</x:f>
        <x:v>2</x:v>
      </x:c>
      <x:c r="P589" s="82" t="n">
        <x:f>IF('Pair Build'!AK11="T3 FIRM",1,IF(Geometries!AC11&lt;=$R$26,1,0))</x:f>
        <x:v>1</x:v>
      </x:c>
      <x:c r="Q589" s="82" t="n">
        <x:f>IF($U$26=1,Geometries!AB11,1)</x:f>
        <x:v>1</x:v>
      </x:c>
      <x:c r="R589" s="82" t="n">
        <x:f>IF($V$26=1,Lineages!AJ8,1)</x:f>
        <x:v>1</x:v>
      </x:c>
      <x:c r="S589" s="82" t="n">
        <x:f>MIN(1,G589,H589,K589,L589,Q589,R589)</x:f>
        <x:v>0.8</x:v>
      </x:c>
      <x:c r="T589" s="74" t="str">
        <x:f>IF(AND('Pair Build'!AJ11="FIT",I589=1,J589=1,M589=1,N589=1,O589&lt;=$E$26,P589=1),"PASS","FAIL")</x:f>
        <x:v>PASS</x:v>
      </x:c>
      <x:c r="U589" s="98" t="str">
        <x:f>IF(AND(S589&gt;=F589,T589="PASS"),"PASS","FAIL")</x:f>
        <x:v>PASS</x:v>
      </x:c>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row>
    <x:row r="590">
      <x:c r="B590" s="28" t="str">
        <x:v>P18</x:v>
      </x:c>
      <x:c r="C590" s="28" t="str">
        <x:v>L1-G5</x:v>
      </x:c>
      <x:c r="D590" s="28" t="str">
        <x:v>L1</x:v>
      </x:c>
      <x:c r="E590" s="28" t="str">
        <x:v>G5</x:v>
      </x:c>
      <x:c r="F590" s="96" t="n">
        <x:f>$D$26</x:f>
        <x:v>0.4</x:v>
      </x:c>
      <x:c r="G590" s="82" t="n">
        <x:f>W$26</x:f>
        <x:v>1</x:v>
      </x:c>
      <x:c r="H590" s="82" t="n">
        <x:f>MIN(1,Geometries!E12*$I$26+(1-Geometries!E12)*(Geometries!J12*$F$26+Geometries!K12*$G$26*IF(Geometries!M12="YES",1,$J$26)+Geometries!L12*$H$26*IF(Geometries!M12="YES",1,$J$26)))</x:f>
        <x:v>1</x:v>
      </x:c>
      <x:c r="I590" s="82" t="n">
        <x:f>IF($K$26=0,1,IF('Pair Build'!AG12&lt;=$K$26,1,0))</x:f>
        <x:v>1</x:v>
      </x:c>
      <x:c r="J590" s="82" t="n">
        <x:f>IF($L$26=0,1,IF(Geometries!W12&gt;=$L$26,1,0))</x:f>
        <x:v>1</x:v>
      </x:c>
      <x:c r="K590" s="82" t="n">
        <x:f>MIN(IF($M$26=1,Geometries!Z12,1),IF($N$26=1,Geometries!AA12,1))</x:f>
        <x:v>0.7</x:v>
      </x:c>
      <x:c r="L590" s="82" t="n">
        <x:f>MIN(IF($S$26=1,'Pair Build'!AE12,1),IF($T$26=1,'Pair Build'!AF12,1))</x:f>
        <x:v>1</x:v>
      </x:c>
      <x:c r="M590" s="82" t="n">
        <x:f>IF($O$26=0,1,IF('Pair Build'!AH12&lt;=$O$26,1,0))</x:f>
        <x:v>1</x:v>
      </x:c>
      <x:c r="N590" s="82" t="n">
        <x:f>IF($P$26=0,1,IF('Pair Build'!AI12="PASS",1,0))</x:f>
        <x:v>1</x:v>
      </x:c>
      <x:c r="O590" s="82" t="n">
        <x:f>IF(F590&lt;1,'Pair Build'!Y12,'Pair Build'!Z12)/$Q$26</x:f>
        <x:v>10</x:v>
      </x:c>
      <x:c r="P590" s="82" t="n">
        <x:f>IF('Pair Build'!AK12="T3 FIRM",1,IF(Geometries!AC12&lt;=$R$26,1,0))</x:f>
        <x:v>1</x:v>
      </x:c>
      <x:c r="Q590" s="82" t="n">
        <x:f>IF($U$26=1,Geometries!AB12,1)</x:f>
        <x:v>1</x:v>
      </x:c>
      <x:c r="R590" s="82" t="n">
        <x:f>IF($V$26=1,Lineages!AJ8,1)</x:f>
        <x:v>1</x:v>
      </x:c>
      <x:c r="S590" s="82" t="n">
        <x:f>MIN(1,G590,H590,K590,L590,Q590,R590)</x:f>
        <x:v>0.7</x:v>
      </x:c>
      <x:c r="T590" s="74" t="str">
        <x:f>IF(AND('Pair Build'!AJ12="FIT",I590=1,J590=1,M590=1,N590=1,O590&lt;=$E$26,P590=1),"PASS","FAIL")</x:f>
        <x:v>PASS</x:v>
      </x:c>
      <x:c r="U590" s="98" t="str">
        <x:f>IF(AND(S590&gt;=F590,T590="PASS"),"PASS","FAIL")</x:f>
        <x:v>PASS</x:v>
      </x:c>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row>
    <x:row r="591">
      <x:c r="B591" s="28" t="str">
        <x:v>P18</x:v>
      </x:c>
      <x:c r="C591" s="28" t="str">
        <x:v>L2-G1</x:v>
      </x:c>
      <x:c r="D591" s="28" t="str">
        <x:v>L2</x:v>
      </x:c>
      <x:c r="E591" s="28" t="str">
        <x:v>G1</x:v>
      </x:c>
      <x:c r="F591" s="96" t="n">
        <x:f>$D$26</x:f>
        <x:v>0.4</x:v>
      </x:c>
      <x:c r="G591" s="82" t="n">
        <x:f>X$26</x:f>
        <x:v>1</x:v>
      </x:c>
      <x:c r="H591" s="82" t="n">
        <x:f>MIN(1,Geometries!E8*$I$26+(1-Geometries!E8)*(Geometries!J8*$F$26+Geometries!K8*$G$26*IF(Geometries!M8="YES",1,$J$26)+Geometries!L8*$H$26*IF(Geometries!M8="YES",1,$J$26)))</x:f>
        <x:v>1</x:v>
      </x:c>
      <x:c r="I591" s="82" t="n">
        <x:f>IF($K$26=0,1,IF('Pair Build'!AG13&lt;=$K$26,1,0))</x:f>
        <x:v>1</x:v>
      </x:c>
      <x:c r="J591" s="82" t="n">
        <x:f>IF($L$26=0,1,IF(Geometries!W8&gt;=$L$26,1,0))</x:f>
        <x:v>1</x:v>
      </x:c>
      <x:c r="K591" s="82" t="n">
        <x:f>MIN(IF($M$26=1,Geometries!Z8,1),IF($N$26=1,Geometries!AA8,1))</x:f>
        <x:v>0.6</x:v>
      </x:c>
      <x:c r="L591" s="82" t="n">
        <x:f>MIN(IF($S$26=1,'Pair Build'!AE13,1),IF($T$26=1,'Pair Build'!AF13,1))</x:f>
        <x:v>1</x:v>
      </x:c>
      <x:c r="M591" s="82" t="n">
        <x:f>IF($O$26=0,1,IF('Pair Build'!AH13&lt;=$O$26,1,0))</x:f>
        <x:v>1</x:v>
      </x:c>
      <x:c r="N591" s="82" t="n">
        <x:f>IF($P$26=0,1,IF('Pair Build'!AI13="PASS",1,0))</x:f>
        <x:v>1</x:v>
      </x:c>
      <x:c r="O591" s="82" t="n">
        <x:f>IF(F591&lt;1,'Pair Build'!Y13,'Pair Build'!Z13)/$Q$26</x:f>
        <x:v>13.570588235294117</x:v>
      </x:c>
      <x:c r="P591" s="82" t="n">
        <x:f>IF('Pair Build'!AK13="T3 FIRM",1,IF(Geometries!AC8&lt;=$R$26,1,0))</x:f>
        <x:v>1</x:v>
      </x:c>
      <x:c r="Q591" s="82" t="n">
        <x:f>IF($U$26=1,Geometries!AB8,1)</x:f>
        <x:v>1</x:v>
      </x:c>
      <x:c r="R591" s="82" t="n">
        <x:f>IF($V$26=1,Lineages!AJ9,1)</x:f>
        <x:v>1</x:v>
      </x:c>
      <x:c r="S591" s="82" t="n">
        <x:f>MIN(1,G591,H591,K591,L591,Q591,R591)</x:f>
        <x:v>0.6</x:v>
      </x:c>
      <x:c r="T591" s="74" t="str">
        <x:f>IF(AND('Pair Build'!AJ13="FIT",I591=1,J591=1,M591=1,N591=1,O591&lt;=$E$26,P591=1),"PASS","FAIL")</x:f>
        <x:v>PASS</x:v>
      </x:c>
      <x:c r="U591" s="98" t="str">
        <x:f>IF(AND(S591&gt;=F591,T591="PASS"),"PASS","FAIL")</x:f>
        <x:v>PASS</x:v>
      </x:c>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row>
    <x:row r="592">
      <x:c r="B592" s="28" t="str">
        <x:v>P18</x:v>
      </x:c>
      <x:c r="C592" s="28" t="str">
        <x:v>L2-G2</x:v>
      </x:c>
      <x:c r="D592" s="28" t="str">
        <x:v>L2</x:v>
      </x:c>
      <x:c r="E592" s="28" t="str">
        <x:v>G2</x:v>
      </x:c>
      <x:c r="F592" s="96" t="n">
        <x:f>$D$26</x:f>
        <x:v>0.4</x:v>
      </x:c>
      <x:c r="G592" s="82" t="n">
        <x:f>X$26</x:f>
        <x:v>1</x:v>
      </x:c>
      <x:c r="H592" s="82" t="n">
        <x:f>MIN(1,Geometries!E9*$I$26+(1-Geometries!E9)*(Geometries!J9*$F$26+Geometries!K9*$G$26*IF(Geometries!M9="YES",1,$J$26)+Geometries!L9*$H$26*IF(Geometries!M9="YES",1,$J$26)))</x:f>
        <x:v>1</x:v>
      </x:c>
      <x:c r="I592" s="82" t="n">
        <x:f>IF($K$26=0,1,IF('Pair Build'!AG14&lt;=$K$26,1,0))</x:f>
        <x:v>1</x:v>
      </x:c>
      <x:c r="J592" s="82" t="n">
        <x:f>IF($L$26=0,1,IF(Geometries!W9&gt;=$L$26,1,0))</x:f>
        <x:v>1</x:v>
      </x:c>
      <x:c r="K592" s="82" t="n">
        <x:f>MIN(IF($M$26=1,Geometries!Z9,1),IF($N$26=1,Geometries!AA9,1))</x:f>
        <x:v>0.2</x:v>
      </x:c>
      <x:c r="L592" s="82" t="n">
        <x:f>MIN(IF($S$26=1,'Pair Build'!AE14,1),IF($T$26=1,'Pair Build'!AF14,1))</x:f>
        <x:v>1</x:v>
      </x:c>
      <x:c r="M592" s="82" t="n">
        <x:f>IF($O$26=0,1,IF('Pair Build'!AH14&lt;=$O$26,1,0))</x:f>
        <x:v>1</x:v>
      </x:c>
      <x:c r="N592" s="82" t="n">
        <x:f>IF($P$26=0,1,IF('Pair Build'!AI14="PASS",1,0))</x:f>
        <x:v>1</x:v>
      </x:c>
      <x:c r="O592" s="82" t="n">
        <x:f>IF(F592&lt;1,'Pair Build'!Y14,'Pair Build'!Z14)/$Q$26</x:f>
        <x:v>19.759090909090908</x:v>
      </x:c>
      <x:c r="P592" s="82" t="n">
        <x:f>IF('Pair Build'!AK14="T3 FIRM",1,IF(Geometries!AC9&lt;=$R$26,1,0))</x:f>
        <x:v>1</x:v>
      </x:c>
      <x:c r="Q592" s="82" t="n">
        <x:f>IF($U$26=1,Geometries!AB9,1)</x:f>
        <x:v>1</x:v>
      </x:c>
      <x:c r="R592" s="82" t="n">
        <x:f>IF($V$26=1,Lineages!AJ9,1)</x:f>
        <x:v>1</x:v>
      </x:c>
      <x:c r="S592" s="82" t="n">
        <x:f>MIN(1,G592,H592,K592,L592,Q592,R592)</x:f>
        <x:v>0.2</x:v>
      </x:c>
      <x:c r="T592" s="74" t="str">
        <x:f>IF(AND('Pair Build'!AJ14="FIT",I592=1,J592=1,M592=1,N592=1,O592&lt;=$E$26,P592=1),"PASS","FAIL")</x:f>
        <x:v>PASS</x:v>
      </x:c>
      <x:c r="U592" s="98" t="str">
        <x:f>IF(AND(S592&gt;=F592,T592="PASS"),"PASS","FAIL")</x:f>
        <x:v>FAIL</x:v>
      </x:c>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row>
    <x:row r="593">
      <x:c r="B593" s="28" t="str">
        <x:v>P18</x:v>
      </x:c>
      <x:c r="C593" s="28" t="str">
        <x:v>L2-G3</x:v>
      </x:c>
      <x:c r="D593" s="28" t="str">
        <x:v>L2</x:v>
      </x:c>
      <x:c r="E593" s="28" t="str">
        <x:v>G3</x:v>
      </x:c>
      <x:c r="F593" s="96" t="n">
        <x:f>$D$26</x:f>
        <x:v>0.4</x:v>
      </x:c>
      <x:c r="G593" s="82" t="n">
        <x:f>X$26</x:f>
        <x:v>1</x:v>
      </x:c>
      <x:c r="H593" s="82" t="n">
        <x:f>MIN(1,Geometries!E10*$I$26+(1-Geometries!E10)*(Geometries!J10*$F$26+Geometries!K10*$G$26*IF(Geometries!M10="YES",1,$J$26)+Geometries!L10*$H$26*IF(Geometries!M10="YES",1,$J$26)))</x:f>
        <x:v>1</x:v>
      </x:c>
      <x:c r="I593" s="82" t="n">
        <x:f>IF($K$26=0,1,IF('Pair Build'!AG15&lt;=$K$26,1,0))</x:f>
        <x:v>1</x:v>
      </x:c>
      <x:c r="J593" s="82" t="n">
        <x:f>IF($L$26=0,1,IF(Geometries!W10&gt;=$L$26,1,0))</x:f>
        <x:v>1</x:v>
      </x:c>
      <x:c r="K593" s="82" t="n">
        <x:f>MIN(IF($M$26=1,Geometries!Z10,1),IF($N$26=1,Geometries!AA10,1))</x:f>
        <x:v>1</x:v>
      </x:c>
      <x:c r="L593" s="82" t="n">
        <x:f>MIN(IF($S$26=1,'Pair Build'!AE15,1),IF($T$26=1,'Pair Build'!AF15,1))</x:f>
        <x:v>1</x:v>
      </x:c>
      <x:c r="M593" s="82" t="n">
        <x:f>IF($O$26=0,1,IF('Pair Build'!AH15&lt;=$O$26,1,0))</x:f>
        <x:v>1</x:v>
      </x:c>
      <x:c r="N593" s="82" t="n">
        <x:f>IF($P$26=0,1,IF('Pair Build'!AI15="PASS",1,0))</x:f>
        <x:v>1</x:v>
      </x:c>
      <x:c r="O593" s="82" t="n">
        <x:f>IF(F593&lt;1,'Pair Build'!Y15,'Pair Build'!Z15)/$Q$26</x:f>
        <x:v>15.43235294117647</x:v>
      </x:c>
      <x:c r="P593" s="82" t="n">
        <x:f>IF('Pair Build'!AK15="T3 FIRM",1,IF(Geometries!AC10&lt;=$R$26,1,0))</x:f>
        <x:v>1</x:v>
      </x:c>
      <x:c r="Q593" s="82" t="n">
        <x:f>IF($U$26=1,Geometries!AB10,1)</x:f>
        <x:v>1</x:v>
      </x:c>
      <x:c r="R593" s="82" t="n">
        <x:f>IF($V$26=1,Lineages!AJ9,1)</x:f>
        <x:v>1</x:v>
      </x:c>
      <x:c r="S593" s="82" t="n">
        <x:f>MIN(1,G593,H593,K593,L593,Q593,R593)</x:f>
        <x:v>1</x:v>
      </x:c>
      <x:c r="T593" s="74" t="str">
        <x:f>IF(AND('Pair Build'!AJ15="FIT",I593=1,J593=1,M593=1,N593=1,O593&lt;=$E$26,P593=1),"PASS","FAIL")</x:f>
        <x:v>PASS</x:v>
      </x:c>
      <x:c r="U593" s="98" t="str">
        <x:f>IF(AND(S593&gt;=F593,T593="PASS"),"PASS","FAIL")</x:f>
        <x:v>PASS</x:v>
      </x:c>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row>
    <x:row r="594">
      <x:c r="B594" s="28" t="str">
        <x:v>P18</x:v>
      </x:c>
      <x:c r="C594" s="28" t="str">
        <x:v>L2-G4</x:v>
      </x:c>
      <x:c r="D594" s="28" t="str">
        <x:v>L2</x:v>
      </x:c>
      <x:c r="E594" s="28" t="str">
        <x:v>G4</x:v>
      </x:c>
      <x:c r="F594" s="96" t="n">
        <x:f>$D$26</x:f>
        <x:v>0.4</x:v>
      </x:c>
      <x:c r="G594" s="82" t="n">
        <x:f>X$26</x:f>
        <x:v>1</x:v>
      </x:c>
      <x:c r="H594" s="82" t="n">
        <x:f>MIN(1,Geometries!E11*$I$26+(1-Geometries!E11)*(Geometries!J11*$F$26+Geometries!K11*$G$26*IF(Geometries!M11="YES",1,$J$26)+Geometries!L11*$H$26*IF(Geometries!M11="YES",1,$J$26)))</x:f>
        <x:v>1</x:v>
      </x:c>
      <x:c r="I594" s="82" t="n">
        <x:f>IF($K$26=0,1,IF('Pair Build'!AG16&lt;=$K$26,1,0))</x:f>
        <x:v>1</x:v>
      </x:c>
      <x:c r="J594" s="82" t="n">
        <x:f>IF($L$26=0,1,IF(Geometries!W11&gt;=$L$26,1,0))</x:f>
        <x:v>1</x:v>
      </x:c>
      <x:c r="K594" s="82" t="n">
        <x:f>MIN(IF($M$26=1,Geometries!Z11,1),IF($N$26=1,Geometries!AA11,1))</x:f>
        <x:v>0.8</x:v>
      </x:c>
      <x:c r="L594" s="82" t="n">
        <x:f>MIN(IF($S$26=1,'Pair Build'!AE16,1),IF($T$26=1,'Pair Build'!AF16,1))</x:f>
        <x:v>1</x:v>
      </x:c>
      <x:c r="M594" s="82" t="n">
        <x:f>IF($O$26=0,1,IF('Pair Build'!AH16&lt;=$O$26,1,0))</x:f>
        <x:v>1</x:v>
      </x:c>
      <x:c r="N594" s="82" t="n">
        <x:f>IF($P$26=0,1,IF('Pair Build'!AI16="PASS",1,0))</x:f>
        <x:v>1</x:v>
      </x:c>
      <x:c r="O594" s="82" t="n">
        <x:f>IF(F594&lt;1,'Pair Build'!Y16,'Pair Build'!Z16)/$Q$26</x:f>
        <x:v>2.3266666666666667</x:v>
      </x:c>
      <x:c r="P594" s="82" t="n">
        <x:f>IF('Pair Build'!AK16="T3 FIRM",1,IF(Geometries!AC11&lt;=$R$26,1,0))</x:f>
        <x:v>1</x:v>
      </x:c>
      <x:c r="Q594" s="82" t="n">
        <x:f>IF($U$26=1,Geometries!AB11,1)</x:f>
        <x:v>1</x:v>
      </x:c>
      <x:c r="R594" s="82" t="n">
        <x:f>IF($V$26=1,Lineages!AJ9,1)</x:f>
        <x:v>1</x:v>
      </x:c>
      <x:c r="S594" s="82" t="n">
        <x:f>MIN(1,G594,H594,K594,L594,Q594,R594)</x:f>
        <x:v>0.8</x:v>
      </x:c>
      <x:c r="T594" s="74" t="str">
        <x:f>IF(AND('Pair Build'!AJ16="FIT",I594=1,J594=1,M594=1,N594=1,O594&lt;=$E$26,P594=1),"PASS","FAIL")</x:f>
        <x:v>PASS</x:v>
      </x:c>
      <x:c r="U594" s="98" t="str">
        <x:f>IF(AND(S594&gt;=F594,T594="PASS"),"PASS","FAIL")</x:f>
        <x:v>PASS</x:v>
      </x:c>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row>
    <x:row r="595">
      <x:c r="B595" s="28" t="str">
        <x:v>P18</x:v>
      </x:c>
      <x:c r="C595" s="28" t="str">
        <x:v>L2-G5</x:v>
      </x:c>
      <x:c r="D595" s="28" t="str">
        <x:v>L2</x:v>
      </x:c>
      <x:c r="E595" s="28" t="str">
        <x:v>G5</x:v>
      </x:c>
      <x:c r="F595" s="96" t="n">
        <x:f>$D$26</x:f>
        <x:v>0.4</x:v>
      </x:c>
      <x:c r="G595" s="82" t="n">
        <x:f>X$26</x:f>
        <x:v>1</x:v>
      </x:c>
      <x:c r="H595" s="82" t="n">
        <x:f>MIN(1,Geometries!E12*$I$26+(1-Geometries!E12)*(Geometries!J12*$F$26+Geometries!K12*$G$26*IF(Geometries!M12="YES",1,$J$26)+Geometries!L12*$H$26*IF(Geometries!M12="YES",1,$J$26)))</x:f>
        <x:v>1</x:v>
      </x:c>
      <x:c r="I595" s="82" t="n">
        <x:f>IF($K$26=0,1,IF('Pair Build'!AG17&lt;=$K$26,1,0))</x:f>
        <x:v>1</x:v>
      </x:c>
      <x:c r="J595" s="82" t="n">
        <x:f>IF($L$26=0,1,IF(Geometries!W12&gt;=$L$26,1,0))</x:f>
        <x:v>1</x:v>
      </x:c>
      <x:c r="K595" s="82" t="n">
        <x:f>MIN(IF($M$26=1,Geometries!Z12,1),IF($N$26=1,Geometries!AA12,1))</x:f>
        <x:v>0.7</x:v>
      </x:c>
      <x:c r="L595" s="82" t="n">
        <x:f>MIN(IF($S$26=1,'Pair Build'!AE17,1),IF($T$26=1,'Pair Build'!AF17,1))</x:f>
        <x:v>1</x:v>
      </x:c>
      <x:c r="M595" s="82" t="n">
        <x:f>IF($O$26=0,1,IF('Pair Build'!AH17&lt;=$O$26,1,0))</x:f>
        <x:v>1</x:v>
      </x:c>
      <x:c r="N595" s="82" t="n">
        <x:f>IF($P$26=0,1,IF('Pair Build'!AI17="PASS",1,0))</x:f>
        <x:v>1</x:v>
      </x:c>
      <x:c r="O595" s="82" t="n">
        <x:f>IF(F595&lt;1,'Pair Build'!Y17,'Pair Build'!Z17)/$Q$26</x:f>
        <x:v>11.777631578947368</x:v>
      </x:c>
      <x:c r="P595" s="82" t="n">
        <x:f>IF('Pair Build'!AK17="T3 FIRM",1,IF(Geometries!AC12&lt;=$R$26,1,0))</x:f>
        <x:v>1</x:v>
      </x:c>
      <x:c r="Q595" s="82" t="n">
        <x:f>IF($U$26=1,Geometries!AB12,1)</x:f>
        <x:v>1</x:v>
      </x:c>
      <x:c r="R595" s="82" t="n">
        <x:f>IF($V$26=1,Lineages!AJ9,1)</x:f>
        <x:v>1</x:v>
      </x:c>
      <x:c r="S595" s="82" t="n">
        <x:f>MIN(1,G595,H595,K595,L595,Q595,R595)</x:f>
        <x:v>0.7</x:v>
      </x:c>
      <x:c r="T595" s="74" t="str">
        <x:f>IF(AND('Pair Build'!AJ17="FIT",I595=1,J595=1,M595=1,N595=1,O595&lt;=$E$26,P595=1),"PASS","FAIL")</x:f>
        <x:v>PASS</x:v>
      </x:c>
      <x:c r="U595" s="98" t="str">
        <x:f>IF(AND(S595&gt;=F595,T595="PASS"),"PASS","FAIL")</x:f>
        <x:v>PASS</x:v>
      </x:c>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row>
    <x:row r="596">
      <x:c r="B596" s="28" t="str">
        <x:v>P18</x:v>
      </x:c>
      <x:c r="C596" s="28" t="str">
        <x:v>L3-G1</x:v>
      </x:c>
      <x:c r="D596" s="28" t="str">
        <x:v>L3</x:v>
      </x:c>
      <x:c r="E596" s="28" t="str">
        <x:v>G1</x:v>
      </x:c>
      <x:c r="F596" s="96" t="n">
        <x:f>$D$26</x:f>
        <x:v>0.4</x:v>
      </x:c>
      <x:c r="G596" s="82" t="n">
        <x:f>Y$26</x:f>
        <x:v>1</x:v>
      </x:c>
      <x:c r="H596" s="82" t="n">
        <x:f>MIN(1,Geometries!E8*$I$26+(1-Geometries!E8)*(Geometries!J8*$F$26+Geometries!K8*$G$26*IF(Geometries!M8="YES",1,$J$26)+Geometries!L8*$H$26*IF(Geometries!M8="YES",1,$J$26)))</x:f>
        <x:v>1</x:v>
      </x:c>
      <x:c r="I596" s="82" t="n">
        <x:f>IF($K$26=0,1,IF('Pair Build'!AG18&lt;=$K$26,1,0))</x:f>
        <x:v>1</x:v>
      </x:c>
      <x:c r="J596" s="82" t="n">
        <x:f>IF($L$26=0,1,IF(Geometries!W8&gt;=$L$26,1,0))</x:f>
        <x:v>1</x:v>
      </x:c>
      <x:c r="K596" s="82" t="n">
        <x:f>MIN(IF($M$26=1,Geometries!Z8,1),IF($N$26=1,Geometries!AA8,1))</x:f>
        <x:v>0.6</x:v>
      </x:c>
      <x:c r="L596" s="82" t="n">
        <x:f>MIN(IF($S$26=1,'Pair Build'!AE18,1),IF($T$26=1,'Pair Build'!AF18,1))</x:f>
        <x:v>1</x:v>
      </x:c>
      <x:c r="M596" s="82" t="n">
        <x:f>IF($O$26=0,1,IF('Pair Build'!AH18&lt;=$O$26,1,0))</x:f>
        <x:v>1</x:v>
      </x:c>
      <x:c r="N596" s="82" t="n">
        <x:f>IF($P$26=0,1,IF('Pair Build'!AI18="PASS",1,0))</x:f>
        <x:v>1</x:v>
      </x:c>
      <x:c r="O596" s="82" t="n">
        <x:f>IF(F596&lt;1,'Pair Build'!Y18,'Pair Build'!Z18)/$Q$26</x:f>
        <x:v>17.929411764705883</x:v>
      </x:c>
      <x:c r="P596" s="82" t="n">
        <x:f>IF('Pair Build'!AK18="T3 FIRM",1,IF(Geometries!AC8&lt;=$R$26,1,0))</x:f>
        <x:v>1</x:v>
      </x:c>
      <x:c r="Q596" s="82" t="n">
        <x:f>IF($U$26=1,Geometries!AB8,1)</x:f>
        <x:v>1</x:v>
      </x:c>
      <x:c r="R596" s="82" t="n">
        <x:f>IF($V$26=1,Lineages!AJ10,1)</x:f>
        <x:v>1</x:v>
      </x:c>
      <x:c r="S596" s="82" t="n">
        <x:f>MIN(1,G596,H596,K596,L596,Q596,R596)</x:f>
        <x:v>0.6</x:v>
      </x:c>
      <x:c r="T596" s="74" t="str">
        <x:f>IF(AND('Pair Build'!AJ18="FIT",I596=1,J596=1,M596=1,N596=1,O596&lt;=$E$26,P596=1),"PASS","FAIL")</x:f>
        <x:v>FAIL</x:v>
      </x:c>
      <x:c r="U596" s="98" t="str">
        <x:f>IF(AND(S596&gt;=F596,T596="PASS"),"PASS","FAIL")</x:f>
        <x:v>FAIL</x:v>
      </x:c>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row>
    <x:row r="597">
      <x:c r="B597" s="28" t="str">
        <x:v>P18</x:v>
      </x:c>
      <x:c r="C597" s="28" t="str">
        <x:v>L3-G2</x:v>
      </x:c>
      <x:c r="D597" s="28" t="str">
        <x:v>L3</x:v>
      </x:c>
      <x:c r="E597" s="28" t="str">
        <x:v>G2</x:v>
      </x:c>
      <x:c r="F597" s="96" t="n">
        <x:f>$D$26</x:f>
        <x:v>0.4</x:v>
      </x:c>
      <x:c r="G597" s="82" t="n">
        <x:f>Y$26</x:f>
        <x:v>1</x:v>
      </x:c>
      <x:c r="H597" s="82" t="n">
        <x:f>MIN(1,Geometries!E9*$I$26+(1-Geometries!E9)*(Geometries!J9*$F$26+Geometries!K9*$G$26*IF(Geometries!M9="YES",1,$J$26)+Geometries!L9*$H$26*IF(Geometries!M9="YES",1,$J$26)))</x:f>
        <x:v>1</x:v>
      </x:c>
      <x:c r="I597" s="82" t="n">
        <x:f>IF($K$26=0,1,IF('Pair Build'!AG19&lt;=$K$26,1,0))</x:f>
        <x:v>1</x:v>
      </x:c>
      <x:c r="J597" s="82" t="n">
        <x:f>IF($L$26=0,1,IF(Geometries!W9&gt;=$L$26,1,0))</x:f>
        <x:v>1</x:v>
      </x:c>
      <x:c r="K597" s="82" t="n">
        <x:f>MIN(IF($M$26=1,Geometries!Z9,1),IF($N$26=1,Geometries!AA9,1))</x:f>
        <x:v>0.2</x:v>
      </x:c>
      <x:c r="L597" s="82" t="n">
        <x:f>MIN(IF($S$26=1,'Pair Build'!AE19,1),IF($T$26=1,'Pair Build'!AF19,1))</x:f>
        <x:v>1</x:v>
      </x:c>
      <x:c r="M597" s="82" t="n">
        <x:f>IF($O$26=0,1,IF('Pair Build'!AH19&lt;=$O$26,1,0))</x:f>
        <x:v>1</x:v>
      </x:c>
      <x:c r="N597" s="82" t="n">
        <x:f>IF($P$26=0,1,IF('Pair Build'!AI19="PASS",1,0))</x:f>
        <x:v>1</x:v>
      </x:c>
      <x:c r="O597" s="82" t="n">
        <x:f>IF(F597&lt;1,'Pair Build'!Y19,'Pair Build'!Z19)/$Q$26</x:f>
        <x:v>27.163636363636364</x:v>
      </x:c>
      <x:c r="P597" s="82" t="n">
        <x:f>IF('Pair Build'!AK19="T3 FIRM",1,IF(Geometries!AC9&lt;=$R$26,1,0))</x:f>
        <x:v>1</x:v>
      </x:c>
      <x:c r="Q597" s="82" t="n">
        <x:f>IF($U$26=1,Geometries!AB9,1)</x:f>
        <x:v>1</x:v>
      </x:c>
      <x:c r="R597" s="82" t="n">
        <x:f>IF($V$26=1,Lineages!AJ10,1)</x:f>
        <x:v>1</x:v>
      </x:c>
      <x:c r="S597" s="82" t="n">
        <x:f>MIN(1,G597,H597,K597,L597,Q597,R597)</x:f>
        <x:v>0.2</x:v>
      </x:c>
      <x:c r="T597" s="74" t="str">
        <x:f>IF(AND('Pair Build'!AJ19="FIT",I597=1,J597=1,M597=1,N597=1,O597&lt;=$E$26,P597=1),"PASS","FAIL")</x:f>
        <x:v>FAIL</x:v>
      </x:c>
      <x:c r="U597" s="98" t="str">
        <x:f>IF(AND(S597&gt;=F597,T597="PASS"),"PASS","FAIL")</x:f>
        <x:v>FAIL</x:v>
      </x:c>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row>
    <x:row r="598">
      <x:c r="B598" s="28" t="str">
        <x:v>P18</x:v>
      </x:c>
      <x:c r="C598" s="28" t="str">
        <x:v>L3-G3</x:v>
      </x:c>
      <x:c r="D598" s="28" t="str">
        <x:v>L3</x:v>
      </x:c>
      <x:c r="E598" s="28" t="str">
        <x:v>G3</x:v>
      </x:c>
      <x:c r="F598" s="96" t="n">
        <x:f>$D$26</x:f>
        <x:v>0.4</x:v>
      </x:c>
      <x:c r="G598" s="82" t="n">
        <x:f>Y$26</x:f>
        <x:v>1</x:v>
      </x:c>
      <x:c r="H598" s="82" t="n">
        <x:f>MIN(1,Geometries!E10*$I$26+(1-Geometries!E10)*(Geometries!J10*$F$26+Geometries!K10*$G$26*IF(Geometries!M10="YES",1,$J$26)+Geometries!L10*$H$26*IF(Geometries!M10="YES",1,$J$26)))</x:f>
        <x:v>1</x:v>
      </x:c>
      <x:c r="I598" s="82" t="n">
        <x:f>IF($K$26=0,1,IF('Pair Build'!AG20&lt;=$K$26,1,0))</x:f>
        <x:v>1</x:v>
      </x:c>
      <x:c r="J598" s="82" t="n">
        <x:f>IF($L$26=0,1,IF(Geometries!W10&gt;=$L$26,1,0))</x:f>
        <x:v>1</x:v>
      </x:c>
      <x:c r="K598" s="82" t="n">
        <x:f>MIN(IF($M$26=1,Geometries!Z10,1),IF($N$26=1,Geometries!AA10,1))</x:f>
        <x:v>1</x:v>
      </x:c>
      <x:c r="L598" s="82" t="n">
        <x:f>MIN(IF($S$26=1,'Pair Build'!AE20,1),IF($T$26=1,'Pair Build'!AF20,1))</x:f>
        <x:v>1</x:v>
      </x:c>
      <x:c r="M598" s="82" t="n">
        <x:f>IF($O$26=0,1,IF('Pair Build'!AH20&lt;=$O$26,1,0))</x:f>
        <x:v>1</x:v>
      </x:c>
      <x:c r="N598" s="82" t="n">
        <x:f>IF($P$26=0,1,IF('Pair Build'!AI20="PASS",1,0))</x:f>
        <x:v>1</x:v>
      </x:c>
      <x:c r="O598" s="82" t="n">
        <x:f>IF(F598&lt;1,'Pair Build'!Y20,'Pair Build'!Z20)/$Q$26</x:f>
        <x:v>20.91764705882353</x:v>
      </x:c>
      <x:c r="P598" s="82" t="n">
        <x:f>IF('Pair Build'!AK20="T3 FIRM",1,IF(Geometries!AC10&lt;=$R$26,1,0))</x:f>
        <x:v>1</x:v>
      </x:c>
      <x:c r="Q598" s="82" t="n">
        <x:f>IF($U$26=1,Geometries!AB10,1)</x:f>
        <x:v>1</x:v>
      </x:c>
      <x:c r="R598" s="82" t="n">
        <x:f>IF($V$26=1,Lineages!AJ10,1)</x:f>
        <x:v>1</x:v>
      </x:c>
      <x:c r="S598" s="82" t="n">
        <x:f>MIN(1,G598,H598,K598,L598,Q598,R598)</x:f>
        <x:v>1</x:v>
      </x:c>
      <x:c r="T598" s="74" t="str">
        <x:f>IF(AND('Pair Build'!AJ20="FIT",I598=1,J598=1,M598=1,N598=1,O598&lt;=$E$26,P598=1),"PASS","FAIL")</x:f>
        <x:v>FAIL</x:v>
      </x:c>
      <x:c r="U598" s="98" t="str">
        <x:f>IF(AND(S598&gt;=F598,T598="PASS"),"PASS","FAIL")</x:f>
        <x:v>FAIL</x:v>
      </x:c>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row>
    <x:row r="599">
      <x:c r="B599" s="28" t="str">
        <x:v>P18</x:v>
      </x:c>
      <x:c r="C599" s="28" t="str">
        <x:v>L3-G4</x:v>
      </x:c>
      <x:c r="D599" s="28" t="str">
        <x:v>L3</x:v>
      </x:c>
      <x:c r="E599" s="28" t="str">
        <x:v>G4</x:v>
      </x:c>
      <x:c r="F599" s="96" t="n">
        <x:f>$D$26</x:f>
        <x:v>0.4</x:v>
      </x:c>
      <x:c r="G599" s="82" t="n">
        <x:f>Y$26</x:f>
        <x:v>1</x:v>
      </x:c>
      <x:c r="H599" s="82" t="n">
        <x:f>MIN(1,Geometries!E11*$I$26+(1-Geometries!E11)*(Geometries!J11*$F$26+Geometries!K11*$G$26*IF(Geometries!M11="YES",1,$J$26)+Geometries!L11*$H$26*IF(Geometries!M11="YES",1,$J$26)))</x:f>
        <x:v>1</x:v>
      </x:c>
      <x:c r="I599" s="82" t="n">
        <x:f>IF($K$26=0,1,IF('Pair Build'!AG21&lt;=$K$26,1,0))</x:f>
        <x:v>1</x:v>
      </x:c>
      <x:c r="J599" s="82" t="n">
        <x:f>IF($L$26=0,1,IF(Geometries!W11&gt;=$L$26,1,0))</x:f>
        <x:v>1</x:v>
      </x:c>
      <x:c r="K599" s="82" t="n">
        <x:f>MIN(IF($M$26=1,Geometries!Z11,1),IF($N$26=1,Geometries!AA11,1))</x:f>
        <x:v>0.8</x:v>
      </x:c>
      <x:c r="L599" s="82" t="n">
        <x:f>MIN(IF($S$26=1,'Pair Build'!AE21,1),IF($T$26=1,'Pair Build'!AF21,1))</x:f>
        <x:v>1</x:v>
      </x:c>
      <x:c r="M599" s="82" t="n">
        <x:f>IF($O$26=0,1,IF('Pair Build'!AH21&lt;=$O$26,1,0))</x:f>
        <x:v>1</x:v>
      </x:c>
      <x:c r="N599" s="82" t="n">
        <x:f>IF($P$26=0,1,IF('Pair Build'!AI21="PASS",1,0))</x:f>
        <x:v>1</x:v>
      </x:c>
      <x:c r="O599" s="82" t="n">
        <x:f>IF(F599&lt;1,'Pair Build'!Y21,'Pair Build'!Z21)/$Q$26</x:f>
        <x:v>2.88</x:v>
      </x:c>
      <x:c r="P599" s="82" t="n">
        <x:f>IF('Pair Build'!AK21="T3 FIRM",1,IF(Geometries!AC11&lt;=$R$26,1,0))</x:f>
        <x:v>1</x:v>
      </x:c>
      <x:c r="Q599" s="82" t="n">
        <x:f>IF($U$26=1,Geometries!AB11,1)</x:f>
        <x:v>1</x:v>
      </x:c>
      <x:c r="R599" s="82" t="n">
        <x:f>IF($V$26=1,Lineages!AJ10,1)</x:f>
        <x:v>1</x:v>
      </x:c>
      <x:c r="S599" s="82" t="n">
        <x:f>MIN(1,G599,H599,K599,L599,Q599,R599)</x:f>
        <x:v>0.8</x:v>
      </x:c>
      <x:c r="T599" s="74" t="str">
        <x:f>IF(AND('Pair Build'!AJ21="FIT",I599=1,J599=1,M599=1,N599=1,O599&lt;=$E$26,P599=1),"PASS","FAIL")</x:f>
        <x:v>FAIL</x:v>
      </x:c>
      <x:c r="U599" s="98" t="str">
        <x:f>IF(AND(S599&gt;=F599,T599="PASS"),"PASS","FAIL")</x:f>
        <x:v>FAIL</x:v>
      </x:c>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row>
    <x:row r="600">
      <x:c r="B600" s="28" t="str">
        <x:v>P18</x:v>
      </x:c>
      <x:c r="C600" s="28" t="str">
        <x:v>L3-G5</x:v>
      </x:c>
      <x:c r="D600" s="28" t="str">
        <x:v>L3</x:v>
      </x:c>
      <x:c r="E600" s="28" t="str">
        <x:v>G5</x:v>
      </x:c>
      <x:c r="F600" s="96" t="n">
        <x:f>$D$26</x:f>
        <x:v>0.4</x:v>
      </x:c>
      <x:c r="G600" s="82" t="n">
        <x:f>Y$26</x:f>
        <x:v>1</x:v>
      </x:c>
      <x:c r="H600" s="82" t="n">
        <x:f>MIN(1,Geometries!E12*$I$26+(1-Geometries!E12)*(Geometries!J12*$F$26+Geometries!K12*$G$26*IF(Geometries!M12="YES",1,$J$26)+Geometries!L12*$H$26*IF(Geometries!M12="YES",1,$J$26)))</x:f>
        <x:v>1</x:v>
      </x:c>
      <x:c r="I600" s="82" t="n">
        <x:f>IF($K$26=0,1,IF('Pair Build'!AG22&lt;=$K$26,1,0))</x:f>
        <x:v>1</x:v>
      </x:c>
      <x:c r="J600" s="82" t="n">
        <x:f>IF($L$26=0,1,IF(Geometries!W12&gt;=$L$26,1,0))</x:f>
        <x:v>1</x:v>
      </x:c>
      <x:c r="K600" s="82" t="n">
        <x:f>MIN(IF($M$26=1,Geometries!Z12,1),IF($N$26=1,Geometries!AA12,1))</x:f>
        <x:v>0.7</x:v>
      </x:c>
      <x:c r="L600" s="82" t="n">
        <x:f>MIN(IF($S$26=1,'Pair Build'!AE22,1),IF($T$26=1,'Pair Build'!AF22,1))</x:f>
        <x:v>1</x:v>
      </x:c>
      <x:c r="M600" s="82" t="n">
        <x:f>IF($O$26=0,1,IF('Pair Build'!AH22&lt;=$O$26,1,0))</x:f>
        <x:v>1</x:v>
      </x:c>
      <x:c r="N600" s="82" t="n">
        <x:f>IF($P$26=0,1,IF('Pair Build'!AI22="PASS",1,0))</x:f>
        <x:v>1</x:v>
      </x:c>
      <x:c r="O600" s="82" t="n">
        <x:f>IF(F600&lt;1,'Pair Build'!Y22,'Pair Build'!Z22)/$Q$26</x:f>
        <x:v>14.421052631578949</x:v>
      </x:c>
      <x:c r="P600" s="82" t="n">
        <x:f>IF('Pair Build'!AK22="T3 FIRM",1,IF(Geometries!AC12&lt;=$R$26,1,0))</x:f>
        <x:v>1</x:v>
      </x:c>
      <x:c r="Q600" s="82" t="n">
        <x:f>IF($U$26=1,Geometries!AB12,1)</x:f>
        <x:v>1</x:v>
      </x:c>
      <x:c r="R600" s="82" t="n">
        <x:f>IF($V$26=1,Lineages!AJ10,1)</x:f>
        <x:v>1</x:v>
      </x:c>
      <x:c r="S600" s="82" t="n">
        <x:f>MIN(1,G600,H600,K600,L600,Q600,R600)</x:f>
        <x:v>0.7</x:v>
      </x:c>
      <x:c r="T600" s="74" t="str">
        <x:f>IF(AND('Pair Build'!AJ22="FIT",I600=1,J600=1,M600=1,N600=1,O600&lt;=$E$26,P600=1),"PASS","FAIL")</x:f>
        <x:v>FAIL</x:v>
      </x:c>
      <x:c r="U600" s="98" t="str">
        <x:f>IF(AND(S600&gt;=F600,T600="PASS"),"PASS","FAIL")</x:f>
        <x:v>FAIL</x:v>
      </x:c>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row>
    <x:row r="601">
      <x:c r="B601" s="28" t="str">
        <x:v>P18</x:v>
      </x:c>
      <x:c r="C601" s="28" t="str">
        <x:v>L4-G1</x:v>
      </x:c>
      <x:c r="D601" s="28" t="str">
        <x:v>L4</x:v>
      </x:c>
      <x:c r="E601" s="28" t="str">
        <x:v>G1</x:v>
      </x:c>
      <x:c r="F601" s="96" t="n">
        <x:f>$D$26</x:f>
        <x:v>0.4</x:v>
      </x:c>
      <x:c r="G601" s="82" t="n">
        <x:f>Z$26</x:f>
        <x:v>1</x:v>
      </x:c>
      <x:c r="H601" s="82" t="n">
        <x:f>MIN(1,Geometries!E8*$I$26+(1-Geometries!E8)*(Geometries!J8*$F$26+Geometries!K8*$G$26*IF(Geometries!M8="YES",1,$J$26)+Geometries!L8*$H$26*IF(Geometries!M8="YES",1,$J$26)))</x:f>
        <x:v>1</x:v>
      </x:c>
      <x:c r="I601" s="82" t="n">
        <x:f>IF($K$26=0,1,IF('Pair Build'!AG23&lt;=$K$26,1,0))</x:f>
        <x:v>1</x:v>
      </x:c>
      <x:c r="J601" s="82" t="n">
        <x:f>IF($L$26=0,1,IF(Geometries!W8&gt;=$L$26,1,0))</x:f>
        <x:v>1</x:v>
      </x:c>
      <x:c r="K601" s="82" t="n">
        <x:f>MIN(IF($M$26=1,Geometries!Z8,1),IF($N$26=1,Geometries!AA8,1))</x:f>
        <x:v>0.6</x:v>
      </x:c>
      <x:c r="L601" s="82" t="n">
        <x:f>MIN(IF($S$26=1,'Pair Build'!AE23,1),IF($T$26=1,'Pair Build'!AF23,1))</x:f>
        <x:v>1</x:v>
      </x:c>
      <x:c r="M601" s="82" t="n">
        <x:f>IF($O$26=0,1,IF('Pair Build'!AH23&lt;=$O$26,1,0))</x:f>
        <x:v>1</x:v>
      </x:c>
      <x:c r="N601" s="82" t="n">
        <x:f>IF($P$26=0,1,IF('Pair Build'!AI23="PASS",1,0))</x:f>
        <x:v>1</x:v>
      </x:c>
      <x:c r="O601" s="82" t="n">
        <x:f>IF(F601&lt;1,'Pair Build'!Y23,'Pair Build'!Z23)/$Q$26</x:f>
        <x:v>20.276470588235295</x:v>
      </x:c>
      <x:c r="P601" s="82" t="n">
        <x:f>IF('Pair Build'!AK23="T3 FIRM",1,IF(Geometries!AC8&lt;=$R$26,1,0))</x:f>
        <x:v>1</x:v>
      </x:c>
      <x:c r="Q601" s="82" t="n">
        <x:f>IF($U$26=1,Geometries!AB8,1)</x:f>
        <x:v>1</x:v>
      </x:c>
      <x:c r="R601" s="82" t="n">
        <x:f>IF($V$26=1,Lineages!AJ11,1)</x:f>
        <x:v>1</x:v>
      </x:c>
      <x:c r="S601" s="82" t="n">
        <x:f>MIN(1,G601,H601,K601,L601,Q601,R601)</x:f>
        <x:v>0.6</x:v>
      </x:c>
      <x:c r="T601" s="74" t="str">
        <x:f>IF(AND('Pair Build'!AJ23="FIT",I601=1,J601=1,M601=1,N601=1,O601&lt;=$E$26,P601=1),"PASS","FAIL")</x:f>
        <x:v>PASS</x:v>
      </x:c>
      <x:c r="U601" s="98" t="str">
        <x:f>IF(AND(S601&gt;=F601,T601="PASS"),"PASS","FAIL")</x:f>
        <x:v>PASS</x:v>
      </x:c>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row>
    <x:row r="602">
      <x:c r="B602" s="28" t="str">
        <x:v>P18</x:v>
      </x:c>
      <x:c r="C602" s="28" t="str">
        <x:v>L4-G2</x:v>
      </x:c>
      <x:c r="D602" s="28" t="str">
        <x:v>L4</x:v>
      </x:c>
      <x:c r="E602" s="28" t="str">
        <x:v>G2</x:v>
      </x:c>
      <x:c r="F602" s="96" t="n">
        <x:f>$D$26</x:f>
        <x:v>0.4</x:v>
      </x:c>
      <x:c r="G602" s="82" t="n">
        <x:f>Z$26</x:f>
        <x:v>1</x:v>
      </x:c>
      <x:c r="H602" s="82" t="n">
        <x:f>MIN(1,Geometries!E9*$I$26+(1-Geometries!E9)*(Geometries!J9*$F$26+Geometries!K9*$G$26*IF(Geometries!M9="YES",1,$J$26)+Geometries!L9*$H$26*IF(Geometries!M9="YES",1,$J$26)))</x:f>
        <x:v>1</x:v>
      </x:c>
      <x:c r="I602" s="82" t="n">
        <x:f>IF($K$26=0,1,IF('Pair Build'!AG24&lt;=$K$26,1,0))</x:f>
        <x:v>1</x:v>
      </x:c>
      <x:c r="J602" s="82" t="n">
        <x:f>IF($L$26=0,1,IF(Geometries!W9&gt;=$L$26,1,0))</x:f>
        <x:v>1</x:v>
      </x:c>
      <x:c r="K602" s="82" t="n">
        <x:f>MIN(IF($M$26=1,Geometries!Z9,1),IF($N$26=1,Geometries!AA9,1))</x:f>
        <x:v>0.2</x:v>
      </x:c>
      <x:c r="L602" s="82" t="n">
        <x:f>MIN(IF($S$26=1,'Pair Build'!AE24,1),IF($T$26=1,'Pair Build'!AF24,1))</x:f>
        <x:v>1</x:v>
      </x:c>
      <x:c r="M602" s="82" t="n">
        <x:f>IF($O$26=0,1,IF('Pair Build'!AH24&lt;=$O$26,1,0))</x:f>
        <x:v>1</x:v>
      </x:c>
      <x:c r="N602" s="82" t="n">
        <x:f>IF($P$26=0,1,IF('Pair Build'!AI24="PASS",1,0))</x:f>
        <x:v>1</x:v>
      </x:c>
      <x:c r="O602" s="82" t="n">
        <x:f>IF(F602&lt;1,'Pair Build'!Y24,'Pair Build'!Z24)/$Q$26</x:f>
        <x:v>27.45</x:v>
      </x:c>
      <x:c r="P602" s="82" t="n">
        <x:f>IF('Pair Build'!AK24="T3 FIRM",1,IF(Geometries!AC9&lt;=$R$26,1,0))</x:f>
        <x:v>1</x:v>
      </x:c>
      <x:c r="Q602" s="82" t="n">
        <x:f>IF($U$26=1,Geometries!AB9,1)</x:f>
        <x:v>1</x:v>
      </x:c>
      <x:c r="R602" s="82" t="n">
        <x:f>IF($V$26=1,Lineages!AJ11,1)</x:f>
        <x:v>1</x:v>
      </x:c>
      <x:c r="S602" s="82" t="n">
        <x:f>MIN(1,G602,H602,K602,L602,Q602,R602)</x:f>
        <x:v>0.2</x:v>
      </x:c>
      <x:c r="T602" s="74" t="str">
        <x:f>IF(AND('Pair Build'!AJ24="FIT",I602=1,J602=1,M602=1,N602=1,O602&lt;=$E$26,P602=1),"PASS","FAIL")</x:f>
        <x:v>PASS</x:v>
      </x:c>
      <x:c r="U602" s="98" t="str">
        <x:f>IF(AND(S602&gt;=F602,T602="PASS"),"PASS","FAIL")</x:f>
        <x:v>FAIL</x:v>
      </x:c>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row>
    <x:row r="603">
      <x:c r="B603" s="28" t="str">
        <x:v>P18</x:v>
      </x:c>
      <x:c r="C603" s="28" t="str">
        <x:v>L4-G3</x:v>
      </x:c>
      <x:c r="D603" s="28" t="str">
        <x:v>L4</x:v>
      </x:c>
      <x:c r="E603" s="28" t="str">
        <x:v>G3</x:v>
      </x:c>
      <x:c r="F603" s="96" t="n">
        <x:f>$D$26</x:f>
        <x:v>0.4</x:v>
      </x:c>
      <x:c r="G603" s="82" t="n">
        <x:f>Z$26</x:f>
        <x:v>1</x:v>
      </x:c>
      <x:c r="H603" s="82" t="n">
        <x:f>MIN(1,Geometries!E10*$I$26+(1-Geometries!E10)*(Geometries!J10*$F$26+Geometries!K10*$G$26*IF(Geometries!M10="YES",1,$J$26)+Geometries!L10*$H$26*IF(Geometries!M10="YES",1,$J$26)))</x:f>
        <x:v>1</x:v>
      </x:c>
      <x:c r="I603" s="82" t="n">
        <x:f>IF($K$26=0,1,IF('Pair Build'!AG25&lt;=$K$26,1,0))</x:f>
        <x:v>1</x:v>
      </x:c>
      <x:c r="J603" s="82" t="n">
        <x:f>IF($L$26=0,1,IF(Geometries!W10&gt;=$L$26,1,0))</x:f>
        <x:v>1</x:v>
      </x:c>
      <x:c r="K603" s="82" t="n">
        <x:f>MIN(IF($M$26=1,Geometries!Z10,1),IF($N$26=1,Geometries!AA10,1))</x:f>
        <x:v>1</x:v>
      </x:c>
      <x:c r="L603" s="82" t="n">
        <x:f>MIN(IF($S$26=1,'Pair Build'!AE25,1),IF($T$26=1,'Pair Build'!AF25,1))</x:f>
        <x:v>1</x:v>
      </x:c>
      <x:c r="M603" s="82" t="n">
        <x:f>IF($O$26=0,1,IF('Pair Build'!AH25&lt;=$O$26,1,0))</x:f>
        <x:v>1</x:v>
      </x:c>
      <x:c r="N603" s="82" t="n">
        <x:f>IF($P$26=0,1,IF('Pair Build'!AI25="PASS",1,0))</x:f>
        <x:v>1</x:v>
      </x:c>
      <x:c r="O603" s="82" t="n">
        <x:f>IF(F603&lt;1,'Pair Build'!Y25,'Pair Build'!Z25)/$Q$26</x:f>
        <x:v>21.655882352941177</x:v>
      </x:c>
      <x:c r="P603" s="82" t="n">
        <x:f>IF('Pair Build'!AK25="T3 FIRM",1,IF(Geometries!AC10&lt;=$R$26,1,0))</x:f>
        <x:v>1</x:v>
      </x:c>
      <x:c r="Q603" s="82" t="n">
        <x:f>IF($U$26=1,Geometries!AB10,1)</x:f>
        <x:v>1</x:v>
      </x:c>
      <x:c r="R603" s="82" t="n">
        <x:f>IF($V$26=1,Lineages!AJ11,1)</x:f>
        <x:v>1</x:v>
      </x:c>
      <x:c r="S603" s="82" t="n">
        <x:f>MIN(1,G603,H603,K603,L603,Q603,R603)</x:f>
        <x:v>1</x:v>
      </x:c>
      <x:c r="T603" s="74" t="str">
        <x:f>IF(AND('Pair Build'!AJ25="FIT",I603=1,J603=1,M603=1,N603=1,O603&lt;=$E$26,P603=1),"PASS","FAIL")</x:f>
        <x:v>PASS</x:v>
      </x:c>
      <x:c r="U603" s="98" t="str">
        <x:f>IF(AND(S603&gt;=F603,T603="PASS"),"PASS","FAIL")</x:f>
        <x:v>PASS</x:v>
      </x:c>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row>
    <x:row r="604">
      <x:c r="B604" s="28" t="str">
        <x:v>P18</x:v>
      </x:c>
      <x:c r="C604" s="28" t="str">
        <x:v>L4-G4</x:v>
      </x:c>
      <x:c r="D604" s="28" t="str">
        <x:v>L4</x:v>
      </x:c>
      <x:c r="E604" s="28" t="str">
        <x:v>G4</x:v>
      </x:c>
      <x:c r="F604" s="96" t="n">
        <x:f>$D$26</x:f>
        <x:v>0.4</x:v>
      </x:c>
      <x:c r="G604" s="82" t="n">
        <x:f>Z$26</x:f>
        <x:v>1</x:v>
      </x:c>
      <x:c r="H604" s="82" t="n">
        <x:f>MIN(1,Geometries!E11*$I$26+(1-Geometries!E11)*(Geometries!J11*$F$26+Geometries!K11*$G$26*IF(Geometries!M11="YES",1,$J$26)+Geometries!L11*$H$26*IF(Geometries!M11="YES",1,$J$26)))</x:f>
        <x:v>1</x:v>
      </x:c>
      <x:c r="I604" s="82" t="n">
        <x:f>IF($K$26=0,1,IF('Pair Build'!AG26&lt;=$K$26,1,0))</x:f>
        <x:v>1</x:v>
      </x:c>
      <x:c r="J604" s="82" t="n">
        <x:f>IF($L$26=0,1,IF(Geometries!W11&gt;=$L$26,1,0))</x:f>
        <x:v>1</x:v>
      </x:c>
      <x:c r="K604" s="82" t="n">
        <x:f>MIN(IF($M$26=1,Geometries!Z11,1),IF($N$26=1,Geometries!AA11,1))</x:f>
        <x:v>0.8</x:v>
      </x:c>
      <x:c r="L604" s="82" t="n">
        <x:f>MIN(IF($S$26=1,'Pair Build'!AE26,1),IF($T$26=1,'Pair Build'!AF26,1))</x:f>
        <x:v>1</x:v>
      </x:c>
      <x:c r="M604" s="82" t="n">
        <x:f>IF($O$26=0,1,IF('Pair Build'!AH26&lt;=$O$26,1,0))</x:f>
        <x:v>1</x:v>
      </x:c>
      <x:c r="N604" s="82" t="n">
        <x:f>IF($P$26=0,1,IF('Pair Build'!AI26="PASS",1,0))</x:f>
        <x:v>1</x:v>
      </x:c>
      <x:c r="O604" s="82" t="n">
        <x:f>IF(F604&lt;1,'Pair Build'!Y26,'Pair Build'!Z26)/$Q$26</x:f>
        <x:v>3.6333333333333333</x:v>
      </x:c>
      <x:c r="P604" s="82" t="n">
        <x:f>IF('Pair Build'!AK26="T3 FIRM",1,IF(Geometries!AC11&lt;=$R$26,1,0))</x:f>
        <x:v>1</x:v>
      </x:c>
      <x:c r="Q604" s="82" t="n">
        <x:f>IF($U$26=1,Geometries!AB11,1)</x:f>
        <x:v>1</x:v>
      </x:c>
      <x:c r="R604" s="82" t="n">
        <x:f>IF($V$26=1,Lineages!AJ11,1)</x:f>
        <x:v>1</x:v>
      </x:c>
      <x:c r="S604" s="82" t="n">
        <x:f>MIN(1,G604,H604,K604,L604,Q604,R604)</x:f>
        <x:v>0.8</x:v>
      </x:c>
      <x:c r="T604" s="74" t="str">
        <x:f>IF(AND('Pair Build'!AJ26="FIT",I604=1,J604=1,M604=1,N604=1,O604&lt;=$E$26,P604=1),"PASS","FAIL")</x:f>
        <x:v>PASS</x:v>
      </x:c>
      <x:c r="U604" s="98" t="str">
        <x:f>IF(AND(S604&gt;=F604,T604="PASS"),"PASS","FAIL")</x:f>
        <x:v>PASS</x:v>
      </x:c>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row>
    <x:row r="605">
      <x:c r="B605" s="28" t="str">
        <x:v>P18</x:v>
      </x:c>
      <x:c r="C605" s="28" t="str">
        <x:v>L4-G5</x:v>
      </x:c>
      <x:c r="D605" s="28" t="str">
        <x:v>L4</x:v>
      </x:c>
      <x:c r="E605" s="28" t="str">
        <x:v>G5</x:v>
      </x:c>
      <x:c r="F605" s="96" t="n">
        <x:f>$D$26</x:f>
        <x:v>0.4</x:v>
      </x:c>
      <x:c r="G605" s="82" t="n">
        <x:f>Z$26</x:f>
        <x:v>1</x:v>
      </x:c>
      <x:c r="H605" s="82" t="n">
        <x:f>MIN(1,Geometries!E12*$I$26+(1-Geometries!E12)*(Geometries!J12*$F$26+Geometries!K12*$G$26*IF(Geometries!M12="YES",1,$J$26)+Geometries!L12*$H$26*IF(Geometries!M12="YES",1,$J$26)))</x:f>
        <x:v>1</x:v>
      </x:c>
      <x:c r="I605" s="82" t="n">
        <x:f>IF($K$26=0,1,IF('Pair Build'!AG27&lt;=$K$26,1,0))</x:f>
        <x:v>1</x:v>
      </x:c>
      <x:c r="J605" s="82" t="n">
        <x:f>IF($L$26=0,1,IF(Geometries!W12&gt;=$L$26,1,0))</x:f>
        <x:v>1</x:v>
      </x:c>
      <x:c r="K605" s="82" t="n">
        <x:f>MIN(IF($M$26=1,Geometries!Z12,1),IF($N$26=1,Geometries!AA12,1))</x:f>
        <x:v>0.7</x:v>
      </x:c>
      <x:c r="L605" s="82" t="n">
        <x:f>MIN(IF($S$26=1,'Pair Build'!AE27,1),IF($T$26=1,'Pair Build'!AF27,1))</x:f>
        <x:v>1</x:v>
      </x:c>
      <x:c r="M605" s="82" t="n">
        <x:f>IF($O$26=0,1,IF('Pair Build'!AH27&lt;=$O$26,1,0))</x:f>
        <x:v>1</x:v>
      </x:c>
      <x:c r="N605" s="82" t="n">
        <x:f>IF($P$26=0,1,IF('Pair Build'!AI27="PASS",1,0))</x:f>
        <x:v>1</x:v>
      </x:c>
      <x:c r="O605" s="82" t="n">
        <x:f>IF(F605&lt;1,'Pair Build'!Y27,'Pair Build'!Z27)/$Q$26</x:f>
        <x:v>19.20394736842105</x:v>
      </x:c>
      <x:c r="P605" s="82" t="n">
        <x:f>IF('Pair Build'!AK27="T3 FIRM",1,IF(Geometries!AC12&lt;=$R$26,1,0))</x:f>
        <x:v>1</x:v>
      </x:c>
      <x:c r="Q605" s="82" t="n">
        <x:f>IF($U$26=1,Geometries!AB12,1)</x:f>
        <x:v>1</x:v>
      </x:c>
      <x:c r="R605" s="82" t="n">
        <x:f>IF($V$26=1,Lineages!AJ11,1)</x:f>
        <x:v>1</x:v>
      </x:c>
      <x:c r="S605" s="82" t="n">
        <x:f>MIN(1,G605,H605,K605,L605,Q605,R605)</x:f>
        <x:v>0.7</x:v>
      </x:c>
      <x:c r="T605" s="74" t="str">
        <x:f>IF(AND('Pair Build'!AJ27="FIT",I605=1,J605=1,M605=1,N605=1,O605&lt;=$E$26,P605=1),"PASS","FAIL")</x:f>
        <x:v>PASS</x:v>
      </x:c>
      <x:c r="U605" s="98" t="str">
        <x:f>IF(AND(S605&gt;=F605,T605="PASS"),"PASS","FAIL")</x:f>
        <x:v>PASS</x:v>
      </x:c>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row>
    <x:row r="606">
      <x:c r="B606" s="28" t="str">
        <x:v>P18</x:v>
      </x:c>
      <x:c r="C606" s="28" t="str">
        <x:v>L5-G1</x:v>
      </x:c>
      <x:c r="D606" s="28" t="str">
        <x:v>L5</x:v>
      </x:c>
      <x:c r="E606" s="28" t="str">
        <x:v>G1</x:v>
      </x:c>
      <x:c r="F606" s="96" t="n">
        <x:f>$D$26</x:f>
        <x:v>0.4</x:v>
      </x:c>
      <x:c r="G606" s="82" t="n">
        <x:f>AA$26</x:f>
        <x:v>1</x:v>
      </x:c>
      <x:c r="H606" s="82" t="n">
        <x:f>MIN(1,Geometries!E8*$I$26+(1-Geometries!E8)*(Geometries!J8*$F$26+Geometries!K8*$G$26*IF(Geometries!M8="YES",1,$J$26)+Geometries!L8*$H$26*IF(Geometries!M8="YES",1,$J$26)))</x:f>
        <x:v>1</x:v>
      </x:c>
      <x:c r="I606" s="82" t="n">
        <x:f>IF($K$26=0,1,IF('Pair Build'!AG28&lt;=$K$26,1,0))</x:f>
        <x:v>1</x:v>
      </x:c>
      <x:c r="J606" s="82" t="n">
        <x:f>IF($L$26=0,1,IF(Geometries!W8&gt;=$L$26,1,0))</x:f>
        <x:v>1</x:v>
      </x:c>
      <x:c r="K606" s="82" t="n">
        <x:f>MIN(IF($M$26=1,Geometries!Z8,1),IF($N$26=1,Geometries!AA8,1))</x:f>
        <x:v>0.6</x:v>
      </x:c>
      <x:c r="L606" s="82" t="n">
        <x:f>MIN(IF($S$26=1,'Pair Build'!AE28,1),IF($T$26=1,'Pair Build'!AF28,1))</x:f>
        <x:v>1</x:v>
      </x:c>
      <x:c r="M606" s="82" t="n">
        <x:f>IF($O$26=0,1,IF('Pair Build'!AH28&lt;=$O$26,1,0))</x:f>
        <x:v>1</x:v>
      </x:c>
      <x:c r="N606" s="82" t="n">
        <x:f>IF($P$26=0,1,IF('Pair Build'!AI28="PASS",1,0))</x:f>
        <x:v>1</x:v>
      </x:c>
      <x:c r="O606" s="82" t="n">
        <x:f>IF(F606&lt;1,'Pair Build'!Y28,'Pair Build'!Z28)/$Q$26</x:f>
        <x:v>12</x:v>
      </x:c>
      <x:c r="P606" s="82" t="n">
        <x:f>IF('Pair Build'!AK28="T3 FIRM",1,IF(Geometries!AC8&lt;=$R$26,1,0))</x:f>
        <x:v>1</x:v>
      </x:c>
      <x:c r="Q606" s="82" t="n">
        <x:f>IF($U$26=1,Geometries!AB8,1)</x:f>
        <x:v>1</x:v>
      </x:c>
      <x:c r="R606" s="82" t="n">
        <x:f>IF($V$26=1,Lineages!AJ12,1)</x:f>
        <x:v>1</x:v>
      </x:c>
      <x:c r="S606" s="82" t="n">
        <x:f>MIN(1,G606,H606,K606,L606,Q606,R606)</x:f>
        <x:v>0.6</x:v>
      </x:c>
      <x:c r="T606" s="74" t="str">
        <x:f>IF(AND('Pair Build'!AJ28="FIT",I606=1,J606=1,M606=1,N606=1,O606&lt;=$E$26,P606=1),"PASS","FAIL")</x:f>
        <x:v>PASS</x:v>
      </x:c>
      <x:c r="U606" s="98" t="str">
        <x:f>IF(AND(S606&gt;=F606,T606="PASS"),"PASS","FAIL")</x:f>
        <x:v>PASS</x:v>
      </x:c>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row>
    <x:row r="607">
      <x:c r="B607" s="28" t="str">
        <x:v>P18</x:v>
      </x:c>
      <x:c r="C607" s="28" t="str">
        <x:v>L5-G2</x:v>
      </x:c>
      <x:c r="D607" s="28" t="str">
        <x:v>L5</x:v>
      </x:c>
      <x:c r="E607" s="28" t="str">
        <x:v>G2</x:v>
      </x:c>
      <x:c r="F607" s="96" t="n">
        <x:f>$D$26</x:f>
        <x:v>0.4</x:v>
      </x:c>
      <x:c r="G607" s="82" t="n">
        <x:f>AA$26</x:f>
        <x:v>1</x:v>
      </x:c>
      <x:c r="H607" s="82" t="n">
        <x:f>MIN(1,Geometries!E9*$I$26+(1-Geometries!E9)*(Geometries!J9*$F$26+Geometries!K9*$G$26*IF(Geometries!M9="YES",1,$J$26)+Geometries!L9*$H$26*IF(Geometries!M9="YES",1,$J$26)))</x:f>
        <x:v>1</x:v>
      </x:c>
      <x:c r="I607" s="82" t="n">
        <x:f>IF($K$26=0,1,IF('Pair Build'!AG29&lt;=$K$26,1,0))</x:f>
        <x:v>1</x:v>
      </x:c>
      <x:c r="J607" s="82" t="n">
        <x:f>IF($L$26=0,1,IF(Geometries!W9&gt;=$L$26,1,0))</x:f>
        <x:v>1</x:v>
      </x:c>
      <x:c r="K607" s="82" t="n">
        <x:f>MIN(IF($M$26=1,Geometries!Z9,1),IF($N$26=1,Geometries!AA9,1))</x:f>
        <x:v>0.2</x:v>
      </x:c>
      <x:c r="L607" s="82" t="n">
        <x:f>MIN(IF($S$26=1,'Pair Build'!AE29,1),IF($T$26=1,'Pair Build'!AF29,1))</x:f>
        <x:v>1</x:v>
      </x:c>
      <x:c r="M607" s="82" t="n">
        <x:f>IF($O$26=0,1,IF('Pair Build'!AH29&lt;=$O$26,1,0))</x:f>
        <x:v>1</x:v>
      </x:c>
      <x:c r="N607" s="82" t="n">
        <x:f>IF($P$26=0,1,IF('Pair Build'!AI29="PASS",1,0))</x:f>
        <x:v>1</x:v>
      </x:c>
      <x:c r="O607" s="82" t="n">
        <x:f>IF(F607&lt;1,'Pair Build'!Y29,'Pair Build'!Z29)/$Q$26</x:f>
        <x:v>18</x:v>
      </x:c>
      <x:c r="P607" s="82" t="n">
        <x:f>IF('Pair Build'!AK29="T3 FIRM",1,IF(Geometries!AC9&lt;=$R$26,1,0))</x:f>
        <x:v>1</x:v>
      </x:c>
      <x:c r="Q607" s="82" t="n">
        <x:f>IF($U$26=1,Geometries!AB9,1)</x:f>
        <x:v>1</x:v>
      </x:c>
      <x:c r="R607" s="82" t="n">
        <x:f>IF($V$26=1,Lineages!AJ12,1)</x:f>
        <x:v>1</x:v>
      </x:c>
      <x:c r="S607" s="82" t="n">
        <x:f>MIN(1,G607,H607,K607,L607,Q607,R607)</x:f>
        <x:v>0.2</x:v>
      </x:c>
      <x:c r="T607" s="74" t="str">
        <x:f>IF(AND('Pair Build'!AJ29="FIT",I607=1,J607=1,M607=1,N607=1,O607&lt;=$E$26,P607=1),"PASS","FAIL")</x:f>
        <x:v>PASS</x:v>
      </x:c>
      <x:c r="U607" s="98" t="str">
        <x:f>IF(AND(S607&gt;=F607,T607="PASS"),"PASS","FAIL")</x:f>
        <x:v>FAIL</x:v>
      </x:c>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row>
    <x:row r="608">
      <x:c r="B608" s="28" t="str">
        <x:v>P18</x:v>
      </x:c>
      <x:c r="C608" s="28" t="str">
        <x:v>L5-G3</x:v>
      </x:c>
      <x:c r="D608" s="28" t="str">
        <x:v>L5</x:v>
      </x:c>
      <x:c r="E608" s="28" t="str">
        <x:v>G3</x:v>
      </x:c>
      <x:c r="F608" s="96" t="n">
        <x:f>$D$26</x:f>
        <x:v>0.4</x:v>
      </x:c>
      <x:c r="G608" s="82" t="n">
        <x:f>AA$26</x:f>
        <x:v>1</x:v>
      </x:c>
      <x:c r="H608" s="82" t="n">
        <x:f>MIN(1,Geometries!E10*$I$26+(1-Geometries!E10)*(Geometries!J10*$F$26+Geometries!K10*$G$26*IF(Geometries!M10="YES",1,$J$26)+Geometries!L10*$H$26*IF(Geometries!M10="YES",1,$J$26)))</x:f>
        <x:v>1</x:v>
      </x:c>
      <x:c r="I608" s="82" t="n">
        <x:f>IF($K$26=0,1,IF('Pair Build'!AG30&lt;=$K$26,1,0))</x:f>
        <x:v>1</x:v>
      </x:c>
      <x:c r="J608" s="82" t="n">
        <x:f>IF($L$26=0,1,IF(Geometries!W10&gt;=$L$26,1,0))</x:f>
        <x:v>1</x:v>
      </x:c>
      <x:c r="K608" s="82" t="n">
        <x:f>MIN(IF($M$26=1,Geometries!Z10,1),IF($N$26=1,Geometries!AA10,1))</x:f>
        <x:v>1</x:v>
      </x:c>
      <x:c r="L608" s="82" t="n">
        <x:f>MIN(IF($S$26=1,'Pair Build'!AE30,1),IF($T$26=1,'Pair Build'!AF30,1))</x:f>
        <x:v>1</x:v>
      </x:c>
      <x:c r="M608" s="82" t="n">
        <x:f>IF($O$26=0,1,IF('Pair Build'!AH30&lt;=$O$26,1,0))</x:f>
        <x:v>1</x:v>
      </x:c>
      <x:c r="N608" s="82" t="n">
        <x:f>IF($P$26=0,1,IF('Pair Build'!AI30="PASS",1,0))</x:f>
        <x:v>1</x:v>
      </x:c>
      <x:c r="O608" s="82" t="n">
        <x:f>IF(F608&lt;1,'Pair Build'!Y30,'Pair Build'!Z30)/$Q$26</x:f>
        <x:v>14</x:v>
      </x:c>
      <x:c r="P608" s="82" t="n">
        <x:f>IF('Pair Build'!AK30="T3 FIRM",1,IF(Geometries!AC10&lt;=$R$26,1,0))</x:f>
        <x:v>1</x:v>
      </x:c>
      <x:c r="Q608" s="82" t="n">
        <x:f>IF($U$26=1,Geometries!AB10,1)</x:f>
        <x:v>1</x:v>
      </x:c>
      <x:c r="R608" s="82" t="n">
        <x:f>IF($V$26=1,Lineages!AJ12,1)</x:f>
        <x:v>1</x:v>
      </x:c>
      <x:c r="S608" s="82" t="n">
        <x:f>MIN(1,G608,H608,K608,L608,Q608,R608)</x:f>
        <x:v>1</x:v>
      </x:c>
      <x:c r="T608" s="74" t="str">
        <x:f>IF(AND('Pair Build'!AJ30="FIT",I608=1,J608=1,M608=1,N608=1,O608&lt;=$E$26,P608=1),"PASS","FAIL")</x:f>
        <x:v>PASS</x:v>
      </x:c>
      <x:c r="U608" s="98" t="str">
        <x:f>IF(AND(S608&gt;=F608,T608="PASS"),"PASS","FAIL")</x:f>
        <x:v>PASS</x:v>
      </x:c>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row>
    <x:row r="609">
      <x:c r="B609" s="28" t="str">
        <x:v>P18</x:v>
      </x:c>
      <x:c r="C609" s="28" t="str">
        <x:v>L5-G4</x:v>
      </x:c>
      <x:c r="D609" s="28" t="str">
        <x:v>L5</x:v>
      </x:c>
      <x:c r="E609" s="28" t="str">
        <x:v>G4</x:v>
      </x:c>
      <x:c r="F609" s="96" t="n">
        <x:f>$D$26</x:f>
        <x:v>0.4</x:v>
      </x:c>
      <x:c r="G609" s="82" t="n">
        <x:f>AA$26</x:f>
        <x:v>1</x:v>
      </x:c>
      <x:c r="H609" s="82" t="n">
        <x:f>MIN(1,Geometries!E11*$I$26+(1-Geometries!E11)*(Geometries!J11*$F$26+Geometries!K11*$G$26*IF(Geometries!M11="YES",1,$J$26)+Geometries!L11*$H$26*IF(Geometries!M11="YES",1,$J$26)))</x:f>
        <x:v>1</x:v>
      </x:c>
      <x:c r="I609" s="82" t="n">
        <x:f>IF($K$26=0,1,IF('Pair Build'!AG31&lt;=$K$26,1,0))</x:f>
        <x:v>1</x:v>
      </x:c>
      <x:c r="J609" s="82" t="n">
        <x:f>IF($L$26=0,1,IF(Geometries!W11&gt;=$L$26,1,0))</x:f>
        <x:v>1</x:v>
      </x:c>
      <x:c r="K609" s="82" t="n">
        <x:f>MIN(IF($M$26=1,Geometries!Z11,1),IF($N$26=1,Geometries!AA11,1))</x:f>
        <x:v>0.8</x:v>
      </x:c>
      <x:c r="L609" s="82" t="n">
        <x:f>MIN(IF($S$26=1,'Pair Build'!AE31,1),IF($T$26=1,'Pair Build'!AF31,1))</x:f>
        <x:v>1</x:v>
      </x:c>
      <x:c r="M609" s="82" t="n">
        <x:f>IF($O$26=0,1,IF('Pair Build'!AH31&lt;=$O$26,1,0))</x:f>
        <x:v>1</x:v>
      </x:c>
      <x:c r="N609" s="82" t="n">
        <x:f>IF($P$26=0,1,IF('Pair Build'!AI31="PASS",1,0))</x:f>
        <x:v>1</x:v>
      </x:c>
      <x:c r="O609" s="82" t="n">
        <x:f>IF(F609&lt;1,'Pair Build'!Y31,'Pair Build'!Z31)/$Q$26</x:f>
        <x:v>2</x:v>
      </x:c>
      <x:c r="P609" s="82" t="n">
        <x:f>IF('Pair Build'!AK31="T3 FIRM",1,IF(Geometries!AC11&lt;=$R$26,1,0))</x:f>
        <x:v>1</x:v>
      </x:c>
      <x:c r="Q609" s="82" t="n">
        <x:f>IF($U$26=1,Geometries!AB11,1)</x:f>
        <x:v>1</x:v>
      </x:c>
      <x:c r="R609" s="82" t="n">
        <x:f>IF($V$26=1,Lineages!AJ12,1)</x:f>
        <x:v>1</x:v>
      </x:c>
      <x:c r="S609" s="82" t="n">
        <x:f>MIN(1,G609,H609,K609,L609,Q609,R609)</x:f>
        <x:v>0.8</x:v>
      </x:c>
      <x:c r="T609" s="74" t="str">
        <x:f>IF(AND('Pair Build'!AJ31="FIT",I609=1,J609=1,M609=1,N609=1,O609&lt;=$E$26,P609=1),"PASS","FAIL")</x:f>
        <x:v>PASS</x:v>
      </x:c>
      <x:c r="U609" s="98" t="str">
        <x:f>IF(AND(S609&gt;=F609,T609="PASS"),"PASS","FAIL")</x:f>
        <x:v>PASS</x:v>
      </x:c>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row>
    <x:row r="610">
      <x:c r="B610" s="28" t="str">
        <x:v>P18</x:v>
      </x:c>
      <x:c r="C610" s="28" t="str">
        <x:v>L5-G5</x:v>
      </x:c>
      <x:c r="D610" s="28" t="str">
        <x:v>L5</x:v>
      </x:c>
      <x:c r="E610" s="28" t="str">
        <x:v>G5</x:v>
      </x:c>
      <x:c r="F610" s="96" t="n">
        <x:f>$D$26</x:f>
        <x:v>0.4</x:v>
      </x:c>
      <x:c r="G610" s="82" t="n">
        <x:f>AA$26</x:f>
        <x:v>1</x:v>
      </x:c>
      <x:c r="H610" s="82" t="n">
        <x:f>MIN(1,Geometries!E12*$I$26+(1-Geometries!E12)*(Geometries!J12*$F$26+Geometries!K12*$G$26*IF(Geometries!M12="YES",1,$J$26)+Geometries!L12*$H$26*IF(Geometries!M12="YES",1,$J$26)))</x:f>
        <x:v>1</x:v>
      </x:c>
      <x:c r="I610" s="82" t="n">
        <x:f>IF($K$26=0,1,IF('Pair Build'!AG32&lt;=$K$26,1,0))</x:f>
        <x:v>1</x:v>
      </x:c>
      <x:c r="J610" s="82" t="n">
        <x:f>IF($L$26=0,1,IF(Geometries!W12&gt;=$L$26,1,0))</x:f>
        <x:v>1</x:v>
      </x:c>
      <x:c r="K610" s="82" t="n">
        <x:f>MIN(IF($M$26=1,Geometries!Z12,1),IF($N$26=1,Geometries!AA12,1))</x:f>
        <x:v>0.7</x:v>
      </x:c>
      <x:c r="L610" s="82" t="n">
        <x:f>MIN(IF($S$26=1,'Pair Build'!AE32,1),IF($T$26=1,'Pair Build'!AF32,1))</x:f>
        <x:v>1</x:v>
      </x:c>
      <x:c r="M610" s="82" t="n">
        <x:f>IF($O$26=0,1,IF('Pair Build'!AH32&lt;=$O$26,1,0))</x:f>
        <x:v>1</x:v>
      </x:c>
      <x:c r="N610" s="82" t="n">
        <x:f>IF($P$26=0,1,IF('Pair Build'!AI32="PASS",1,0))</x:f>
        <x:v>1</x:v>
      </x:c>
      <x:c r="O610" s="82" t="n">
        <x:f>IF(F610&lt;1,'Pair Build'!Y32,'Pair Build'!Z32)/$Q$26</x:f>
        <x:v>10</x:v>
      </x:c>
      <x:c r="P610" s="82" t="n">
        <x:f>IF('Pair Build'!AK32="T3 FIRM",1,IF(Geometries!AC12&lt;=$R$26,1,0))</x:f>
        <x:v>1</x:v>
      </x:c>
      <x:c r="Q610" s="82" t="n">
        <x:f>IF($U$26=1,Geometries!AB12,1)</x:f>
        <x:v>1</x:v>
      </x:c>
      <x:c r="R610" s="82" t="n">
        <x:f>IF($V$26=1,Lineages!AJ12,1)</x:f>
        <x:v>1</x:v>
      </x:c>
      <x:c r="S610" s="82" t="n">
        <x:f>MIN(1,G610,H610,K610,L610,Q610,R610)</x:f>
        <x:v>0.7</x:v>
      </x:c>
      <x:c r="T610" s="74" t="str">
        <x:f>IF(AND('Pair Build'!AJ32="FIT",I610=1,J610=1,M610=1,N610=1,O610&lt;=$E$26,P610=1),"PASS","FAIL")</x:f>
        <x:v>PASS</x:v>
      </x:c>
      <x:c r="U610" s="98" t="str">
        <x:f>IF(AND(S610&gt;=F610,T610="PASS"),"PASS","FAIL")</x:f>
        <x:v>PASS</x:v>
      </x:c>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row>
    <x:row r="611">
      <x:c r="B611" s="28" t="str">
        <x:v>P18</x:v>
      </x:c>
      <x:c r="C611" s="28" t="str">
        <x:v>L6-G1</x:v>
      </x:c>
      <x:c r="D611" s="28" t="str">
        <x:v>L6</x:v>
      </x:c>
      <x:c r="E611" s="28" t="str">
        <x:v>G1</x:v>
      </x:c>
      <x:c r="F611" s="96" t="n">
        <x:f>$D$26</x:f>
        <x:v>0.4</x:v>
      </x:c>
      <x:c r="G611" s="82" t="n">
        <x:f>AB$26</x:f>
        <x:v>1</x:v>
      </x:c>
      <x:c r="H611" s="82" t="n">
        <x:f>MIN(1,Geometries!E8*$I$26+(1-Geometries!E8)*(Geometries!J8*$F$26+Geometries!K8*$G$26*IF(Geometries!M8="YES",1,$J$26)+Geometries!L8*$H$26*IF(Geometries!M8="YES",1,$J$26)))</x:f>
        <x:v>1</x:v>
      </x:c>
      <x:c r="I611" s="82" t="n">
        <x:f>IF($K$26=0,1,IF('Pair Build'!AG33&lt;=$K$26,1,0))</x:f>
        <x:v>1</x:v>
      </x:c>
      <x:c r="J611" s="82" t="n">
        <x:f>IF($L$26=0,1,IF(Geometries!W8&gt;=$L$26,1,0))</x:f>
        <x:v>1</x:v>
      </x:c>
      <x:c r="K611" s="82" t="n">
        <x:f>MIN(IF($M$26=1,Geometries!Z8,1),IF($N$26=1,Geometries!AA8,1))</x:f>
        <x:v>0.6</x:v>
      </x:c>
      <x:c r="L611" s="82" t="n">
        <x:f>MIN(IF($S$26=1,'Pair Build'!AE33,1),IF($T$26=1,'Pair Build'!AF33,1))</x:f>
        <x:v>1</x:v>
      </x:c>
      <x:c r="M611" s="82" t="n">
        <x:f>IF($O$26=0,1,IF('Pair Build'!AH33&lt;=$O$26,1,0))</x:f>
        <x:v>1</x:v>
      </x:c>
      <x:c r="N611" s="82" t="n">
        <x:f>IF($P$26=0,1,IF('Pair Build'!AI33="PASS",1,0))</x:f>
        <x:v>1</x:v>
      </x:c>
      <x:c r="O611" s="82" t="n">
        <x:f>IF(F611&lt;1,'Pair Build'!Y33,'Pair Build'!Z33)/$Q$26</x:f>
        <x:v>36.33529411764706</x:v>
      </x:c>
      <x:c r="P611" s="82" t="n">
        <x:f>IF('Pair Build'!AK33="T3 FIRM",1,IF(Geometries!AC8&lt;=$R$26,1,0))</x:f>
        <x:v>1</x:v>
      </x:c>
      <x:c r="Q611" s="82" t="n">
        <x:f>IF($U$26=1,Geometries!AB8,1)</x:f>
        <x:v>1</x:v>
      </x:c>
      <x:c r="R611" s="82" t="n">
        <x:f>IF($V$26=1,Lineages!AJ13,1)</x:f>
        <x:v>1</x:v>
      </x:c>
      <x:c r="S611" s="82" t="n">
        <x:f>MIN(1,G611,H611,K611,L611,Q611,R611)</x:f>
        <x:v>0.6</x:v>
      </x:c>
      <x:c r="T611" s="74" t="str">
        <x:f>IF(AND('Pair Build'!AJ33="FIT",I611=1,J611=1,M611=1,N611=1,O611&lt;=$E$26,P611=1),"PASS","FAIL")</x:f>
        <x:v>PASS</x:v>
      </x:c>
      <x:c r="U611" s="98" t="str">
        <x:f>IF(AND(S611&gt;=F611,T611="PASS"),"PASS","FAIL")</x:f>
        <x:v>PASS</x:v>
      </x:c>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row>
    <x:row r="612">
      <x:c r="B612" s="28" t="str">
        <x:v>P18</x:v>
      </x:c>
      <x:c r="C612" s="28" t="str">
        <x:v>L6-G2</x:v>
      </x:c>
      <x:c r="D612" s="28" t="str">
        <x:v>L6</x:v>
      </x:c>
      <x:c r="E612" s="28" t="str">
        <x:v>G2</x:v>
      </x:c>
      <x:c r="F612" s="96" t="n">
        <x:f>$D$26</x:f>
        <x:v>0.4</x:v>
      </x:c>
      <x:c r="G612" s="82" t="n">
        <x:f>AB$26</x:f>
        <x:v>1</x:v>
      </x:c>
      <x:c r="H612" s="82" t="n">
        <x:f>MIN(1,Geometries!E9*$I$26+(1-Geometries!E9)*(Geometries!J9*$F$26+Geometries!K9*$G$26*IF(Geometries!M9="YES",1,$J$26)+Geometries!L9*$H$26*IF(Geometries!M9="YES",1,$J$26)))</x:f>
        <x:v>1</x:v>
      </x:c>
      <x:c r="I612" s="82" t="n">
        <x:f>IF($K$26=0,1,IF('Pair Build'!AG34&lt;=$K$26,1,0))</x:f>
        <x:v>1</x:v>
      </x:c>
      <x:c r="J612" s="82" t="n">
        <x:f>IF($L$26=0,1,IF(Geometries!W9&gt;=$L$26,1,0))</x:f>
        <x:v>1</x:v>
      </x:c>
      <x:c r="K612" s="82" t="n">
        <x:f>MIN(IF($M$26=1,Geometries!Z9,1),IF($N$26=1,Geometries!AA9,1))</x:f>
        <x:v>0.2</x:v>
      </x:c>
      <x:c r="L612" s="82" t="n">
        <x:f>MIN(IF($S$26=1,'Pair Build'!AE34,1),IF($T$26=1,'Pair Build'!AF34,1))</x:f>
        <x:v>1</x:v>
      </x:c>
      <x:c r="M612" s="82" t="n">
        <x:f>IF($O$26=0,1,IF('Pair Build'!AH34&lt;=$O$26,1,0))</x:f>
        <x:v>1</x:v>
      </x:c>
      <x:c r="N612" s="82" t="n">
        <x:f>IF($P$26=0,1,IF('Pair Build'!AI34="PASS",1,0))</x:f>
        <x:v>1</x:v>
      </x:c>
      <x:c r="O612" s="82" t="n">
        <x:f>IF(F612&lt;1,'Pair Build'!Y34,'Pair Build'!Z34)/$Q$26</x:f>
        <x:v>45.586363636363636</x:v>
      </x:c>
      <x:c r="P612" s="82" t="n">
        <x:f>IF('Pair Build'!AK34="T3 FIRM",1,IF(Geometries!AC9&lt;=$R$26,1,0))</x:f>
        <x:v>1</x:v>
      </x:c>
      <x:c r="Q612" s="82" t="n">
        <x:f>IF($U$26=1,Geometries!AB9,1)</x:f>
        <x:v>1</x:v>
      </x:c>
      <x:c r="R612" s="82" t="n">
        <x:f>IF($V$26=1,Lineages!AJ13,1)</x:f>
        <x:v>1</x:v>
      </x:c>
      <x:c r="S612" s="82" t="n">
        <x:f>MIN(1,G612,H612,K612,L612,Q612,R612)</x:f>
        <x:v>0.2</x:v>
      </x:c>
      <x:c r="T612" s="74" t="str">
        <x:f>IF(AND('Pair Build'!AJ34="FIT",I612=1,J612=1,M612=1,N612=1,O612&lt;=$E$26,P612=1),"PASS","FAIL")</x:f>
        <x:v>PASS</x:v>
      </x:c>
      <x:c r="U612" s="98" t="str">
        <x:f>IF(AND(S612&gt;=F612,T612="PASS"),"PASS","FAIL")</x:f>
        <x:v>FAIL</x:v>
      </x:c>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row>
    <x:row r="613">
      <x:c r="B613" s="28" t="str">
        <x:v>P18</x:v>
      </x:c>
      <x:c r="C613" s="28" t="str">
        <x:v>L6-G3</x:v>
      </x:c>
      <x:c r="D613" s="28" t="str">
        <x:v>L6</x:v>
      </x:c>
      <x:c r="E613" s="28" t="str">
        <x:v>G3</x:v>
      </x:c>
      <x:c r="F613" s="96" t="n">
        <x:f>$D$26</x:f>
        <x:v>0.4</x:v>
      </x:c>
      <x:c r="G613" s="82" t="n">
        <x:f>AB$26</x:f>
        <x:v>1</x:v>
      </x:c>
      <x:c r="H613" s="82" t="n">
        <x:f>MIN(1,Geometries!E10*$I$26+(1-Geometries!E10)*(Geometries!J10*$F$26+Geometries!K10*$G$26*IF(Geometries!M10="YES",1,$J$26)+Geometries!L10*$H$26*IF(Geometries!M10="YES",1,$J$26)))</x:f>
        <x:v>1</x:v>
      </x:c>
      <x:c r="I613" s="82" t="n">
        <x:f>IF($K$26=0,1,IF('Pair Build'!AG35&lt;=$K$26,1,0))</x:f>
        <x:v>1</x:v>
      </x:c>
      <x:c r="J613" s="82" t="n">
        <x:f>IF($L$26=0,1,IF(Geometries!W10&gt;=$L$26,1,0))</x:f>
        <x:v>1</x:v>
      </x:c>
      <x:c r="K613" s="82" t="n">
        <x:f>MIN(IF($M$26=1,Geometries!Z10,1),IF($N$26=1,Geometries!AA10,1))</x:f>
        <x:v>1</x:v>
      </x:c>
      <x:c r="L613" s="82" t="n">
        <x:f>MIN(IF($S$26=1,'Pair Build'!AE35,1),IF($T$26=1,'Pair Build'!AF35,1))</x:f>
        <x:v>1</x:v>
      </x:c>
      <x:c r="M613" s="82" t="n">
        <x:f>IF($O$26=0,1,IF('Pair Build'!AH35&lt;=$O$26,1,0))</x:f>
        <x:v>1</x:v>
      </x:c>
      <x:c r="N613" s="82" t="n">
        <x:f>IF($P$26=0,1,IF('Pair Build'!AI35="PASS",1,0))</x:f>
        <x:v>1</x:v>
      </x:c>
      <x:c r="O613" s="82" t="n">
        <x:f>IF(F613&lt;1,'Pair Build'!Y35,'Pair Build'!Z35)/$Q$26</x:f>
        <x:v>36.391176470588235</x:v>
      </x:c>
      <x:c r="P613" s="82" t="n">
        <x:f>IF('Pair Build'!AK35="T3 FIRM",1,IF(Geometries!AC10&lt;=$R$26,1,0))</x:f>
        <x:v>1</x:v>
      </x:c>
      <x:c r="Q613" s="82" t="n">
        <x:f>IF($U$26=1,Geometries!AB10,1)</x:f>
        <x:v>1</x:v>
      </x:c>
      <x:c r="R613" s="82" t="n">
        <x:f>IF($V$26=1,Lineages!AJ13,1)</x:f>
        <x:v>1</x:v>
      </x:c>
      <x:c r="S613" s="82" t="n">
        <x:f>MIN(1,G613,H613,K613,L613,Q613,R613)</x:f>
        <x:v>1</x:v>
      </x:c>
      <x:c r="T613" s="74" t="str">
        <x:f>IF(AND('Pair Build'!AJ35="FIT",I613=1,J613=1,M613=1,N613=1,O613&lt;=$E$26,P613=1),"PASS","FAIL")</x:f>
        <x:v>PASS</x:v>
      </x:c>
      <x:c r="U613" s="98" t="str">
        <x:f>IF(AND(S613&gt;=F613,T613="PASS"),"PASS","FAIL")</x:f>
        <x:v>PASS</x:v>
      </x:c>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row>
    <x:row r="614">
      <x:c r="B614" s="28" t="str">
        <x:v>P18</x:v>
      </x:c>
      <x:c r="C614" s="28" t="str">
        <x:v>L6-G4</x:v>
      </x:c>
      <x:c r="D614" s="28" t="str">
        <x:v>L6</x:v>
      </x:c>
      <x:c r="E614" s="28" t="str">
        <x:v>G4</x:v>
      </x:c>
      <x:c r="F614" s="96" t="n">
        <x:f>$D$26</x:f>
        <x:v>0.4</x:v>
      </x:c>
      <x:c r="G614" s="82" t="n">
        <x:f>AB$26</x:f>
        <x:v>1</x:v>
      </x:c>
      <x:c r="H614" s="82" t="n">
        <x:f>MIN(1,Geometries!E11*$I$26+(1-Geometries!E11)*(Geometries!J11*$F$26+Geometries!K11*$G$26*IF(Geometries!M11="YES",1,$J$26)+Geometries!L11*$H$26*IF(Geometries!M11="YES",1,$J$26)))</x:f>
        <x:v>1</x:v>
      </x:c>
      <x:c r="I614" s="82" t="n">
        <x:f>IF($K$26=0,1,IF('Pair Build'!AG36&lt;=$K$26,1,0))</x:f>
        <x:v>1</x:v>
      </x:c>
      <x:c r="J614" s="82" t="n">
        <x:f>IF($L$26=0,1,IF(Geometries!W11&gt;=$L$26,1,0))</x:f>
        <x:v>1</x:v>
      </x:c>
      <x:c r="K614" s="82" t="n">
        <x:f>MIN(IF($M$26=1,Geometries!Z11,1),IF($N$26=1,Geometries!AA11,1))</x:f>
        <x:v>0.8</x:v>
      </x:c>
      <x:c r="L614" s="82" t="n">
        <x:f>MIN(IF($S$26=1,'Pair Build'!AE36,1),IF($T$26=1,'Pair Build'!AF36,1))</x:f>
        <x:v>1</x:v>
      </x:c>
      <x:c r="M614" s="82" t="n">
        <x:f>IF($O$26=0,1,IF('Pair Build'!AH36&lt;=$O$26,1,0))</x:f>
        <x:v>1</x:v>
      </x:c>
      <x:c r="N614" s="82" t="n">
        <x:f>IF($P$26=0,1,IF('Pair Build'!AI36="PASS",1,0))</x:f>
        <x:v>1</x:v>
      </x:c>
      <x:c r="O614" s="82" t="n">
        <x:f>IF(F614&lt;1,'Pair Build'!Y36,'Pair Build'!Z36)/$Q$26</x:f>
        <x:v>6.793333333333333</x:v>
      </x:c>
      <x:c r="P614" s="82" t="n">
        <x:f>IF('Pair Build'!AK36="T3 FIRM",1,IF(Geometries!AC11&lt;=$R$26,1,0))</x:f>
        <x:v>1</x:v>
      </x:c>
      <x:c r="Q614" s="82" t="n">
        <x:f>IF($U$26=1,Geometries!AB11,1)</x:f>
        <x:v>1</x:v>
      </x:c>
      <x:c r="R614" s="82" t="n">
        <x:f>IF($V$26=1,Lineages!AJ13,1)</x:f>
        <x:v>1</x:v>
      </x:c>
      <x:c r="S614" s="82" t="n">
        <x:f>MIN(1,G614,H614,K614,L614,Q614,R614)</x:f>
        <x:v>0.8</x:v>
      </x:c>
      <x:c r="T614" s="74" t="str">
        <x:f>IF(AND('Pair Build'!AJ36="FIT",I614=1,J614=1,M614=1,N614=1,O614&lt;=$E$26,P614=1),"PASS","FAIL")</x:f>
        <x:v>PASS</x:v>
      </x:c>
      <x:c r="U614" s="98" t="str">
        <x:f>IF(AND(S614&gt;=F614,T614="PASS"),"PASS","FAIL")</x:f>
        <x:v>PASS</x:v>
      </x:c>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row>
    <x:row r="615">
      <x:c r="B615" s="28" t="str">
        <x:v>P18</x:v>
      </x:c>
      <x:c r="C615" s="28" t="str">
        <x:v>L6-G5</x:v>
      </x:c>
      <x:c r="D615" s="28" t="str">
        <x:v>L6</x:v>
      </x:c>
      <x:c r="E615" s="28" t="str">
        <x:v>G5</x:v>
      </x:c>
      <x:c r="F615" s="96" t="n">
        <x:f>$D$26</x:f>
        <x:v>0.4</x:v>
      </x:c>
      <x:c r="G615" s="82" t="n">
        <x:f>AB$26</x:f>
        <x:v>1</x:v>
      </x:c>
      <x:c r="H615" s="82" t="n">
        <x:f>MIN(1,Geometries!E12*$I$26+(1-Geometries!E12)*(Geometries!J12*$F$26+Geometries!K12*$G$26*IF(Geometries!M12="YES",1,$J$26)+Geometries!L12*$H$26*IF(Geometries!M12="YES",1,$J$26)))</x:f>
        <x:v>1</x:v>
      </x:c>
      <x:c r="I615" s="82" t="n">
        <x:f>IF($K$26=0,1,IF('Pair Build'!AG37&lt;=$K$26,1,0))</x:f>
        <x:v>1</x:v>
      </x:c>
      <x:c r="J615" s="82" t="n">
        <x:f>IF($L$26=0,1,IF(Geometries!W12&gt;=$L$26,1,0))</x:f>
        <x:v>1</x:v>
      </x:c>
      <x:c r="K615" s="82" t="n">
        <x:f>MIN(IF($M$26=1,Geometries!Z12,1),IF($N$26=1,Geometries!AA12,1))</x:f>
        <x:v>0.7</x:v>
      </x:c>
      <x:c r="L615" s="82" t="n">
        <x:f>MIN(IF($S$26=1,'Pair Build'!AE37,1),IF($T$26=1,'Pair Build'!AF37,1))</x:f>
        <x:v>1</x:v>
      </x:c>
      <x:c r="M615" s="82" t="n">
        <x:f>IF($O$26=0,1,IF('Pair Build'!AH37&lt;=$O$26,1,0))</x:f>
        <x:v>1</x:v>
      </x:c>
      <x:c r="N615" s="82" t="n">
        <x:f>IF($P$26=0,1,IF('Pair Build'!AI37="PASS",1,0))</x:f>
        <x:v>1</x:v>
      </x:c>
      <x:c r="O615" s="82" t="n">
        <x:f>IF(F615&lt;1,'Pair Build'!Y37,'Pair Build'!Z37)/$Q$26</x:f>
        <x:v>37.243421052631575</x:v>
      </x:c>
      <x:c r="P615" s="82" t="n">
        <x:f>IF('Pair Build'!AK37="T3 FIRM",1,IF(Geometries!AC12&lt;=$R$26,1,0))</x:f>
        <x:v>1</x:v>
      </x:c>
      <x:c r="Q615" s="82" t="n">
        <x:f>IF($U$26=1,Geometries!AB12,1)</x:f>
        <x:v>1</x:v>
      </x:c>
      <x:c r="R615" s="82" t="n">
        <x:f>IF($V$26=1,Lineages!AJ13,1)</x:f>
        <x:v>1</x:v>
      </x:c>
      <x:c r="S615" s="82" t="n">
        <x:f>MIN(1,G615,H615,K615,L615,Q615,R615)</x:f>
        <x:v>0.7</x:v>
      </x:c>
      <x:c r="T615" s="74" t="str">
        <x:f>IF(AND('Pair Build'!AJ37="FIT",I615=1,J615=1,M615=1,N615=1,O615&lt;=$E$26,P615=1),"PASS","FAIL")</x:f>
        <x:v>PASS</x:v>
      </x:c>
      <x:c r="U615" s="98" t="str">
        <x:f>IF(AND(S615&gt;=F615,T615="PASS"),"PASS","FAIL")</x:f>
        <x:v>PASS</x:v>
      </x:c>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row>
    <x:row r="616">
      <x:c r="B616" s="28" t="str">
        <x:v>P19</x:v>
      </x:c>
      <x:c r="C616" s="28" t="str">
        <x:v>L1-G1</x:v>
      </x:c>
      <x:c r="D616" s="28" t="str">
        <x:v>L1</x:v>
      </x:c>
      <x:c r="E616" s="28" t="str">
        <x:v>G1</x:v>
      </x:c>
      <x:c r="F616" s="96" t="n">
        <x:f>$D$27</x:f>
        <x:v>1</x:v>
      </x:c>
      <x:c r="G616" s="82" t="n">
        <x:f>W$27</x:f>
        <x:v>1</x:v>
      </x:c>
      <x:c r="H616" s="82" t="n">
        <x:f>MIN(1,Geometries!E8*$I$27+(1-Geometries!E8)*(Geometries!J8*$F$27+Geometries!K8*$G$27*IF(Geometries!M8="YES",1,$J$27)+Geometries!L8*$H$27*IF(Geometries!M8="YES",1,$J$27)))</x:f>
        <x:v>1</x:v>
      </x:c>
      <x:c r="I616" s="82" t="n">
        <x:f>IF($K$27=0,1,IF('Pair Build'!AG8&lt;=$K$27,1,0))</x:f>
        <x:v>1</x:v>
      </x:c>
      <x:c r="J616" s="82" t="n">
        <x:f>IF($L$27=0,1,IF(Geometries!W8&gt;=$L$27,1,0))</x:f>
        <x:v>1</x:v>
      </x:c>
      <x:c r="K616" s="82" t="n">
        <x:f>MIN(IF($M$27=1,Geometries!Z8,1),IF($N$27=1,Geometries!AA8,1))</x:f>
        <x:v>1</x:v>
      </x:c>
      <x:c r="L616" s="82" t="n">
        <x:f>MIN(IF($S$27=1,'Pair Build'!AE8,1),IF($T$27=1,'Pair Build'!AF8,1))</x:f>
        <x:v>1</x:v>
      </x:c>
      <x:c r="M616" s="82" t="n">
        <x:f>IF($O$27=0,1,IF('Pair Build'!AH8&lt;=$O$27,1,0))</x:f>
        <x:v>1</x:v>
      </x:c>
      <x:c r="N616" s="82" t="n">
        <x:f>IF($P$27=0,1,IF('Pair Build'!AI8="PASS",1,0))</x:f>
        <x:v>1</x:v>
      </x:c>
      <x:c r="O616" s="82" t="n">
        <x:f>IF(F616&lt;1,'Pair Build'!Y8,'Pair Build'!Z8)/$Q$27</x:f>
        <x:v>36</x:v>
      </x:c>
      <x:c r="P616" s="82" t="n">
        <x:f>IF('Pair Build'!AK8="T3 FIRM",1,IF(Geometries!AC8&lt;=$R$27,1,0))</x:f>
        <x:v>1</x:v>
      </x:c>
      <x:c r="Q616" s="82" t="n">
        <x:f>IF($U$27=1,Geometries!AB8,1)</x:f>
        <x:v>1</x:v>
      </x:c>
      <x:c r="R616" s="82" t="n">
        <x:f>IF($V$27=1,Lineages!AJ8,1)</x:f>
        <x:v>1</x:v>
      </x:c>
      <x:c r="S616" s="82" t="n">
        <x:f>MIN(1,G616,H616,K616,L616,Q616,R616)</x:f>
        <x:v>1</x:v>
      </x:c>
      <x:c r="T616" s="74" t="str">
        <x:f>IF(AND('Pair Build'!AJ8="FIT",I616=1,J616=1,M616=1,N616=1,O616&lt;=$E$27,P616=1),"PASS","FAIL")</x:f>
        <x:v>PASS</x:v>
      </x:c>
      <x:c r="U616" s="98" t="str">
        <x:f>IF(AND(S616&gt;=F616,T616="PASS"),"PASS","FAIL")</x:f>
        <x:v>PASS</x:v>
      </x:c>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row>
    <x:row r="617">
      <x:c r="B617" s="28" t="str">
        <x:v>P19</x:v>
      </x:c>
      <x:c r="C617" s="28" t="str">
        <x:v>L1-G2</x:v>
      </x:c>
      <x:c r="D617" s="28" t="str">
        <x:v>L1</x:v>
      </x:c>
      <x:c r="E617" s="28" t="str">
        <x:v>G2</x:v>
      </x:c>
      <x:c r="F617" s="96" t="n">
        <x:f>$D$27</x:f>
        <x:v>1</x:v>
      </x:c>
      <x:c r="G617" s="82" t="n">
        <x:f>W$27</x:f>
        <x:v>1</x:v>
      </x:c>
      <x:c r="H617" s="82" t="n">
        <x:f>MIN(1,Geometries!E9*$I$27+(1-Geometries!E9)*(Geometries!J9*$F$27+Geometries!K9*$G$27*IF(Geometries!M9="YES",1,$J$27)+Geometries!L9*$H$27*IF(Geometries!M9="YES",1,$J$27)))</x:f>
        <x:v>1</x:v>
      </x:c>
      <x:c r="I617" s="82" t="n">
        <x:f>IF($K$27=0,1,IF('Pair Build'!AG9&lt;=$K$27,1,0))</x:f>
        <x:v>1</x:v>
      </x:c>
      <x:c r="J617" s="82" t="n">
        <x:f>IF($L$27=0,1,IF(Geometries!W9&gt;=$L$27,1,0))</x:f>
        <x:v>1</x:v>
      </x:c>
      <x:c r="K617" s="82" t="n">
        <x:f>MIN(IF($M$27=1,Geometries!Z9,1),IF($N$27=1,Geometries!AA9,1))</x:f>
        <x:v>1</x:v>
      </x:c>
      <x:c r="L617" s="82" t="n">
        <x:f>MIN(IF($S$27=1,'Pair Build'!AE9,1),IF($T$27=1,'Pair Build'!AF9,1))</x:f>
        <x:v>1</x:v>
      </x:c>
      <x:c r="M617" s="82" t="n">
        <x:f>IF($O$27=0,1,IF('Pair Build'!AH9&lt;=$O$27,1,0))</x:f>
        <x:v>1</x:v>
      </x:c>
      <x:c r="N617" s="82" t="n">
        <x:f>IF($P$27=0,1,IF('Pair Build'!AI9="PASS",1,0))</x:f>
        <x:v>1</x:v>
      </x:c>
      <x:c r="O617" s="82" t="n">
        <x:f>IF(F617&lt;1,'Pair Build'!Y9,'Pair Build'!Z9)/$Q$27</x:f>
        <x:v>44</x:v>
      </x:c>
      <x:c r="P617" s="82" t="n">
        <x:f>IF('Pair Build'!AK9="T3 FIRM",1,IF(Geometries!AC9&lt;=$R$27,1,0))</x:f>
        <x:v>1</x:v>
      </x:c>
      <x:c r="Q617" s="82" t="n">
        <x:f>IF($U$27=1,Geometries!AB9,1)</x:f>
        <x:v>1</x:v>
      </x:c>
      <x:c r="R617" s="82" t="n">
        <x:f>IF($V$27=1,Lineages!AJ8,1)</x:f>
        <x:v>1</x:v>
      </x:c>
      <x:c r="S617" s="82" t="n">
        <x:f>MIN(1,G617,H617,K617,L617,Q617,R617)</x:f>
        <x:v>1</x:v>
      </x:c>
      <x:c r="T617" s="74" t="str">
        <x:f>IF(AND('Pair Build'!AJ9="FIT",I617=1,J617=1,M617=1,N617=1,O617&lt;=$E$27,P617=1),"PASS","FAIL")</x:f>
        <x:v>PASS</x:v>
      </x:c>
      <x:c r="U617" s="98" t="str">
        <x:f>IF(AND(S617&gt;=F617,T617="PASS"),"PASS","FAIL")</x:f>
        <x:v>PASS</x:v>
      </x:c>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row>
    <x:row r="618">
      <x:c r="B618" s="28" t="str">
        <x:v>P19</x:v>
      </x:c>
      <x:c r="C618" s="28" t="str">
        <x:v>L1-G3</x:v>
      </x:c>
      <x:c r="D618" s="28" t="str">
        <x:v>L1</x:v>
      </x:c>
      <x:c r="E618" s="28" t="str">
        <x:v>G3</x:v>
      </x:c>
      <x:c r="F618" s="96" t="n">
        <x:f>$D$27</x:f>
        <x:v>1</x:v>
      </x:c>
      <x:c r="G618" s="82" t="n">
        <x:f>W$27</x:f>
        <x:v>1</x:v>
      </x:c>
      <x:c r="H618" s="82" t="n">
        <x:f>MIN(1,Geometries!E10*$I$27+(1-Geometries!E10)*(Geometries!J10*$F$27+Geometries!K10*$G$27*IF(Geometries!M10="YES",1,$J$27)+Geometries!L10*$H$27*IF(Geometries!M10="YES",1,$J$27)))</x:f>
        <x:v>1</x:v>
      </x:c>
      <x:c r="I618" s="82" t="n">
        <x:f>IF($K$27=0,1,IF('Pair Build'!AG10&lt;=$K$27,1,0))</x:f>
        <x:v>1</x:v>
      </x:c>
      <x:c r="J618" s="82" t="n">
        <x:f>IF($L$27=0,1,IF(Geometries!W10&gt;=$L$27,1,0))</x:f>
        <x:v>1</x:v>
      </x:c>
      <x:c r="K618" s="82" t="n">
        <x:f>MIN(IF($M$27=1,Geometries!Z10,1),IF($N$27=1,Geometries!AA10,1))</x:f>
        <x:v>1</x:v>
      </x:c>
      <x:c r="L618" s="82" t="n">
        <x:f>MIN(IF($S$27=1,'Pair Build'!AE10,1),IF($T$27=1,'Pair Build'!AF10,1))</x:f>
        <x:v>1</x:v>
      </x:c>
      <x:c r="M618" s="82" t="n">
        <x:f>IF($O$27=0,1,IF('Pair Build'!AH10&lt;=$O$27,1,0))</x:f>
        <x:v>1</x:v>
      </x:c>
      <x:c r="N618" s="82" t="n">
        <x:f>IF($P$27=0,1,IF('Pair Build'!AI10="PASS",1,0))</x:f>
        <x:v>1</x:v>
      </x:c>
      <x:c r="O618" s="82" t="n">
        <x:f>IF(F618&lt;1,'Pair Build'!Y10,'Pair Build'!Z10)/$Q$27</x:f>
        <x:v>30</x:v>
      </x:c>
      <x:c r="P618" s="82" t="n">
        <x:f>IF('Pair Build'!AK10="T3 FIRM",1,IF(Geometries!AC10&lt;=$R$27,1,0))</x:f>
        <x:v>1</x:v>
      </x:c>
      <x:c r="Q618" s="82" t="n">
        <x:f>IF($U$27=1,Geometries!AB10,1)</x:f>
        <x:v>1</x:v>
      </x:c>
      <x:c r="R618" s="82" t="n">
        <x:f>IF($V$27=1,Lineages!AJ8,1)</x:f>
        <x:v>1</x:v>
      </x:c>
      <x:c r="S618" s="82" t="n">
        <x:f>MIN(1,G618,H618,K618,L618,Q618,R618)</x:f>
        <x:v>1</x:v>
      </x:c>
      <x:c r="T618" s="74" t="str">
        <x:f>IF(AND('Pair Build'!AJ10="FIT",I618=1,J618=1,M618=1,N618=1,O618&lt;=$E$27,P618=1),"PASS","FAIL")</x:f>
        <x:v>PASS</x:v>
      </x:c>
      <x:c r="U618" s="98" t="str">
        <x:f>IF(AND(S618&gt;=F618,T618="PASS"),"PASS","FAIL")</x:f>
        <x:v>PASS</x:v>
      </x:c>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row>
    <x:row r="619">
      <x:c r="B619" s="28" t="str">
        <x:v>P19</x:v>
      </x:c>
      <x:c r="C619" s="28" t="str">
        <x:v>L1-G4</x:v>
      </x:c>
      <x:c r="D619" s="28" t="str">
        <x:v>L1</x:v>
      </x:c>
      <x:c r="E619" s="28" t="str">
        <x:v>G4</x:v>
      </x:c>
      <x:c r="F619" s="96" t="n">
        <x:f>$D$27</x:f>
        <x:v>1</x:v>
      </x:c>
      <x:c r="G619" s="82" t="n">
        <x:f>W$27</x:f>
        <x:v>1</x:v>
      </x:c>
      <x:c r="H619" s="82" t="n">
        <x:f>MIN(1,Geometries!E11*$I$27+(1-Geometries!E11)*(Geometries!J11*$F$27+Geometries!K11*$G$27*IF(Geometries!M11="YES",1,$J$27)+Geometries!L11*$H$27*IF(Geometries!M11="YES",1,$J$27)))</x:f>
        <x:v>1</x:v>
      </x:c>
      <x:c r="I619" s="82" t="n">
        <x:f>IF($K$27=0,1,IF('Pair Build'!AG11&lt;=$K$27,1,0))</x:f>
        <x:v>1</x:v>
      </x:c>
      <x:c r="J619" s="82" t="n">
        <x:f>IF($L$27=0,1,IF(Geometries!W11&gt;=$L$27,1,0))</x:f>
        <x:v>1</x:v>
      </x:c>
      <x:c r="K619" s="82" t="n">
        <x:f>MIN(IF($M$27=1,Geometries!Z11,1),IF($N$27=1,Geometries!AA11,1))</x:f>
        <x:v>1</x:v>
      </x:c>
      <x:c r="L619" s="82" t="n">
        <x:f>MIN(IF($S$27=1,'Pair Build'!AE11,1),IF($T$27=1,'Pair Build'!AF11,1))</x:f>
        <x:v>1</x:v>
      </x:c>
      <x:c r="M619" s="82" t="n">
        <x:f>IF($O$27=0,1,IF('Pair Build'!AH11&lt;=$O$27,1,0))</x:f>
        <x:v>1</x:v>
      </x:c>
      <x:c r="N619" s="82" t="n">
        <x:f>IF($P$27=0,1,IF('Pair Build'!AI11="PASS",1,0))</x:f>
        <x:v>1</x:v>
      </x:c>
      <x:c r="O619" s="82" t="n">
        <x:f>IF(F619&lt;1,'Pair Build'!Y11,'Pair Build'!Z11)/$Q$27</x:f>
        <x:v>12</x:v>
      </x:c>
      <x:c r="P619" s="82" t="n">
        <x:f>IF('Pair Build'!AK11="T3 FIRM",1,IF(Geometries!AC11&lt;=$R$27,1,0))</x:f>
        <x:v>1</x:v>
      </x:c>
      <x:c r="Q619" s="82" t="n">
        <x:f>IF($U$27=1,Geometries!AB11,1)</x:f>
        <x:v>1</x:v>
      </x:c>
      <x:c r="R619" s="82" t="n">
        <x:f>IF($V$27=1,Lineages!AJ8,1)</x:f>
        <x:v>1</x:v>
      </x:c>
      <x:c r="S619" s="82" t="n">
        <x:f>MIN(1,G619,H619,K619,L619,Q619,R619)</x:f>
        <x:v>1</x:v>
      </x:c>
      <x:c r="T619" s="74" t="str">
        <x:f>IF(AND('Pair Build'!AJ11="FIT",I619=1,J619=1,M619=1,N619=1,O619&lt;=$E$27,P619=1),"PASS","FAIL")</x:f>
        <x:v>PASS</x:v>
      </x:c>
      <x:c r="U619" s="98" t="str">
        <x:f>IF(AND(S619&gt;=F619,T619="PASS"),"PASS","FAIL")</x:f>
        <x:v>PASS</x:v>
      </x:c>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row>
    <x:row r="620">
      <x:c r="B620" s="28" t="str">
        <x:v>P19</x:v>
      </x:c>
      <x:c r="C620" s="28" t="str">
        <x:v>L1-G5</x:v>
      </x:c>
      <x:c r="D620" s="28" t="str">
        <x:v>L1</x:v>
      </x:c>
      <x:c r="E620" s="28" t="str">
        <x:v>G5</x:v>
      </x:c>
      <x:c r="F620" s="96" t="n">
        <x:f>$D$27</x:f>
        <x:v>1</x:v>
      </x:c>
      <x:c r="G620" s="82" t="n">
        <x:f>W$27</x:f>
        <x:v>1</x:v>
      </x:c>
      <x:c r="H620" s="82" t="n">
        <x:f>MIN(1,Geometries!E12*$I$27+(1-Geometries!E12)*(Geometries!J12*$F$27+Geometries!K12*$G$27*IF(Geometries!M12="YES",1,$J$27)+Geometries!L12*$H$27*IF(Geometries!M12="YES",1,$J$27)))</x:f>
        <x:v>1</x:v>
      </x:c>
      <x:c r="I620" s="82" t="n">
        <x:f>IF($K$27=0,1,IF('Pair Build'!AG12&lt;=$K$27,1,0))</x:f>
        <x:v>1</x:v>
      </x:c>
      <x:c r="J620" s="82" t="n">
        <x:f>IF($L$27=0,1,IF(Geometries!W12&gt;=$L$27,1,0))</x:f>
        <x:v>1</x:v>
      </x:c>
      <x:c r="K620" s="82" t="n">
        <x:f>MIN(IF($M$27=1,Geometries!Z12,1),IF($N$27=1,Geometries!AA12,1))</x:f>
        <x:v>1</x:v>
      </x:c>
      <x:c r="L620" s="82" t="n">
        <x:f>MIN(IF($S$27=1,'Pair Build'!AE12,1),IF($T$27=1,'Pair Build'!AF12,1))</x:f>
        <x:v>1</x:v>
      </x:c>
      <x:c r="M620" s="82" t="n">
        <x:f>IF($O$27=0,1,IF('Pair Build'!AH12&lt;=$O$27,1,0))</x:f>
        <x:v>1</x:v>
      </x:c>
      <x:c r="N620" s="82" t="n">
        <x:f>IF($P$27=0,1,IF('Pair Build'!AI12="PASS",1,0))</x:f>
        <x:v>1</x:v>
      </x:c>
      <x:c r="O620" s="82" t="n">
        <x:f>IF(F620&lt;1,'Pair Build'!Y12,'Pair Build'!Z12)/$Q$27</x:f>
        <x:v>46</x:v>
      </x:c>
      <x:c r="P620" s="82" t="n">
        <x:f>IF('Pair Build'!AK12="T3 FIRM",1,IF(Geometries!AC12&lt;=$R$27,1,0))</x:f>
        <x:v>1</x:v>
      </x:c>
      <x:c r="Q620" s="82" t="n">
        <x:f>IF($U$27=1,Geometries!AB12,1)</x:f>
        <x:v>1</x:v>
      </x:c>
      <x:c r="R620" s="82" t="n">
        <x:f>IF($V$27=1,Lineages!AJ8,1)</x:f>
        <x:v>1</x:v>
      </x:c>
      <x:c r="S620" s="82" t="n">
        <x:f>MIN(1,G620,H620,K620,L620,Q620,R620)</x:f>
        <x:v>1</x:v>
      </x:c>
      <x:c r="T620" s="74" t="str">
        <x:f>IF(AND('Pair Build'!AJ12="FIT",I620=1,J620=1,M620=1,N620=1,O620&lt;=$E$27,P620=1),"PASS","FAIL")</x:f>
        <x:v>PASS</x:v>
      </x:c>
      <x:c r="U620" s="98" t="str">
        <x:f>IF(AND(S620&gt;=F620,T620="PASS"),"PASS","FAIL")</x:f>
        <x:v>PASS</x:v>
      </x:c>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row>
    <x:row r="621">
      <x:c r="B621" s="28" t="str">
        <x:v>P19</x:v>
      </x:c>
      <x:c r="C621" s="28" t="str">
        <x:v>L2-G1</x:v>
      </x:c>
      <x:c r="D621" s="28" t="str">
        <x:v>L2</x:v>
      </x:c>
      <x:c r="E621" s="28" t="str">
        <x:v>G1</x:v>
      </x:c>
      <x:c r="F621" s="96" t="n">
        <x:f>$D$27</x:f>
        <x:v>1</x:v>
      </x:c>
      <x:c r="G621" s="82" t="n">
        <x:f>X$27</x:f>
        <x:v>1</x:v>
      </x:c>
      <x:c r="H621" s="82" t="n">
        <x:f>MIN(1,Geometries!E8*$I$27+(1-Geometries!E8)*(Geometries!J8*$F$27+Geometries!K8*$G$27*IF(Geometries!M8="YES",1,$J$27)+Geometries!L8*$H$27*IF(Geometries!M8="YES",1,$J$27)))</x:f>
        <x:v>1</x:v>
      </x:c>
      <x:c r="I621" s="82" t="n">
        <x:f>IF($K$27=0,1,IF('Pair Build'!AG13&lt;=$K$27,1,0))</x:f>
        <x:v>1</x:v>
      </x:c>
      <x:c r="J621" s="82" t="n">
        <x:f>IF($L$27=0,1,IF(Geometries!W8&gt;=$L$27,1,0))</x:f>
        <x:v>1</x:v>
      </x:c>
      <x:c r="K621" s="82" t="n">
        <x:f>MIN(IF($M$27=1,Geometries!Z8,1),IF($N$27=1,Geometries!AA8,1))</x:f>
        <x:v>1</x:v>
      </x:c>
      <x:c r="L621" s="82" t="n">
        <x:f>MIN(IF($S$27=1,'Pair Build'!AE13,1),IF($T$27=1,'Pair Build'!AF13,1))</x:f>
        <x:v>1</x:v>
      </x:c>
      <x:c r="M621" s="82" t="n">
        <x:f>IF($O$27=0,1,IF('Pair Build'!AH13&lt;=$O$27,1,0))</x:f>
        <x:v>1</x:v>
      </x:c>
      <x:c r="N621" s="82" t="n">
        <x:f>IF($P$27=0,1,IF('Pair Build'!AI13="PASS",1,0))</x:f>
        <x:v>1</x:v>
      </x:c>
      <x:c r="O621" s="82" t="n">
        <x:f>IF(F621&lt;1,'Pair Build'!Y13,'Pair Build'!Z13)/$Q$27</x:f>
        <x:v>42.21176470588235</x:v>
      </x:c>
      <x:c r="P621" s="82" t="n">
        <x:f>IF('Pair Build'!AK13="T3 FIRM",1,IF(Geometries!AC8&lt;=$R$27,1,0))</x:f>
        <x:v>1</x:v>
      </x:c>
      <x:c r="Q621" s="82" t="n">
        <x:f>IF($U$27=1,Geometries!AB8,1)</x:f>
        <x:v>1</x:v>
      </x:c>
      <x:c r="R621" s="82" t="n">
        <x:f>IF($V$27=1,Lineages!AJ9,1)</x:f>
        <x:v>1</x:v>
      </x:c>
      <x:c r="S621" s="82" t="n">
        <x:f>MIN(1,G621,H621,K621,L621,Q621,R621)</x:f>
        <x:v>1</x:v>
      </x:c>
      <x:c r="T621" s="74" t="str">
        <x:f>IF(AND('Pair Build'!AJ13="FIT",I621=1,J621=1,M621=1,N621=1,O621&lt;=$E$27,P621=1),"PASS","FAIL")</x:f>
        <x:v>PASS</x:v>
      </x:c>
      <x:c r="U621" s="98" t="str">
        <x:f>IF(AND(S621&gt;=F621,T621="PASS"),"PASS","FAIL")</x:f>
        <x:v>PASS</x:v>
      </x:c>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row>
    <x:row r="622">
      <x:c r="B622" s="28" t="str">
        <x:v>P19</x:v>
      </x:c>
      <x:c r="C622" s="28" t="str">
        <x:v>L2-G2</x:v>
      </x:c>
      <x:c r="D622" s="28" t="str">
        <x:v>L2</x:v>
      </x:c>
      <x:c r="E622" s="28" t="str">
        <x:v>G2</x:v>
      </x:c>
      <x:c r="F622" s="96" t="n">
        <x:f>$D$27</x:f>
        <x:v>1</x:v>
      </x:c>
      <x:c r="G622" s="82" t="n">
        <x:f>X$27</x:f>
        <x:v>1</x:v>
      </x:c>
      <x:c r="H622" s="82" t="n">
        <x:f>MIN(1,Geometries!E9*$I$27+(1-Geometries!E9)*(Geometries!J9*$F$27+Geometries!K9*$G$27*IF(Geometries!M9="YES",1,$J$27)+Geometries!L9*$H$27*IF(Geometries!M9="YES",1,$J$27)))</x:f>
        <x:v>1</x:v>
      </x:c>
      <x:c r="I622" s="82" t="n">
        <x:f>IF($K$27=0,1,IF('Pair Build'!AG14&lt;=$K$27,1,0))</x:f>
        <x:v>1</x:v>
      </x:c>
      <x:c r="J622" s="82" t="n">
        <x:f>IF($L$27=0,1,IF(Geometries!W9&gt;=$L$27,1,0))</x:f>
        <x:v>1</x:v>
      </x:c>
      <x:c r="K622" s="82" t="n">
        <x:f>MIN(IF($M$27=1,Geometries!Z9,1),IF($N$27=1,Geometries!AA9,1))</x:f>
        <x:v>1</x:v>
      </x:c>
      <x:c r="L622" s="82" t="n">
        <x:f>MIN(IF($S$27=1,'Pair Build'!AE14,1),IF($T$27=1,'Pair Build'!AF14,1))</x:f>
        <x:v>1</x:v>
      </x:c>
      <x:c r="M622" s="82" t="n">
        <x:f>IF($O$27=0,1,IF('Pair Build'!AH14&lt;=$O$27,1,0))</x:f>
        <x:v>1</x:v>
      </x:c>
      <x:c r="N622" s="82" t="n">
        <x:f>IF($P$27=0,1,IF('Pair Build'!AI14="PASS",1,0))</x:f>
        <x:v>1</x:v>
      </x:c>
      <x:c r="O622" s="82" t="n">
        <x:f>IF(F622&lt;1,'Pair Build'!Y14,'Pair Build'!Z14)/$Q$27</x:f>
        <x:v>50.86666666666667</x:v>
      </x:c>
      <x:c r="P622" s="82" t="n">
        <x:f>IF('Pair Build'!AK14="T3 FIRM",1,IF(Geometries!AC9&lt;=$R$27,1,0))</x:f>
        <x:v>1</x:v>
      </x:c>
      <x:c r="Q622" s="82" t="n">
        <x:f>IF($U$27=1,Geometries!AB9,1)</x:f>
        <x:v>1</x:v>
      </x:c>
      <x:c r="R622" s="82" t="n">
        <x:f>IF($V$27=1,Lineages!AJ9,1)</x:f>
        <x:v>1</x:v>
      </x:c>
      <x:c r="S622" s="82" t="n">
        <x:f>MIN(1,G622,H622,K622,L622,Q622,R622)</x:f>
        <x:v>1</x:v>
      </x:c>
      <x:c r="T622" s="74" t="str">
        <x:f>IF(AND('Pair Build'!AJ14="FIT",I622=1,J622=1,M622=1,N622=1,O622&lt;=$E$27,P622=1),"PASS","FAIL")</x:f>
        <x:v>FAIL</x:v>
      </x:c>
      <x:c r="U622" s="98" t="str">
        <x:f>IF(AND(S622&gt;=F622,T622="PASS"),"PASS","FAIL")</x:f>
        <x:v>FAIL</x:v>
      </x:c>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row>
    <x:row r="623">
      <x:c r="B623" s="28" t="str">
        <x:v>P19</x:v>
      </x:c>
      <x:c r="C623" s="28" t="str">
        <x:v>L2-G3</x:v>
      </x:c>
      <x:c r="D623" s="28" t="str">
        <x:v>L2</x:v>
      </x:c>
      <x:c r="E623" s="28" t="str">
        <x:v>G3</x:v>
      </x:c>
      <x:c r="F623" s="96" t="n">
        <x:f>$D$27</x:f>
        <x:v>1</x:v>
      </x:c>
      <x:c r="G623" s="82" t="n">
        <x:f>X$27</x:f>
        <x:v>1</x:v>
      </x:c>
      <x:c r="H623" s="82" t="n">
        <x:f>MIN(1,Geometries!E10*$I$27+(1-Geometries!E10)*(Geometries!J10*$F$27+Geometries!K10*$G$27*IF(Geometries!M10="YES",1,$J$27)+Geometries!L10*$H$27*IF(Geometries!M10="YES",1,$J$27)))</x:f>
        <x:v>1</x:v>
      </x:c>
      <x:c r="I623" s="82" t="n">
        <x:f>IF($K$27=0,1,IF('Pair Build'!AG15&lt;=$K$27,1,0))</x:f>
        <x:v>1</x:v>
      </x:c>
      <x:c r="J623" s="82" t="n">
        <x:f>IF($L$27=0,1,IF(Geometries!W10&gt;=$L$27,1,0))</x:f>
        <x:v>1</x:v>
      </x:c>
      <x:c r="K623" s="82" t="n">
        <x:f>MIN(IF($M$27=1,Geometries!Z10,1),IF($N$27=1,Geometries!AA10,1))</x:f>
        <x:v>1</x:v>
      </x:c>
      <x:c r="L623" s="82" t="n">
        <x:f>MIN(IF($S$27=1,'Pair Build'!AE15,1),IF($T$27=1,'Pair Build'!AF15,1))</x:f>
        <x:v>1</x:v>
      </x:c>
      <x:c r="M623" s="82" t="n">
        <x:f>IF($O$27=0,1,IF('Pair Build'!AH15&lt;=$O$27,1,0))</x:f>
        <x:v>1</x:v>
      </x:c>
      <x:c r="N623" s="82" t="n">
        <x:f>IF($P$27=0,1,IF('Pair Build'!AI15="PASS",1,0))</x:f>
        <x:v>1</x:v>
      </x:c>
      <x:c r="O623" s="82" t="n">
        <x:f>IF(F623&lt;1,'Pair Build'!Y15,'Pair Build'!Z15)/$Q$27</x:f>
        <x:v>35.576470588235296</x:v>
      </x:c>
      <x:c r="P623" s="82" t="n">
        <x:f>IF('Pair Build'!AK15="T3 FIRM",1,IF(Geometries!AC10&lt;=$R$27,1,0))</x:f>
        <x:v>1</x:v>
      </x:c>
      <x:c r="Q623" s="82" t="n">
        <x:f>IF($U$27=1,Geometries!AB10,1)</x:f>
        <x:v>1</x:v>
      </x:c>
      <x:c r="R623" s="82" t="n">
        <x:f>IF($V$27=1,Lineages!AJ9,1)</x:f>
        <x:v>1</x:v>
      </x:c>
      <x:c r="S623" s="82" t="n">
        <x:f>MIN(1,G623,H623,K623,L623,Q623,R623)</x:f>
        <x:v>1</x:v>
      </x:c>
      <x:c r="T623" s="74" t="str">
        <x:f>IF(AND('Pair Build'!AJ15="FIT",I623=1,J623=1,M623=1,N623=1,O623&lt;=$E$27,P623=1),"PASS","FAIL")</x:f>
        <x:v>PASS</x:v>
      </x:c>
      <x:c r="U623" s="98" t="str">
        <x:f>IF(AND(S623&gt;=F623,T623="PASS"),"PASS","FAIL")</x:f>
        <x:v>PASS</x:v>
      </x:c>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row>
    <x:row r="624">
      <x:c r="B624" s="28" t="str">
        <x:v>P19</x:v>
      </x:c>
      <x:c r="C624" s="28" t="str">
        <x:v>L2-G4</x:v>
      </x:c>
      <x:c r="D624" s="28" t="str">
        <x:v>L2</x:v>
      </x:c>
      <x:c r="E624" s="28" t="str">
        <x:v>G4</x:v>
      </x:c>
      <x:c r="F624" s="96" t="n">
        <x:f>$D$27</x:f>
        <x:v>1</x:v>
      </x:c>
      <x:c r="G624" s="82" t="n">
        <x:f>X$27</x:f>
        <x:v>1</x:v>
      </x:c>
      <x:c r="H624" s="82" t="n">
        <x:f>MIN(1,Geometries!E11*$I$27+(1-Geometries!E11)*(Geometries!J11*$F$27+Geometries!K11*$G$27*IF(Geometries!M11="YES",1,$J$27)+Geometries!L11*$H$27*IF(Geometries!M11="YES",1,$J$27)))</x:f>
        <x:v>1</x:v>
      </x:c>
      <x:c r="I624" s="82" t="n">
        <x:f>IF($K$27=0,1,IF('Pair Build'!AG16&lt;=$K$27,1,0))</x:f>
        <x:v>1</x:v>
      </x:c>
      <x:c r="J624" s="82" t="n">
        <x:f>IF($L$27=0,1,IF(Geometries!W11&gt;=$L$27,1,0))</x:f>
        <x:v>1</x:v>
      </x:c>
      <x:c r="K624" s="82" t="n">
        <x:f>MIN(IF($M$27=1,Geometries!Z11,1),IF($N$27=1,Geometries!AA11,1))</x:f>
        <x:v>1</x:v>
      </x:c>
      <x:c r="L624" s="82" t="n">
        <x:f>MIN(IF($S$27=1,'Pair Build'!AE16,1),IF($T$27=1,'Pair Build'!AF16,1))</x:f>
        <x:v>1</x:v>
      </x:c>
      <x:c r="M624" s="82" t="n">
        <x:f>IF($O$27=0,1,IF('Pair Build'!AH16&lt;=$O$27,1,0))</x:f>
        <x:v>1</x:v>
      </x:c>
      <x:c r="N624" s="82" t="n">
        <x:f>IF($P$27=0,1,IF('Pair Build'!AI16="PASS",1,0))</x:f>
        <x:v>1</x:v>
      </x:c>
      <x:c r="O624" s="82" t="n">
        <x:f>IF(F624&lt;1,'Pair Build'!Y16,'Pair Build'!Z16)/$Q$27</x:f>
        <x:v>13.36</x:v>
      </x:c>
      <x:c r="P624" s="82" t="n">
        <x:f>IF('Pair Build'!AK16="T3 FIRM",1,IF(Geometries!AC11&lt;=$R$27,1,0))</x:f>
        <x:v>1</x:v>
      </x:c>
      <x:c r="Q624" s="82" t="n">
        <x:f>IF($U$27=1,Geometries!AB11,1)</x:f>
        <x:v>1</x:v>
      </x:c>
      <x:c r="R624" s="82" t="n">
        <x:f>IF($V$27=1,Lineages!AJ9,1)</x:f>
        <x:v>1</x:v>
      </x:c>
      <x:c r="S624" s="82" t="n">
        <x:f>MIN(1,G624,H624,K624,L624,Q624,R624)</x:f>
        <x:v>1</x:v>
      </x:c>
      <x:c r="T624" s="74" t="str">
        <x:f>IF(AND('Pair Build'!AJ16="FIT",I624=1,J624=1,M624=1,N624=1,O624&lt;=$E$27,P624=1),"PASS","FAIL")</x:f>
        <x:v>PASS</x:v>
      </x:c>
      <x:c r="U624" s="98" t="str">
        <x:f>IF(AND(S624&gt;=F624,T624="PASS"),"PASS","FAIL")</x:f>
        <x:v>PASS</x:v>
      </x:c>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row>
    <x:row r="625">
      <x:c r="B625" s="28" t="str">
        <x:v>P19</x:v>
      </x:c>
      <x:c r="C625" s="28" t="str">
        <x:v>L2-G5</x:v>
      </x:c>
      <x:c r="D625" s="28" t="str">
        <x:v>L2</x:v>
      </x:c>
      <x:c r="E625" s="28" t="str">
        <x:v>G5</x:v>
      </x:c>
      <x:c r="F625" s="96" t="n">
        <x:f>$D$27</x:f>
        <x:v>1</x:v>
      </x:c>
      <x:c r="G625" s="82" t="n">
        <x:f>X$27</x:f>
        <x:v>1</x:v>
      </x:c>
      <x:c r="H625" s="82" t="n">
        <x:f>MIN(1,Geometries!E12*$I$27+(1-Geometries!E12)*(Geometries!J12*$F$27+Geometries!K12*$G$27*IF(Geometries!M12="YES",1,$J$27)+Geometries!L12*$H$27*IF(Geometries!M12="YES",1,$J$27)))</x:f>
        <x:v>1</x:v>
      </x:c>
      <x:c r="I625" s="82" t="n">
        <x:f>IF($K$27=0,1,IF('Pair Build'!AG17&lt;=$K$27,1,0))</x:f>
        <x:v>1</x:v>
      </x:c>
      <x:c r="J625" s="82" t="n">
        <x:f>IF($L$27=0,1,IF(Geometries!W12&gt;=$L$27,1,0))</x:f>
        <x:v>1</x:v>
      </x:c>
      <x:c r="K625" s="82" t="n">
        <x:f>MIN(IF($M$27=1,Geometries!Z12,1),IF($N$27=1,Geometries!AA12,1))</x:f>
        <x:v>1</x:v>
      </x:c>
      <x:c r="L625" s="82" t="n">
        <x:f>MIN(IF($S$27=1,'Pair Build'!AE17,1),IF($T$27=1,'Pair Build'!AF17,1))</x:f>
        <x:v>1</x:v>
      </x:c>
      <x:c r="M625" s="82" t="n">
        <x:f>IF($O$27=0,1,IF('Pair Build'!AH17&lt;=$O$27,1,0))</x:f>
        <x:v>1</x:v>
      </x:c>
      <x:c r="N625" s="82" t="n">
        <x:f>IF($P$27=0,1,IF('Pair Build'!AI17="PASS",1,0))</x:f>
        <x:v>1</x:v>
      </x:c>
      <x:c r="O625" s="82" t="n">
        <x:f>IF(F625&lt;1,'Pair Build'!Y17,'Pair Build'!Z17)/$Q$27</x:f>
        <x:v>53.142105263157895</x:v>
      </x:c>
      <x:c r="P625" s="82" t="n">
        <x:f>IF('Pair Build'!AK17="T3 FIRM",1,IF(Geometries!AC12&lt;=$R$27,1,0))</x:f>
        <x:v>1</x:v>
      </x:c>
      <x:c r="Q625" s="82" t="n">
        <x:f>IF($U$27=1,Geometries!AB12,1)</x:f>
        <x:v>1</x:v>
      </x:c>
      <x:c r="R625" s="82" t="n">
        <x:f>IF($V$27=1,Lineages!AJ9,1)</x:f>
        <x:v>1</x:v>
      </x:c>
      <x:c r="S625" s="82" t="n">
        <x:f>MIN(1,G625,H625,K625,L625,Q625,R625)</x:f>
        <x:v>1</x:v>
      </x:c>
      <x:c r="T625" s="74" t="str">
        <x:f>IF(AND('Pair Build'!AJ17="FIT",I625=1,J625=1,M625=1,N625=1,O625&lt;=$E$27,P625=1),"PASS","FAIL")</x:f>
        <x:v>FAIL</x:v>
      </x:c>
      <x:c r="U625" s="98" t="str">
        <x:f>IF(AND(S625&gt;=F625,T625="PASS"),"PASS","FAIL")</x:f>
        <x:v>FAIL</x:v>
      </x:c>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row>
    <x:row r="626">
      <x:c r="B626" s="28" t="str">
        <x:v>P19</x:v>
      </x:c>
      <x:c r="C626" s="28" t="str">
        <x:v>L3-G1</x:v>
      </x:c>
      <x:c r="D626" s="28" t="str">
        <x:v>L3</x:v>
      </x:c>
      <x:c r="E626" s="28" t="str">
        <x:v>G1</x:v>
      </x:c>
      <x:c r="F626" s="96" t="n">
        <x:f>$D$27</x:f>
        <x:v>1</x:v>
      </x:c>
      <x:c r="G626" s="82" t="n">
        <x:f>Y$27</x:f>
        <x:v>1</x:v>
      </x:c>
      <x:c r="H626" s="82" t="n">
        <x:f>MIN(1,Geometries!E8*$I$27+(1-Geometries!E8)*(Geometries!J8*$F$27+Geometries!K8*$G$27*IF(Geometries!M8="YES",1,$J$27)+Geometries!L8*$H$27*IF(Geometries!M8="YES",1,$J$27)))</x:f>
        <x:v>1</x:v>
      </x:c>
      <x:c r="I626" s="82" t="n">
        <x:f>IF($K$27=0,1,IF('Pair Build'!AG18&lt;=$K$27,1,0))</x:f>
        <x:v>1</x:v>
      </x:c>
      <x:c r="J626" s="82" t="n">
        <x:f>IF($L$27=0,1,IF(Geometries!W8&gt;=$L$27,1,0))</x:f>
        <x:v>1</x:v>
      </x:c>
      <x:c r="K626" s="82" t="n">
        <x:f>MIN(IF($M$27=1,Geometries!Z8,1),IF($N$27=1,Geometries!AA8,1))</x:f>
        <x:v>1</x:v>
      </x:c>
      <x:c r="L626" s="82" t="n">
        <x:f>MIN(IF($S$27=1,'Pair Build'!AE18,1),IF($T$27=1,'Pair Build'!AF18,1))</x:f>
        <x:v>1</x:v>
      </x:c>
      <x:c r="M626" s="82" t="n">
        <x:f>IF($O$27=0,1,IF('Pair Build'!AH18&lt;=$O$27,1,0))</x:f>
        <x:v>1</x:v>
      </x:c>
      <x:c r="N626" s="82" t="n">
        <x:f>IF($P$27=0,1,IF('Pair Build'!AI18="PASS",1,0))</x:f>
        <x:v>1</x:v>
      </x:c>
      <x:c r="O626" s="82" t="n">
        <x:f>IF(F626&lt;1,'Pair Build'!Y18,'Pair Build'!Z18)/$Q$27</x:f>
        <x:v>53.78823529411765</x:v>
      </x:c>
      <x:c r="P626" s="82" t="n">
        <x:f>IF('Pair Build'!AK18="T3 FIRM",1,IF(Geometries!AC8&lt;=$R$27,1,0))</x:f>
        <x:v>1</x:v>
      </x:c>
      <x:c r="Q626" s="82" t="n">
        <x:f>IF($U$27=1,Geometries!AB8,1)</x:f>
        <x:v>1</x:v>
      </x:c>
      <x:c r="R626" s="82" t="n">
        <x:f>IF($V$27=1,Lineages!AJ10,1)</x:f>
        <x:v>1</x:v>
      </x:c>
      <x:c r="S626" s="82" t="n">
        <x:f>MIN(1,G626,H626,K626,L626,Q626,R626)</x:f>
        <x:v>1</x:v>
      </x:c>
      <x:c r="T626" s="74" t="str">
        <x:f>IF(AND('Pair Build'!AJ18="FIT",I626=1,J626=1,M626=1,N626=1,O626&lt;=$E$27,P626=1),"PASS","FAIL")</x:f>
        <x:v>FAIL</x:v>
      </x:c>
      <x:c r="U626" s="98" t="str">
        <x:f>IF(AND(S626&gt;=F626,T626="PASS"),"PASS","FAIL")</x:f>
        <x:v>FAIL</x:v>
      </x:c>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row>
    <x:row r="627">
      <x:c r="B627" s="28" t="str">
        <x:v>P19</x:v>
      </x:c>
      <x:c r="C627" s="28" t="str">
        <x:v>L3-G2</x:v>
      </x:c>
      <x:c r="D627" s="28" t="str">
        <x:v>L3</x:v>
      </x:c>
      <x:c r="E627" s="28" t="str">
        <x:v>G2</x:v>
      </x:c>
      <x:c r="F627" s="96" t="n">
        <x:f>$D$27</x:f>
        <x:v>1</x:v>
      </x:c>
      <x:c r="G627" s="82" t="n">
        <x:f>Y$27</x:f>
        <x:v>1</x:v>
      </x:c>
      <x:c r="H627" s="82" t="n">
        <x:f>MIN(1,Geometries!E9*$I$27+(1-Geometries!E9)*(Geometries!J9*$F$27+Geometries!K9*$G$27*IF(Geometries!M9="YES",1,$J$27)+Geometries!L9*$H$27*IF(Geometries!M9="YES",1,$J$27)))</x:f>
        <x:v>1</x:v>
      </x:c>
      <x:c r="I627" s="82" t="n">
        <x:f>IF($K$27=0,1,IF('Pair Build'!AG19&lt;=$K$27,1,0))</x:f>
        <x:v>1</x:v>
      </x:c>
      <x:c r="J627" s="82" t="n">
        <x:f>IF($L$27=0,1,IF(Geometries!W9&gt;=$L$27,1,0))</x:f>
        <x:v>1</x:v>
      </x:c>
      <x:c r="K627" s="82" t="n">
        <x:f>MIN(IF($M$27=1,Geometries!Z9,1),IF($N$27=1,Geometries!AA9,1))</x:f>
        <x:v>1</x:v>
      </x:c>
      <x:c r="L627" s="82" t="n">
        <x:f>MIN(IF($S$27=1,'Pair Build'!AE19,1),IF($T$27=1,'Pair Build'!AF19,1))</x:f>
        <x:v>1</x:v>
      </x:c>
      <x:c r="M627" s="82" t="n">
        <x:f>IF($O$27=0,1,IF('Pair Build'!AH19&lt;=$O$27,1,0))</x:f>
        <x:v>1</x:v>
      </x:c>
      <x:c r="N627" s="82" t="n">
        <x:f>IF($P$27=0,1,IF('Pair Build'!AI19="PASS",1,0))</x:f>
        <x:v>1</x:v>
      </x:c>
      <x:c r="O627" s="82" t="n">
        <x:f>IF(F627&lt;1,'Pair Build'!Y19,'Pair Build'!Z19)/$Q$27</x:f>
        <x:v>66.4</x:v>
      </x:c>
      <x:c r="P627" s="82" t="n">
        <x:f>IF('Pair Build'!AK19="T3 FIRM",1,IF(Geometries!AC9&lt;=$R$27,1,0))</x:f>
        <x:v>1</x:v>
      </x:c>
      <x:c r="Q627" s="82" t="n">
        <x:f>IF($U$27=1,Geometries!AB9,1)</x:f>
        <x:v>1</x:v>
      </x:c>
      <x:c r="R627" s="82" t="n">
        <x:f>IF($V$27=1,Lineages!AJ10,1)</x:f>
        <x:v>1</x:v>
      </x:c>
      <x:c r="S627" s="82" t="n">
        <x:f>MIN(1,G627,H627,K627,L627,Q627,R627)</x:f>
        <x:v>1</x:v>
      </x:c>
      <x:c r="T627" s="74" t="str">
        <x:f>IF(AND('Pair Build'!AJ19="FIT",I627=1,J627=1,M627=1,N627=1,O627&lt;=$E$27,P627=1),"PASS","FAIL")</x:f>
        <x:v>FAIL</x:v>
      </x:c>
      <x:c r="U627" s="98" t="str">
        <x:f>IF(AND(S627&gt;=F627,T627="PASS"),"PASS","FAIL")</x:f>
        <x:v>FAIL</x:v>
      </x:c>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row>
    <x:row r="628">
      <x:c r="B628" s="28" t="str">
        <x:v>P19</x:v>
      </x:c>
      <x:c r="C628" s="28" t="str">
        <x:v>L3-G3</x:v>
      </x:c>
      <x:c r="D628" s="28" t="str">
        <x:v>L3</x:v>
      </x:c>
      <x:c r="E628" s="28" t="str">
        <x:v>G3</x:v>
      </x:c>
      <x:c r="F628" s="96" t="n">
        <x:f>$D$27</x:f>
        <x:v>1</x:v>
      </x:c>
      <x:c r="G628" s="82" t="n">
        <x:f>Y$27</x:f>
        <x:v>1</x:v>
      </x:c>
      <x:c r="H628" s="82" t="n">
        <x:f>MIN(1,Geometries!E10*$I$27+(1-Geometries!E10)*(Geometries!J10*$F$27+Geometries!K10*$G$27*IF(Geometries!M10="YES",1,$J$27)+Geometries!L10*$H$27*IF(Geometries!M10="YES",1,$J$27)))</x:f>
        <x:v>1</x:v>
      </x:c>
      <x:c r="I628" s="82" t="n">
        <x:f>IF($K$27=0,1,IF('Pair Build'!AG20&lt;=$K$27,1,0))</x:f>
        <x:v>1</x:v>
      </x:c>
      <x:c r="J628" s="82" t="n">
        <x:f>IF($L$27=0,1,IF(Geometries!W10&gt;=$L$27,1,0))</x:f>
        <x:v>1</x:v>
      </x:c>
      <x:c r="K628" s="82" t="n">
        <x:f>MIN(IF($M$27=1,Geometries!Z10,1),IF($N$27=1,Geometries!AA10,1))</x:f>
        <x:v>1</x:v>
      </x:c>
      <x:c r="L628" s="82" t="n">
        <x:f>MIN(IF($S$27=1,'Pair Build'!AE20,1),IF($T$27=1,'Pair Build'!AF20,1))</x:f>
        <x:v>1</x:v>
      </x:c>
      <x:c r="M628" s="82" t="n">
        <x:f>IF($O$27=0,1,IF('Pair Build'!AH20&lt;=$O$27,1,0))</x:f>
        <x:v>1</x:v>
      </x:c>
      <x:c r="N628" s="82" t="n">
        <x:f>IF($P$27=0,1,IF('Pair Build'!AI20="PASS",1,0))</x:f>
        <x:v>1</x:v>
      </x:c>
      <x:c r="O628" s="82" t="n">
        <x:f>IF(F628&lt;1,'Pair Build'!Y20,'Pair Build'!Z20)/$Q$27</x:f>
        <x:v>44.82352941176471</x:v>
      </x:c>
      <x:c r="P628" s="82" t="n">
        <x:f>IF('Pair Build'!AK20="T3 FIRM",1,IF(Geometries!AC10&lt;=$R$27,1,0))</x:f>
        <x:v>1</x:v>
      </x:c>
      <x:c r="Q628" s="82" t="n">
        <x:f>IF($U$27=1,Geometries!AB10,1)</x:f>
        <x:v>1</x:v>
      </x:c>
      <x:c r="R628" s="82" t="n">
        <x:f>IF($V$27=1,Lineages!AJ10,1)</x:f>
        <x:v>1</x:v>
      </x:c>
      <x:c r="S628" s="82" t="n">
        <x:f>MIN(1,G628,H628,K628,L628,Q628,R628)</x:f>
        <x:v>1</x:v>
      </x:c>
      <x:c r="T628" s="74" t="str">
        <x:f>IF(AND('Pair Build'!AJ20="FIT",I628=1,J628=1,M628=1,N628=1,O628&lt;=$E$27,P628=1),"PASS","FAIL")</x:f>
        <x:v>FAIL</x:v>
      </x:c>
      <x:c r="U628" s="98" t="str">
        <x:f>IF(AND(S628&gt;=F628,T628="PASS"),"PASS","FAIL")</x:f>
        <x:v>FAIL</x:v>
      </x:c>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row>
    <x:row r="629">
      <x:c r="B629" s="28" t="str">
        <x:v>P19</x:v>
      </x:c>
      <x:c r="C629" s="28" t="str">
        <x:v>L3-G4</x:v>
      </x:c>
      <x:c r="D629" s="28" t="str">
        <x:v>L3</x:v>
      </x:c>
      <x:c r="E629" s="28" t="str">
        <x:v>G4</x:v>
      </x:c>
      <x:c r="F629" s="96" t="n">
        <x:f>$D$27</x:f>
        <x:v>1</x:v>
      </x:c>
      <x:c r="G629" s="82" t="n">
        <x:f>Y$27</x:f>
        <x:v>1</x:v>
      </x:c>
      <x:c r="H629" s="82" t="n">
        <x:f>MIN(1,Geometries!E11*$I$27+(1-Geometries!E11)*(Geometries!J11*$F$27+Geometries!K11*$G$27*IF(Geometries!M11="YES",1,$J$27)+Geometries!L11*$H$27*IF(Geometries!M11="YES",1,$J$27)))</x:f>
        <x:v>1</x:v>
      </x:c>
      <x:c r="I629" s="82" t="n">
        <x:f>IF($K$27=0,1,IF('Pair Build'!AG21&lt;=$K$27,1,0))</x:f>
        <x:v>1</x:v>
      </x:c>
      <x:c r="J629" s="82" t="n">
        <x:f>IF($L$27=0,1,IF(Geometries!W11&gt;=$L$27,1,0))</x:f>
        <x:v>1</x:v>
      </x:c>
      <x:c r="K629" s="82" t="n">
        <x:f>MIN(IF($M$27=1,Geometries!Z11,1),IF($N$27=1,Geometries!AA11,1))</x:f>
        <x:v>1</x:v>
      </x:c>
      <x:c r="L629" s="82" t="n">
        <x:f>MIN(IF($S$27=1,'Pair Build'!AE21,1),IF($T$27=1,'Pair Build'!AF21,1))</x:f>
        <x:v>1</x:v>
      </x:c>
      <x:c r="M629" s="82" t="n">
        <x:f>IF($O$27=0,1,IF('Pair Build'!AH21&lt;=$O$27,1,0))</x:f>
        <x:v>1</x:v>
      </x:c>
      <x:c r="N629" s="82" t="n">
        <x:f>IF($P$27=0,1,IF('Pair Build'!AI21="PASS",1,0))</x:f>
        <x:v>1</x:v>
      </x:c>
      <x:c r="O629" s="82" t="n">
        <x:f>IF(F629&lt;1,'Pair Build'!Y21,'Pair Build'!Z21)/$Q$27</x:f>
        <x:v>17.28</x:v>
      </x:c>
      <x:c r="P629" s="82" t="n">
        <x:f>IF('Pair Build'!AK21="T3 FIRM",1,IF(Geometries!AC11&lt;=$R$27,1,0))</x:f>
        <x:v>1</x:v>
      </x:c>
      <x:c r="Q629" s="82" t="n">
        <x:f>IF($U$27=1,Geometries!AB11,1)</x:f>
        <x:v>1</x:v>
      </x:c>
      <x:c r="R629" s="82" t="n">
        <x:f>IF($V$27=1,Lineages!AJ10,1)</x:f>
        <x:v>1</x:v>
      </x:c>
      <x:c r="S629" s="82" t="n">
        <x:f>MIN(1,G629,H629,K629,L629,Q629,R629)</x:f>
        <x:v>1</x:v>
      </x:c>
      <x:c r="T629" s="74" t="str">
        <x:f>IF(AND('Pair Build'!AJ21="FIT",I629=1,J629=1,M629=1,N629=1,O629&lt;=$E$27,P629=1),"PASS","FAIL")</x:f>
        <x:v>FAIL</x:v>
      </x:c>
      <x:c r="U629" s="98" t="str">
        <x:f>IF(AND(S629&gt;=F629,T629="PASS"),"PASS","FAIL")</x:f>
        <x:v>FAIL</x:v>
      </x:c>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row>
    <x:row r="630">
      <x:c r="B630" s="28" t="str">
        <x:v>P19</x:v>
      </x:c>
      <x:c r="C630" s="28" t="str">
        <x:v>L3-G5</x:v>
      </x:c>
      <x:c r="D630" s="28" t="str">
        <x:v>L3</x:v>
      </x:c>
      <x:c r="E630" s="28" t="str">
        <x:v>G5</x:v>
      </x:c>
      <x:c r="F630" s="96" t="n">
        <x:f>$D$27</x:f>
        <x:v>1</x:v>
      </x:c>
      <x:c r="G630" s="82" t="n">
        <x:f>Y$27</x:f>
        <x:v>1</x:v>
      </x:c>
      <x:c r="H630" s="82" t="n">
        <x:f>MIN(1,Geometries!E12*$I$27+(1-Geometries!E12)*(Geometries!J12*$F$27+Geometries!K12*$G$27*IF(Geometries!M12="YES",1,$J$27)+Geometries!L12*$H$27*IF(Geometries!M12="YES",1,$J$27)))</x:f>
        <x:v>1</x:v>
      </x:c>
      <x:c r="I630" s="82" t="n">
        <x:f>IF($K$27=0,1,IF('Pair Build'!AG22&lt;=$K$27,1,0))</x:f>
        <x:v>1</x:v>
      </x:c>
      <x:c r="J630" s="82" t="n">
        <x:f>IF($L$27=0,1,IF(Geometries!W12&gt;=$L$27,1,0))</x:f>
        <x:v>1</x:v>
      </x:c>
      <x:c r="K630" s="82" t="n">
        <x:f>MIN(IF($M$27=1,Geometries!Z12,1),IF($N$27=1,Geometries!AA12,1))</x:f>
        <x:v>1</x:v>
      </x:c>
      <x:c r="L630" s="82" t="n">
        <x:f>MIN(IF($S$27=1,'Pair Build'!AE22,1),IF($T$27=1,'Pair Build'!AF22,1))</x:f>
        <x:v>1</x:v>
      </x:c>
      <x:c r="M630" s="82" t="n">
        <x:f>IF($O$27=0,1,IF('Pair Build'!AH22&lt;=$O$27,1,0))</x:f>
        <x:v>1</x:v>
      </x:c>
      <x:c r="N630" s="82" t="n">
        <x:f>IF($P$27=0,1,IF('Pair Build'!AI22="PASS",1,0))</x:f>
        <x:v>1</x:v>
      </x:c>
      <x:c r="O630" s="82" t="n">
        <x:f>IF(F630&lt;1,'Pair Build'!Y22,'Pair Build'!Z22)/$Q$27</x:f>
        <x:v>66.33684210526316</x:v>
      </x:c>
      <x:c r="P630" s="82" t="n">
        <x:f>IF('Pair Build'!AK22="T3 FIRM",1,IF(Geometries!AC12&lt;=$R$27,1,0))</x:f>
        <x:v>1</x:v>
      </x:c>
      <x:c r="Q630" s="82" t="n">
        <x:f>IF($U$27=1,Geometries!AB12,1)</x:f>
        <x:v>1</x:v>
      </x:c>
      <x:c r="R630" s="82" t="n">
        <x:f>IF($V$27=1,Lineages!AJ10,1)</x:f>
        <x:v>1</x:v>
      </x:c>
      <x:c r="S630" s="82" t="n">
        <x:f>MIN(1,G630,H630,K630,L630,Q630,R630)</x:f>
        <x:v>1</x:v>
      </x:c>
      <x:c r="T630" s="74" t="str">
        <x:f>IF(AND('Pair Build'!AJ22="FIT",I630=1,J630=1,M630=1,N630=1,O630&lt;=$E$27,P630=1),"PASS","FAIL")</x:f>
        <x:v>FAIL</x:v>
      </x:c>
      <x:c r="U630" s="98" t="str">
        <x:f>IF(AND(S630&gt;=F630,T630="PASS"),"PASS","FAIL")</x:f>
        <x:v>FAIL</x:v>
      </x:c>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row>
    <x:row r="631">
      <x:c r="B631" s="28" t="str">
        <x:v>P19</x:v>
      </x:c>
      <x:c r="C631" s="28" t="str">
        <x:v>L4-G1</x:v>
      </x:c>
      <x:c r="D631" s="28" t="str">
        <x:v>L4</x:v>
      </x:c>
      <x:c r="E631" s="28" t="str">
        <x:v>G1</x:v>
      </x:c>
      <x:c r="F631" s="96" t="n">
        <x:f>$D$27</x:f>
        <x:v>1</x:v>
      </x:c>
      <x:c r="G631" s="82" t="n">
        <x:f>Z$27</x:f>
        <x:v>1</x:v>
      </x:c>
      <x:c r="H631" s="82" t="n">
        <x:f>MIN(1,Geometries!E8*$I$27+(1-Geometries!E8)*(Geometries!J8*$F$27+Geometries!K8*$G$27*IF(Geometries!M8="YES",1,$J$27)+Geometries!L8*$H$27*IF(Geometries!M8="YES",1,$J$27)))</x:f>
        <x:v>1</x:v>
      </x:c>
      <x:c r="I631" s="82" t="n">
        <x:f>IF($K$27=0,1,IF('Pair Build'!AG23&lt;=$K$27,1,0))</x:f>
        <x:v>1</x:v>
      </x:c>
      <x:c r="J631" s="82" t="n">
        <x:f>IF($L$27=0,1,IF(Geometries!W8&gt;=$L$27,1,0))</x:f>
        <x:v>1</x:v>
      </x:c>
      <x:c r="K631" s="82" t="n">
        <x:f>MIN(IF($M$27=1,Geometries!Z8,1),IF($N$27=1,Geometries!AA8,1))</x:f>
        <x:v>1</x:v>
      </x:c>
      <x:c r="L631" s="82" t="n">
        <x:f>MIN(IF($S$27=1,'Pair Build'!AE23,1),IF($T$27=1,'Pair Build'!AF23,1))</x:f>
        <x:v>0.9283093316743181</x:v>
      </x:c>
      <x:c r="M631" s="82" t="n">
        <x:f>IF($O$27=0,1,IF('Pair Build'!AH23&lt;=$O$27,1,0))</x:f>
        <x:v>1</x:v>
      </x:c>
      <x:c r="N631" s="82" t="n">
        <x:f>IF($P$27=0,1,IF('Pair Build'!AI23="PASS",1,0))</x:f>
        <x:v>1</x:v>
      </x:c>
      <x:c r="O631" s="82" t="n">
        <x:f>IF(F631&lt;1,'Pair Build'!Y23,'Pair Build'!Z23)/$Q$27</x:f>
        <x:v>68.32941176470588</x:v>
      </x:c>
      <x:c r="P631" s="82" t="n">
        <x:f>IF('Pair Build'!AK23="T3 FIRM",1,IF(Geometries!AC8&lt;=$R$27,1,0))</x:f>
        <x:v>1</x:v>
      </x:c>
      <x:c r="Q631" s="82" t="n">
        <x:f>IF($U$27=1,Geometries!AB8,1)</x:f>
        <x:v>1</x:v>
      </x:c>
      <x:c r="R631" s="82" t="n">
        <x:f>IF($V$27=1,Lineages!AJ11,1)</x:f>
        <x:v>1</x:v>
      </x:c>
      <x:c r="S631" s="82" t="n">
        <x:f>MIN(1,G631,H631,K631,L631,Q631,R631)</x:f>
        <x:v>0.9283093316743181</x:v>
      </x:c>
      <x:c r="T631" s="74" t="str">
        <x:f>IF(AND('Pair Build'!AJ23="FIT",I631=1,J631=1,M631=1,N631=1,O631&lt;=$E$27,P631=1),"PASS","FAIL")</x:f>
        <x:v>FAIL</x:v>
      </x:c>
      <x:c r="U631" s="98" t="str">
        <x:f>IF(AND(S631&gt;=F631,T631="PASS"),"PASS","FAIL")</x:f>
        <x:v>FAIL</x:v>
      </x:c>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row>
    <x:row r="632">
      <x:c r="B632" s="28" t="str">
        <x:v>P19</x:v>
      </x:c>
      <x:c r="C632" s="28" t="str">
        <x:v>L4-G2</x:v>
      </x:c>
      <x:c r="D632" s="28" t="str">
        <x:v>L4</x:v>
      </x:c>
      <x:c r="E632" s="28" t="str">
        <x:v>G2</x:v>
      </x:c>
      <x:c r="F632" s="96" t="n">
        <x:f>$D$27</x:f>
        <x:v>1</x:v>
      </x:c>
      <x:c r="G632" s="82" t="n">
        <x:f>Z$27</x:f>
        <x:v>1</x:v>
      </x:c>
      <x:c r="H632" s="82" t="n">
        <x:f>MIN(1,Geometries!E9*$I$27+(1-Geometries!E9)*(Geometries!J9*$F$27+Geometries!K9*$G$27*IF(Geometries!M9="YES",1,$J$27)+Geometries!L9*$H$27*IF(Geometries!M9="YES",1,$J$27)))</x:f>
        <x:v>1</x:v>
      </x:c>
      <x:c r="I632" s="82" t="n">
        <x:f>IF($K$27=0,1,IF('Pair Build'!AG24&lt;=$K$27,1,0))</x:f>
        <x:v>1</x:v>
      </x:c>
      <x:c r="J632" s="82" t="n">
        <x:f>IF($L$27=0,1,IF(Geometries!W9&gt;=$L$27,1,0))</x:f>
        <x:v>1</x:v>
      </x:c>
      <x:c r="K632" s="82" t="n">
        <x:f>MIN(IF($M$27=1,Geometries!Z9,1),IF($N$27=1,Geometries!AA9,1))</x:f>
        <x:v>1</x:v>
      </x:c>
      <x:c r="L632" s="82" t="n">
        <x:f>MIN(IF($S$27=1,'Pair Build'!AE24,1),IF($T$27=1,'Pair Build'!AF24,1))</x:f>
        <x:v>0.9173071470026224</x:v>
      </x:c>
      <x:c r="M632" s="82" t="n">
        <x:f>IF($O$27=0,1,IF('Pair Build'!AH24&lt;=$O$27,1,0))</x:f>
        <x:v>1</x:v>
      </x:c>
      <x:c r="N632" s="82" t="n">
        <x:f>IF($P$27=0,1,IF('Pair Build'!AI24="PASS",1,0))</x:f>
        <x:v>1</x:v>
      </x:c>
      <x:c r="O632" s="82" t="n">
        <x:f>IF(F632&lt;1,'Pair Build'!Y24,'Pair Build'!Z24)/$Q$27</x:f>
        <x:v>79.93333333333334</x:v>
      </x:c>
      <x:c r="P632" s="82" t="n">
        <x:f>IF('Pair Build'!AK24="T3 FIRM",1,IF(Geometries!AC9&lt;=$R$27,1,0))</x:f>
        <x:v>1</x:v>
      </x:c>
      <x:c r="Q632" s="82" t="n">
        <x:f>IF($U$27=1,Geometries!AB9,1)</x:f>
        <x:v>1</x:v>
      </x:c>
      <x:c r="R632" s="82" t="n">
        <x:f>IF($V$27=1,Lineages!AJ11,1)</x:f>
        <x:v>1</x:v>
      </x:c>
      <x:c r="S632" s="82" t="n">
        <x:f>MIN(1,G632,H632,K632,L632,Q632,R632)</x:f>
        <x:v>0.9173071470026224</x:v>
      </x:c>
      <x:c r="T632" s="74" t="str">
        <x:f>IF(AND('Pair Build'!AJ24="FIT",I632=1,J632=1,M632=1,N632=1,O632&lt;=$E$27,P632=1),"PASS","FAIL")</x:f>
        <x:v>FAIL</x:v>
      </x:c>
      <x:c r="U632" s="98" t="str">
        <x:f>IF(AND(S632&gt;=F632,T632="PASS"),"PASS","FAIL")</x:f>
        <x:v>FAIL</x:v>
      </x:c>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row>
    <x:row r="633">
      <x:c r="B633" s="28" t="str">
        <x:v>P19</x:v>
      </x:c>
      <x:c r="C633" s="28" t="str">
        <x:v>L4-G3</x:v>
      </x:c>
      <x:c r="D633" s="28" t="str">
        <x:v>L4</x:v>
      </x:c>
      <x:c r="E633" s="28" t="str">
        <x:v>G3</x:v>
      </x:c>
      <x:c r="F633" s="96" t="n">
        <x:f>$D$27</x:f>
        <x:v>1</x:v>
      </x:c>
      <x:c r="G633" s="82" t="n">
        <x:f>Z$27</x:f>
        <x:v>1</x:v>
      </x:c>
      <x:c r="H633" s="82" t="n">
        <x:f>MIN(1,Geometries!E10*$I$27+(1-Geometries!E10)*(Geometries!J10*$F$27+Geometries!K10*$G$27*IF(Geometries!M10="YES",1,$J$27)+Geometries!L10*$H$27*IF(Geometries!M10="YES",1,$J$27)))</x:f>
        <x:v>1</x:v>
      </x:c>
      <x:c r="I633" s="82" t="n">
        <x:f>IF($K$27=0,1,IF('Pair Build'!AG25&lt;=$K$27,1,0))</x:f>
        <x:v>1</x:v>
      </x:c>
      <x:c r="J633" s="82" t="n">
        <x:f>IF($L$27=0,1,IF(Geometries!W10&gt;=$L$27,1,0))</x:f>
        <x:v>1</x:v>
      </x:c>
      <x:c r="K633" s="82" t="n">
        <x:f>MIN(IF($M$27=1,Geometries!Z10,1),IF($N$27=1,Geometries!AA10,1))</x:f>
        <x:v>1</x:v>
      </x:c>
      <x:c r="L633" s="82" t="n">
        <x:f>MIN(IF($S$27=1,'Pair Build'!AE25,1),IF($T$27=1,'Pair Build'!AF25,1))</x:f>
        <x:v>0.8673388916186717</x:v>
      </x:c>
      <x:c r="M633" s="82" t="n">
        <x:f>IF($O$27=0,1,IF('Pair Build'!AH25&lt;=$O$27,1,0))</x:f>
        <x:v>1</x:v>
      </x:c>
      <x:c r="N633" s="82" t="n">
        <x:f>IF($P$27=0,1,IF('Pair Build'!AI25="PASS",1,0))</x:f>
        <x:v>1</x:v>
      </x:c>
      <x:c r="O633" s="82" t="n">
        <x:f>IF(F633&lt;1,'Pair Build'!Y25,'Pair Build'!Z25)/$Q$27</x:f>
        <x:v>58.94117647058823</x:v>
      </x:c>
      <x:c r="P633" s="82" t="n">
        <x:f>IF('Pair Build'!AK25="T3 FIRM",1,IF(Geometries!AC10&lt;=$R$27,1,0))</x:f>
        <x:v>1</x:v>
      </x:c>
      <x:c r="Q633" s="82" t="n">
        <x:f>IF($U$27=1,Geometries!AB10,1)</x:f>
        <x:v>1</x:v>
      </x:c>
      <x:c r="R633" s="82" t="n">
        <x:f>IF($V$27=1,Lineages!AJ11,1)</x:f>
        <x:v>1</x:v>
      </x:c>
      <x:c r="S633" s="82" t="n">
        <x:f>MIN(1,G633,H633,K633,L633,Q633,R633)</x:f>
        <x:v>0.8673388916186717</x:v>
      </x:c>
      <x:c r="T633" s="74" t="str">
        <x:f>IF(AND('Pair Build'!AJ25="FIT",I633=1,J633=1,M633=1,N633=1,O633&lt;=$E$27,P633=1),"PASS","FAIL")</x:f>
        <x:v>FAIL</x:v>
      </x:c>
      <x:c r="U633" s="98" t="str">
        <x:f>IF(AND(S633&gt;=F633,T633="PASS"),"PASS","FAIL")</x:f>
        <x:v>FAIL</x:v>
      </x:c>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row>
    <x:row r="634">
      <x:c r="B634" s="28" t="str">
        <x:v>P19</x:v>
      </x:c>
      <x:c r="C634" s="28" t="str">
        <x:v>L4-G4</x:v>
      </x:c>
      <x:c r="D634" s="28" t="str">
        <x:v>L4</x:v>
      </x:c>
      <x:c r="E634" s="28" t="str">
        <x:v>G4</x:v>
      </x:c>
      <x:c r="F634" s="96" t="n">
        <x:f>$D$27</x:f>
        <x:v>1</x:v>
      </x:c>
      <x:c r="G634" s="82" t="n">
        <x:f>Z$27</x:f>
        <x:v>1</x:v>
      </x:c>
      <x:c r="H634" s="82" t="n">
        <x:f>MIN(1,Geometries!E11*$I$27+(1-Geometries!E11)*(Geometries!J11*$F$27+Geometries!K11*$G$27*IF(Geometries!M11="YES",1,$J$27)+Geometries!L11*$H$27*IF(Geometries!M11="YES",1,$J$27)))</x:f>
        <x:v>1</x:v>
      </x:c>
      <x:c r="I634" s="82" t="n">
        <x:f>IF($K$27=0,1,IF('Pair Build'!AG26&lt;=$K$27,1,0))</x:f>
        <x:v>1</x:v>
      </x:c>
      <x:c r="J634" s="82" t="n">
        <x:f>IF($L$27=0,1,IF(Geometries!W11&gt;=$L$27,1,0))</x:f>
        <x:v>1</x:v>
      </x:c>
      <x:c r="K634" s="82" t="n">
        <x:f>MIN(IF($M$27=1,Geometries!Z11,1),IF($N$27=1,Geometries!AA11,1))</x:f>
        <x:v>1</x:v>
      </x:c>
      <x:c r="L634" s="82" t="n">
        <x:f>MIN(IF($S$27=1,'Pair Build'!AE26,1),IF($T$27=1,'Pair Build'!AF26,1))</x:f>
        <x:v>0.9165882542541879</x:v>
      </x:c>
      <x:c r="M634" s="82" t="n">
        <x:f>IF($O$27=0,1,IF('Pair Build'!AH26&lt;=$O$27,1,0))</x:f>
        <x:v>1</x:v>
      </x:c>
      <x:c r="N634" s="82" t="n">
        <x:f>IF($P$27=0,1,IF('Pair Build'!AI26="PASS",1,0))</x:f>
        <x:v>1</x:v>
      </x:c>
      <x:c r="O634" s="82" t="n">
        <x:f>IF(F634&lt;1,'Pair Build'!Y26,'Pair Build'!Z26)/$Q$27</x:f>
        <x:v>18.8</x:v>
      </x:c>
      <x:c r="P634" s="82" t="n">
        <x:f>IF('Pair Build'!AK26="T3 FIRM",1,IF(Geometries!AC11&lt;=$R$27,1,0))</x:f>
        <x:v>1</x:v>
      </x:c>
      <x:c r="Q634" s="82" t="n">
        <x:f>IF($U$27=1,Geometries!AB11,1)</x:f>
        <x:v>1</x:v>
      </x:c>
      <x:c r="R634" s="82" t="n">
        <x:f>IF($V$27=1,Lineages!AJ11,1)</x:f>
        <x:v>1</x:v>
      </x:c>
      <x:c r="S634" s="82" t="n">
        <x:f>MIN(1,G634,H634,K634,L634,Q634,R634)</x:f>
        <x:v>0.9165882542541879</x:v>
      </x:c>
      <x:c r="T634" s="74" t="str">
        <x:f>IF(AND('Pair Build'!AJ26="FIT",I634=1,J634=1,M634=1,N634=1,O634&lt;=$E$27,P634=1),"PASS","FAIL")</x:f>
        <x:v>PASS</x:v>
      </x:c>
      <x:c r="U634" s="98" t="str">
        <x:f>IF(AND(S634&gt;=F634,T634="PASS"),"PASS","FAIL")</x:f>
        <x:v>FAIL</x:v>
      </x:c>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row>
    <x:row r="635">
      <x:c r="B635" s="28" t="str">
        <x:v>P19</x:v>
      </x:c>
      <x:c r="C635" s="28" t="str">
        <x:v>L4-G5</x:v>
      </x:c>
      <x:c r="D635" s="28" t="str">
        <x:v>L4</x:v>
      </x:c>
      <x:c r="E635" s="28" t="str">
        <x:v>G5</x:v>
      </x:c>
      <x:c r="F635" s="96" t="n">
        <x:f>$D$27</x:f>
        <x:v>1</x:v>
      </x:c>
      <x:c r="G635" s="82" t="n">
        <x:f>Z$27</x:f>
        <x:v>1</x:v>
      </x:c>
      <x:c r="H635" s="82" t="n">
        <x:f>MIN(1,Geometries!E12*$I$27+(1-Geometries!E12)*(Geometries!J12*$F$27+Geometries!K12*$G$27*IF(Geometries!M12="YES",1,$J$27)+Geometries!L12*$H$27*IF(Geometries!M12="YES",1,$J$27)))</x:f>
        <x:v>1</x:v>
      </x:c>
      <x:c r="I635" s="82" t="n">
        <x:f>IF($K$27=0,1,IF('Pair Build'!AG27&lt;=$K$27,1,0))</x:f>
        <x:v>1</x:v>
      </x:c>
      <x:c r="J635" s="82" t="n">
        <x:f>IF($L$27=0,1,IF(Geometries!W12&gt;=$L$27,1,0))</x:f>
        <x:v>1</x:v>
      </x:c>
      <x:c r="K635" s="82" t="n">
        <x:f>MIN(IF($M$27=1,Geometries!Z12,1),IF($N$27=1,Geometries!AA12,1))</x:f>
        <x:v>1</x:v>
      </x:c>
      <x:c r="L635" s="82" t="n">
        <x:f>MIN(IF($S$27=1,'Pair Build'!AE27,1),IF($T$27=1,'Pair Build'!AF27,1))</x:f>
        <x:v>1</x:v>
      </x:c>
      <x:c r="M635" s="82" t="n">
        <x:f>IF($O$27=0,1,IF('Pair Build'!AH27&lt;=$O$27,1,0))</x:f>
        <x:v>1</x:v>
      </x:c>
      <x:c r="N635" s="82" t="n">
        <x:f>IF($P$27=0,1,IF('Pair Build'!AI27="PASS",1,0))</x:f>
        <x:v>1</x:v>
      </x:c>
      <x:c r="O635" s="82" t="n">
        <x:f>IF(F635&lt;1,'Pair Build'!Y27,'Pair Build'!Z27)/$Q$27</x:f>
        <x:v>83.16315789473684</x:v>
      </x:c>
      <x:c r="P635" s="82" t="n">
        <x:f>IF('Pair Build'!AK27="T3 FIRM",1,IF(Geometries!AC12&lt;=$R$27,1,0))</x:f>
        <x:v>1</x:v>
      </x:c>
      <x:c r="Q635" s="82" t="n">
        <x:f>IF($U$27=1,Geometries!AB12,1)</x:f>
        <x:v>1</x:v>
      </x:c>
      <x:c r="R635" s="82" t="n">
        <x:f>IF($V$27=1,Lineages!AJ11,1)</x:f>
        <x:v>1</x:v>
      </x:c>
      <x:c r="S635" s="82" t="n">
        <x:f>MIN(1,G635,H635,K635,L635,Q635,R635)</x:f>
        <x:v>1</x:v>
      </x:c>
      <x:c r="T635" s="74" t="str">
        <x:f>IF(AND('Pair Build'!AJ27="FIT",I635=1,J635=1,M635=1,N635=1,O635&lt;=$E$27,P635=1),"PASS","FAIL")</x:f>
        <x:v>FAIL</x:v>
      </x:c>
      <x:c r="U635" s="98" t="str">
        <x:f>IF(AND(S635&gt;=F635,T635="PASS"),"PASS","FAIL")</x:f>
        <x:v>FAIL</x:v>
      </x:c>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row>
    <x:row r="636">
      <x:c r="B636" s="28" t="str">
        <x:v>P19</x:v>
      </x:c>
      <x:c r="C636" s="28" t="str">
        <x:v>L5-G1</x:v>
      </x:c>
      <x:c r="D636" s="28" t="str">
        <x:v>L5</x:v>
      </x:c>
      <x:c r="E636" s="28" t="str">
        <x:v>G1</x:v>
      </x:c>
      <x:c r="F636" s="96" t="n">
        <x:f>$D$27</x:f>
        <x:v>1</x:v>
      </x:c>
      <x:c r="G636" s="82" t="n">
        <x:f>AA$27</x:f>
        <x:v>1</x:v>
      </x:c>
      <x:c r="H636" s="82" t="n">
        <x:f>MIN(1,Geometries!E8*$I$27+(1-Geometries!E8)*(Geometries!J8*$F$27+Geometries!K8*$G$27*IF(Geometries!M8="YES",1,$J$27)+Geometries!L8*$H$27*IF(Geometries!M8="YES",1,$J$27)))</x:f>
        <x:v>1</x:v>
      </x:c>
      <x:c r="I636" s="82" t="n">
        <x:f>IF($K$27=0,1,IF('Pair Build'!AG28&lt;=$K$27,1,0))</x:f>
        <x:v>1</x:v>
      </x:c>
      <x:c r="J636" s="82" t="n">
        <x:f>IF($L$27=0,1,IF(Geometries!W8&gt;=$L$27,1,0))</x:f>
        <x:v>1</x:v>
      </x:c>
      <x:c r="K636" s="82" t="n">
        <x:f>MIN(IF($M$27=1,Geometries!Z8,1),IF($N$27=1,Geometries!AA8,1))</x:f>
        <x:v>1</x:v>
      </x:c>
      <x:c r="L636" s="82" t="n">
        <x:f>MIN(IF($S$27=1,'Pair Build'!AE28,1),IF($T$27=1,'Pair Build'!AF28,1))</x:f>
        <x:v>1</x:v>
      </x:c>
      <x:c r="M636" s="82" t="n">
        <x:f>IF($O$27=0,1,IF('Pair Build'!AH28&lt;=$O$27,1,0))</x:f>
        <x:v>1</x:v>
      </x:c>
      <x:c r="N636" s="82" t="n">
        <x:f>IF($P$27=0,1,IF('Pair Build'!AI28="PASS",1,0))</x:f>
        <x:v>1</x:v>
      </x:c>
      <x:c r="O636" s="82" t="n">
        <x:f>IF(F636&lt;1,'Pair Build'!Y28,'Pair Build'!Z28)/$Q$27</x:f>
        <x:v>24</x:v>
      </x:c>
      <x:c r="P636" s="82" t="n">
        <x:f>IF('Pair Build'!AK28="T3 FIRM",1,IF(Geometries!AC8&lt;=$R$27,1,0))</x:f>
        <x:v>1</x:v>
      </x:c>
      <x:c r="Q636" s="82" t="n">
        <x:f>IF($U$27=1,Geometries!AB8,1)</x:f>
        <x:v>1</x:v>
      </x:c>
      <x:c r="R636" s="82" t="n">
        <x:f>IF($V$27=1,Lineages!AJ12,1)</x:f>
        <x:v>1</x:v>
      </x:c>
      <x:c r="S636" s="82" t="n">
        <x:f>MIN(1,G636,H636,K636,L636,Q636,R636)</x:f>
        <x:v>1</x:v>
      </x:c>
      <x:c r="T636" s="74" t="str">
        <x:f>IF(AND('Pair Build'!AJ28="FIT",I636=1,J636=1,M636=1,N636=1,O636&lt;=$E$27,P636=1),"PASS","FAIL")</x:f>
        <x:v>PASS</x:v>
      </x:c>
      <x:c r="U636" s="98" t="str">
        <x:f>IF(AND(S636&gt;=F636,T636="PASS"),"PASS","FAIL")</x:f>
        <x:v>PASS</x:v>
      </x:c>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row>
    <x:row r="637">
      <x:c r="B637" s="28" t="str">
        <x:v>P19</x:v>
      </x:c>
      <x:c r="C637" s="28" t="str">
        <x:v>L5-G2</x:v>
      </x:c>
      <x:c r="D637" s="28" t="str">
        <x:v>L5</x:v>
      </x:c>
      <x:c r="E637" s="28" t="str">
        <x:v>G2</x:v>
      </x:c>
      <x:c r="F637" s="96" t="n">
        <x:f>$D$27</x:f>
        <x:v>1</x:v>
      </x:c>
      <x:c r="G637" s="82" t="n">
        <x:f>AA$27</x:f>
        <x:v>1</x:v>
      </x:c>
      <x:c r="H637" s="82" t="n">
        <x:f>MIN(1,Geometries!E9*$I$27+(1-Geometries!E9)*(Geometries!J9*$F$27+Geometries!K9*$G$27*IF(Geometries!M9="YES",1,$J$27)+Geometries!L9*$H$27*IF(Geometries!M9="YES",1,$J$27)))</x:f>
        <x:v>1</x:v>
      </x:c>
      <x:c r="I637" s="82" t="n">
        <x:f>IF($K$27=0,1,IF('Pair Build'!AG29&lt;=$K$27,1,0))</x:f>
        <x:v>1</x:v>
      </x:c>
      <x:c r="J637" s="82" t="n">
        <x:f>IF($L$27=0,1,IF(Geometries!W9&gt;=$L$27,1,0))</x:f>
        <x:v>1</x:v>
      </x:c>
      <x:c r="K637" s="82" t="n">
        <x:f>MIN(IF($M$27=1,Geometries!Z9,1),IF($N$27=1,Geometries!AA9,1))</x:f>
        <x:v>1</x:v>
      </x:c>
      <x:c r="L637" s="82" t="n">
        <x:f>MIN(IF($S$27=1,'Pair Build'!AE29,1),IF($T$27=1,'Pair Build'!AF29,1))</x:f>
        <x:v>1</x:v>
      </x:c>
      <x:c r="M637" s="82" t="n">
        <x:f>IF($O$27=0,1,IF('Pair Build'!AH29&lt;=$O$27,1,0))</x:f>
        <x:v>1</x:v>
      </x:c>
      <x:c r="N637" s="82" t="n">
        <x:f>IF($P$27=0,1,IF('Pair Build'!AI29="PASS",1,0))</x:f>
        <x:v>1</x:v>
      </x:c>
      <x:c r="O637" s="82" t="n">
        <x:f>IF(F637&lt;1,'Pair Build'!Y29,'Pair Build'!Z29)/$Q$27</x:f>
        <x:v>30.799999999999997</x:v>
      </x:c>
      <x:c r="P637" s="82" t="n">
        <x:f>IF('Pair Build'!AK29="T3 FIRM",1,IF(Geometries!AC9&lt;=$R$27,1,0))</x:f>
        <x:v>1</x:v>
      </x:c>
      <x:c r="Q637" s="82" t="n">
        <x:f>IF($U$27=1,Geometries!AB9,1)</x:f>
        <x:v>1</x:v>
      </x:c>
      <x:c r="R637" s="82" t="n">
        <x:f>IF($V$27=1,Lineages!AJ12,1)</x:f>
        <x:v>1</x:v>
      </x:c>
      <x:c r="S637" s="82" t="n">
        <x:f>MIN(1,G637,H637,K637,L637,Q637,R637)</x:f>
        <x:v>1</x:v>
      </x:c>
      <x:c r="T637" s="74" t="str">
        <x:f>IF(AND('Pair Build'!AJ29="FIT",I637=1,J637=1,M637=1,N637=1,O637&lt;=$E$27,P637=1),"PASS","FAIL")</x:f>
        <x:v>PASS</x:v>
      </x:c>
      <x:c r="U637" s="98" t="str">
        <x:f>IF(AND(S637&gt;=F637,T637="PASS"),"PASS","FAIL")</x:f>
        <x:v>PASS</x:v>
      </x:c>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row>
    <x:row r="638">
      <x:c r="B638" s="28" t="str">
        <x:v>P19</x:v>
      </x:c>
      <x:c r="C638" s="28" t="str">
        <x:v>L5-G3</x:v>
      </x:c>
      <x:c r="D638" s="28" t="str">
        <x:v>L5</x:v>
      </x:c>
      <x:c r="E638" s="28" t="str">
        <x:v>G3</x:v>
      </x:c>
      <x:c r="F638" s="96" t="n">
        <x:f>$D$27</x:f>
        <x:v>1</x:v>
      </x:c>
      <x:c r="G638" s="82" t="n">
        <x:f>AA$27</x:f>
        <x:v>1</x:v>
      </x:c>
      <x:c r="H638" s="82" t="n">
        <x:f>MIN(1,Geometries!E10*$I$27+(1-Geometries!E10)*(Geometries!J10*$F$27+Geometries!K10*$G$27*IF(Geometries!M10="YES",1,$J$27)+Geometries!L10*$H$27*IF(Geometries!M10="YES",1,$J$27)))</x:f>
        <x:v>1</x:v>
      </x:c>
      <x:c r="I638" s="82" t="n">
        <x:f>IF($K$27=0,1,IF('Pair Build'!AG30&lt;=$K$27,1,0))</x:f>
        <x:v>1</x:v>
      </x:c>
      <x:c r="J638" s="82" t="n">
        <x:f>IF($L$27=0,1,IF(Geometries!W10&gt;=$L$27,1,0))</x:f>
        <x:v>1</x:v>
      </x:c>
      <x:c r="K638" s="82" t="n">
        <x:f>MIN(IF($M$27=1,Geometries!Z10,1),IF($N$27=1,Geometries!AA10,1))</x:f>
        <x:v>1</x:v>
      </x:c>
      <x:c r="L638" s="82" t="n">
        <x:f>MIN(IF($S$27=1,'Pair Build'!AE30,1),IF($T$27=1,'Pair Build'!AF30,1))</x:f>
        <x:v>0.9710057249232991</x:v>
      </x:c>
      <x:c r="M638" s="82" t="n">
        <x:f>IF($O$27=0,1,IF('Pair Build'!AH30&lt;=$O$27,1,0))</x:f>
        <x:v>1</x:v>
      </x:c>
      <x:c r="N638" s="82" t="n">
        <x:f>IF($P$27=0,1,IF('Pair Build'!AI30="PASS",1,0))</x:f>
        <x:v>1</x:v>
      </x:c>
      <x:c r="O638" s="82" t="n">
        <x:f>IF(F638&lt;1,'Pair Build'!Y30,'Pair Build'!Z30)/$Q$27</x:f>
        <x:v>19.2</x:v>
      </x:c>
      <x:c r="P638" s="82" t="n">
        <x:f>IF('Pair Build'!AK30="T3 FIRM",1,IF(Geometries!AC10&lt;=$R$27,1,0))</x:f>
        <x:v>1</x:v>
      </x:c>
      <x:c r="Q638" s="82" t="n">
        <x:f>IF($U$27=1,Geometries!AB10,1)</x:f>
        <x:v>1</x:v>
      </x:c>
      <x:c r="R638" s="82" t="n">
        <x:f>IF($V$27=1,Lineages!AJ12,1)</x:f>
        <x:v>1</x:v>
      </x:c>
      <x:c r="S638" s="82" t="n">
        <x:f>MIN(1,G638,H638,K638,L638,Q638,R638)</x:f>
        <x:v>0.9710057249232991</x:v>
      </x:c>
      <x:c r="T638" s="74" t="str">
        <x:f>IF(AND('Pair Build'!AJ30="FIT",I638=1,J638=1,M638=1,N638=1,O638&lt;=$E$27,P638=1),"PASS","FAIL")</x:f>
        <x:v>PASS</x:v>
      </x:c>
      <x:c r="U638" s="98" t="str">
        <x:f>IF(AND(S638&gt;=F638,T638="PASS"),"PASS","FAIL")</x:f>
        <x:v>FAIL</x:v>
      </x:c>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row>
    <x:row r="639">
      <x:c r="B639" s="28" t="str">
        <x:v>P19</x:v>
      </x:c>
      <x:c r="C639" s="28" t="str">
        <x:v>L5-G4</x:v>
      </x:c>
      <x:c r="D639" s="28" t="str">
        <x:v>L5</x:v>
      </x:c>
      <x:c r="E639" s="28" t="str">
        <x:v>G4</x:v>
      </x:c>
      <x:c r="F639" s="96" t="n">
        <x:f>$D$27</x:f>
        <x:v>1</x:v>
      </x:c>
      <x:c r="G639" s="82" t="n">
        <x:f>AA$27</x:f>
        <x:v>1</x:v>
      </x:c>
      <x:c r="H639" s="82" t="n">
        <x:f>MIN(1,Geometries!E11*$I$27+(1-Geometries!E11)*(Geometries!J11*$F$27+Geometries!K11*$G$27*IF(Geometries!M11="YES",1,$J$27)+Geometries!L11*$H$27*IF(Geometries!M11="YES",1,$J$27)))</x:f>
        <x:v>1</x:v>
      </x:c>
      <x:c r="I639" s="82" t="n">
        <x:f>IF($K$27=0,1,IF('Pair Build'!AG31&lt;=$K$27,1,0))</x:f>
        <x:v>1</x:v>
      </x:c>
      <x:c r="J639" s="82" t="n">
        <x:f>IF($L$27=0,1,IF(Geometries!W11&gt;=$L$27,1,0))</x:f>
        <x:v>1</x:v>
      </x:c>
      <x:c r="K639" s="82" t="n">
        <x:f>MIN(IF($M$27=1,Geometries!Z11,1),IF($N$27=1,Geometries!AA11,1))</x:f>
        <x:v>1</x:v>
      </x:c>
      <x:c r="L639" s="82" t="n">
        <x:f>MIN(IF($S$27=1,'Pair Build'!AE31,1),IF($T$27=1,'Pair Build'!AF31,1))</x:f>
        <x:v>1</x:v>
      </x:c>
      <x:c r="M639" s="82" t="n">
        <x:f>IF($O$27=0,1,IF('Pair Build'!AH31&lt;=$O$27,1,0))</x:f>
        <x:v>1</x:v>
      </x:c>
      <x:c r="N639" s="82" t="n">
        <x:f>IF($P$27=0,1,IF('Pair Build'!AI31="PASS",1,0))</x:f>
        <x:v>1</x:v>
      </x:c>
      <x:c r="O639" s="82" t="n">
        <x:f>IF(F639&lt;1,'Pair Build'!Y31,'Pair Build'!Z31)/$Q$27</x:f>
        <x:v>9.6</x:v>
      </x:c>
      <x:c r="P639" s="82" t="n">
        <x:f>IF('Pair Build'!AK31="T3 FIRM",1,IF(Geometries!AC11&lt;=$R$27,1,0))</x:f>
        <x:v>1</x:v>
      </x:c>
      <x:c r="Q639" s="82" t="n">
        <x:f>IF($U$27=1,Geometries!AB11,1)</x:f>
        <x:v>1</x:v>
      </x:c>
      <x:c r="R639" s="82" t="n">
        <x:f>IF($V$27=1,Lineages!AJ12,1)</x:f>
        <x:v>1</x:v>
      </x:c>
      <x:c r="S639" s="82" t="n">
        <x:f>MIN(1,G639,H639,K639,L639,Q639,R639)</x:f>
        <x:v>1</x:v>
      </x:c>
      <x:c r="T639" s="74" t="str">
        <x:f>IF(AND('Pair Build'!AJ31="FIT",I639=1,J639=1,M639=1,N639=1,O639&lt;=$E$27,P639=1),"PASS","FAIL")</x:f>
        <x:v>PASS</x:v>
      </x:c>
      <x:c r="U639" s="98" t="str">
        <x:f>IF(AND(S639&gt;=F639,T639="PASS"),"PASS","FAIL")</x:f>
        <x:v>PASS</x:v>
      </x:c>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row>
    <x:row r="640">
      <x:c r="B640" s="28" t="str">
        <x:v>P19</x:v>
      </x:c>
      <x:c r="C640" s="28" t="str">
        <x:v>L5-G5</x:v>
      </x:c>
      <x:c r="D640" s="28" t="str">
        <x:v>L5</x:v>
      </x:c>
      <x:c r="E640" s="28" t="str">
        <x:v>G5</x:v>
      </x:c>
      <x:c r="F640" s="96" t="n">
        <x:f>$D$27</x:f>
        <x:v>1</x:v>
      </x:c>
      <x:c r="G640" s="82" t="n">
        <x:f>AA$27</x:f>
        <x:v>1</x:v>
      </x:c>
      <x:c r="H640" s="82" t="n">
        <x:f>MIN(1,Geometries!E12*$I$27+(1-Geometries!E12)*(Geometries!J12*$F$27+Geometries!K12*$G$27*IF(Geometries!M12="YES",1,$J$27)+Geometries!L12*$H$27*IF(Geometries!M12="YES",1,$J$27)))</x:f>
        <x:v>1</x:v>
      </x:c>
      <x:c r="I640" s="82" t="n">
        <x:f>IF($K$27=0,1,IF('Pair Build'!AG32&lt;=$K$27,1,0))</x:f>
        <x:v>1</x:v>
      </x:c>
      <x:c r="J640" s="82" t="n">
        <x:f>IF($L$27=0,1,IF(Geometries!W12&gt;=$L$27,1,0))</x:f>
        <x:v>1</x:v>
      </x:c>
      <x:c r="K640" s="82" t="n">
        <x:f>MIN(IF($M$27=1,Geometries!Z12,1),IF($N$27=1,Geometries!AA12,1))</x:f>
        <x:v>1</x:v>
      </x:c>
      <x:c r="L640" s="82" t="n">
        <x:f>MIN(IF($S$27=1,'Pair Build'!AE32,1),IF($T$27=1,'Pair Build'!AF32,1))</x:f>
        <x:v>1</x:v>
      </x:c>
      <x:c r="M640" s="82" t="n">
        <x:f>IF($O$27=0,1,IF('Pair Build'!AH32&lt;=$O$27,1,0))</x:f>
        <x:v>1</x:v>
      </x:c>
      <x:c r="N640" s="82" t="n">
        <x:f>IF($P$27=0,1,IF('Pair Build'!AI32="PASS",1,0))</x:f>
        <x:v>1</x:v>
      </x:c>
      <x:c r="O640" s="82" t="n">
        <x:f>IF(F640&lt;1,'Pair Build'!Y32,'Pair Build'!Z32)/$Q$27</x:f>
        <x:v>32.2</x:v>
      </x:c>
      <x:c r="P640" s="82" t="n">
        <x:f>IF('Pair Build'!AK32="T3 FIRM",1,IF(Geometries!AC12&lt;=$R$27,1,0))</x:f>
        <x:v>1</x:v>
      </x:c>
      <x:c r="Q640" s="82" t="n">
        <x:f>IF($U$27=1,Geometries!AB12,1)</x:f>
        <x:v>1</x:v>
      </x:c>
      <x:c r="R640" s="82" t="n">
        <x:f>IF($V$27=1,Lineages!AJ12,1)</x:f>
        <x:v>1</x:v>
      </x:c>
      <x:c r="S640" s="82" t="n">
        <x:f>MIN(1,G640,H640,K640,L640,Q640,R640)</x:f>
        <x:v>1</x:v>
      </x:c>
      <x:c r="T640" s="74" t="str">
        <x:f>IF(AND('Pair Build'!AJ32="FIT",I640=1,J640=1,M640=1,N640=1,O640&lt;=$E$27,P640=1),"PASS","FAIL")</x:f>
        <x:v>PASS</x:v>
      </x:c>
      <x:c r="U640" s="98" t="str">
        <x:f>IF(AND(S640&gt;=F640,T640="PASS"),"PASS","FAIL")</x:f>
        <x:v>PASS</x:v>
      </x:c>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row>
    <x:row r="641">
      <x:c r="B641" s="28" t="str">
        <x:v>P19</x:v>
      </x:c>
      <x:c r="C641" s="28" t="str">
        <x:v>L6-G1</x:v>
      </x:c>
      <x:c r="D641" s="28" t="str">
        <x:v>L6</x:v>
      </x:c>
      <x:c r="E641" s="28" t="str">
        <x:v>G1</x:v>
      </x:c>
      <x:c r="F641" s="96" t="n">
        <x:f>$D$27</x:f>
        <x:v>1</x:v>
      </x:c>
      <x:c r="G641" s="82" t="n">
        <x:f>AB$27</x:f>
        <x:v>1</x:v>
      </x:c>
      <x:c r="H641" s="82" t="n">
        <x:f>MIN(1,Geometries!E8*$I$27+(1-Geometries!E8)*(Geometries!J8*$F$27+Geometries!K8*$G$27*IF(Geometries!M8="YES",1,$J$27)+Geometries!L8*$H$27*IF(Geometries!M8="YES",1,$J$27)))</x:f>
        <x:v>1</x:v>
      </x:c>
      <x:c r="I641" s="82" t="n">
        <x:f>IF($K$27=0,1,IF('Pair Build'!AG33&lt;=$K$27,1,0))</x:f>
        <x:v>1</x:v>
      </x:c>
      <x:c r="J641" s="82" t="n">
        <x:f>IF($L$27=0,1,IF(Geometries!W8&gt;=$L$27,1,0))</x:f>
        <x:v>1</x:v>
      </x:c>
      <x:c r="K641" s="82" t="n">
        <x:f>MIN(IF($M$27=1,Geometries!Z8,1),IF($N$27=1,Geometries!AA8,1))</x:f>
        <x:v>1</x:v>
      </x:c>
      <x:c r="L641" s="82" t="n">
        <x:f>MIN(IF($S$27=1,'Pair Build'!AE33,1),IF($T$27=1,'Pair Build'!AF33,1))</x:f>
        <x:v>0.7885773830010984</x:v>
      </x:c>
      <x:c r="M641" s="82" t="n">
        <x:f>IF($O$27=0,1,IF('Pair Build'!AH33&lt;=$O$27,1,0))</x:f>
        <x:v>1</x:v>
      </x:c>
      <x:c r="N641" s="82" t="n">
        <x:f>IF($P$27=0,1,IF('Pair Build'!AI33="PASS",1,0))</x:f>
        <x:v>1</x:v>
      </x:c>
      <x:c r="O641" s="82" t="n">
        <x:f>IF(F641&lt;1,'Pair Build'!Y33,'Pair Build'!Z33)/$Q$27</x:f>
        <x:v>131.50588235294117</x:v>
      </x:c>
      <x:c r="P641" s="82" t="n">
        <x:f>IF('Pair Build'!AK33="T3 FIRM",1,IF(Geometries!AC8&lt;=$R$27,1,0))</x:f>
        <x:v>1</x:v>
      </x:c>
      <x:c r="Q641" s="82" t="n">
        <x:f>IF($U$27=1,Geometries!AB8,1)</x:f>
        <x:v>1</x:v>
      </x:c>
      <x:c r="R641" s="82" t="n">
        <x:f>IF($V$27=1,Lineages!AJ13,1)</x:f>
        <x:v>1</x:v>
      </x:c>
      <x:c r="S641" s="82" t="n">
        <x:f>MIN(1,G641,H641,K641,L641,Q641,R641)</x:f>
        <x:v>0.7885773830010984</x:v>
      </x:c>
      <x:c r="T641" s="74" t="str">
        <x:f>IF(AND('Pair Build'!AJ33="FIT",I641=1,J641=1,M641=1,N641=1,O641&lt;=$E$27,P641=1),"PASS","FAIL")</x:f>
        <x:v>FAIL</x:v>
      </x:c>
      <x:c r="U641" s="98" t="str">
        <x:f>IF(AND(S641&gt;=F641,T641="PASS"),"PASS","FAIL")</x:f>
        <x:v>FAIL</x:v>
      </x:c>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row>
    <x:row r="642">
      <x:c r="B642" s="28" t="str">
        <x:v>P19</x:v>
      </x:c>
      <x:c r="C642" s="28" t="str">
        <x:v>L6-G2</x:v>
      </x:c>
      <x:c r="D642" s="28" t="str">
        <x:v>L6</x:v>
      </x:c>
      <x:c r="E642" s="28" t="str">
        <x:v>G2</x:v>
      </x:c>
      <x:c r="F642" s="96" t="n">
        <x:f>$D$27</x:f>
        <x:v>1</x:v>
      </x:c>
      <x:c r="G642" s="82" t="n">
        <x:f>AB$27</x:f>
        <x:v>1</x:v>
      </x:c>
      <x:c r="H642" s="82" t="n">
        <x:f>MIN(1,Geometries!E9*$I$27+(1-Geometries!E9)*(Geometries!J9*$F$27+Geometries!K9*$G$27*IF(Geometries!M9="YES",1,$J$27)+Geometries!L9*$H$27*IF(Geometries!M9="YES",1,$J$27)))</x:f>
        <x:v>1</x:v>
      </x:c>
      <x:c r="I642" s="82" t="n">
        <x:f>IF($K$27=0,1,IF('Pair Build'!AG34&lt;=$K$27,1,0))</x:f>
        <x:v>1</x:v>
      </x:c>
      <x:c r="J642" s="82" t="n">
        <x:f>IF($L$27=0,1,IF(Geometries!W9&gt;=$L$27,1,0))</x:f>
        <x:v>1</x:v>
      </x:c>
      <x:c r="K642" s="82" t="n">
        <x:f>MIN(IF($M$27=1,Geometries!Z9,1),IF($N$27=1,Geometries!AA9,1))</x:f>
        <x:v>1</x:v>
      </x:c>
      <x:c r="L642" s="82" t="n">
        <x:f>MIN(IF($S$27=1,'Pair Build'!AE34,1),IF($T$27=1,'Pair Build'!AF34,1))</x:f>
        <x:v>0.7792312806840483</x:v>
      </x:c>
      <x:c r="M642" s="82" t="n">
        <x:f>IF($O$27=0,1,IF('Pair Build'!AH34&lt;=$O$27,1,0))</x:f>
        <x:v>1</x:v>
      </x:c>
      <x:c r="N642" s="82" t="n">
        <x:f>IF($P$27=0,1,IF('Pair Build'!AI34="PASS",1,0))</x:f>
        <x:v>1</x:v>
      </x:c>
      <x:c r="O642" s="82" t="n">
        <x:f>IF(F642&lt;1,'Pair Build'!Y34,'Pair Build'!Z34)/$Q$27</x:f>
        <x:v>149.93333333333334</x:v>
      </x:c>
      <x:c r="P642" s="82" t="n">
        <x:f>IF('Pair Build'!AK34="T3 FIRM",1,IF(Geometries!AC9&lt;=$R$27,1,0))</x:f>
        <x:v>1</x:v>
      </x:c>
      <x:c r="Q642" s="82" t="n">
        <x:f>IF($U$27=1,Geometries!AB9,1)</x:f>
        <x:v>1</x:v>
      </x:c>
      <x:c r="R642" s="82" t="n">
        <x:f>IF($V$27=1,Lineages!AJ13,1)</x:f>
        <x:v>1</x:v>
      </x:c>
      <x:c r="S642" s="82" t="n">
        <x:f>MIN(1,G642,H642,K642,L642,Q642,R642)</x:f>
        <x:v>0.7792312806840483</x:v>
      </x:c>
      <x:c r="T642" s="74" t="str">
        <x:f>IF(AND('Pair Build'!AJ34="FIT",I642=1,J642=1,M642=1,N642=1,O642&lt;=$E$27,P642=1),"PASS","FAIL")</x:f>
        <x:v>FAIL</x:v>
      </x:c>
      <x:c r="U642" s="98" t="str">
        <x:f>IF(AND(S642&gt;=F642,T642="PASS"),"PASS","FAIL")</x:f>
        <x:v>FAIL</x:v>
      </x:c>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row>
    <x:row r="643">
      <x:c r="B643" s="28" t="str">
        <x:v>P19</x:v>
      </x:c>
      <x:c r="C643" s="28" t="str">
        <x:v>L6-G3</x:v>
      </x:c>
      <x:c r="D643" s="28" t="str">
        <x:v>L6</x:v>
      </x:c>
      <x:c r="E643" s="28" t="str">
        <x:v>G3</x:v>
      </x:c>
      <x:c r="F643" s="96" t="n">
        <x:f>$D$27</x:f>
        <x:v>1</x:v>
      </x:c>
      <x:c r="G643" s="82" t="n">
        <x:f>AB$27</x:f>
        <x:v>1</x:v>
      </x:c>
      <x:c r="H643" s="82" t="n">
        <x:f>MIN(1,Geometries!E10*$I$27+(1-Geometries!E10)*(Geometries!J10*$F$27+Geometries!K10*$G$27*IF(Geometries!M10="YES",1,$J$27)+Geometries!L10*$H$27*IF(Geometries!M10="YES",1,$J$27)))</x:f>
        <x:v>1</x:v>
      </x:c>
      <x:c r="I643" s="82" t="n">
        <x:f>IF($K$27=0,1,IF('Pair Build'!AG35&lt;=$K$27,1,0))</x:f>
        <x:v>1</x:v>
      </x:c>
      <x:c r="J643" s="82" t="n">
        <x:f>IF($L$27=0,1,IF(Geometries!W10&gt;=$L$27,1,0))</x:f>
        <x:v>1</x:v>
      </x:c>
      <x:c r="K643" s="82" t="n">
        <x:f>MIN(IF($M$27=1,Geometries!Z10,1),IF($N$27=1,Geometries!AA10,1))</x:f>
        <x:v>1</x:v>
      </x:c>
      <x:c r="L643" s="82" t="n">
        <x:f>MIN(IF($S$27=1,'Pair Build'!AE35,1),IF($T$27=1,'Pair Build'!AF35,1))</x:f>
        <x:v>0.7367843993274462</x:v>
      </x:c>
      <x:c r="M643" s="82" t="n">
        <x:f>IF($O$27=0,1,IF('Pair Build'!AH35&lt;=$O$27,1,0))</x:f>
        <x:v>1</x:v>
      </x:c>
      <x:c r="N643" s="82" t="n">
        <x:f>IF($P$27=0,1,IF('Pair Build'!AI35="PASS",1,0))</x:f>
        <x:v>1</x:v>
      </x:c>
      <x:c r="O643" s="82" t="n">
        <x:f>IF(F643&lt;1,'Pair Build'!Y35,'Pair Build'!Z35)/$Q$27</x:f>
        <x:v>115.58823529411765</x:v>
      </x:c>
      <x:c r="P643" s="82" t="n">
        <x:f>IF('Pair Build'!AK35="T3 FIRM",1,IF(Geometries!AC10&lt;=$R$27,1,0))</x:f>
        <x:v>1</x:v>
      </x:c>
      <x:c r="Q643" s="82" t="n">
        <x:f>IF($U$27=1,Geometries!AB10,1)</x:f>
        <x:v>1</x:v>
      </x:c>
      <x:c r="R643" s="82" t="n">
        <x:f>IF($V$27=1,Lineages!AJ13,1)</x:f>
        <x:v>1</x:v>
      </x:c>
      <x:c r="S643" s="82" t="n">
        <x:f>MIN(1,G643,H643,K643,L643,Q643,R643)</x:f>
        <x:v>0.7367843993274462</x:v>
      </x:c>
      <x:c r="T643" s="74" t="str">
        <x:f>IF(AND('Pair Build'!AJ35="FIT",I643=1,J643=1,M643=1,N643=1,O643&lt;=$E$27,P643=1),"PASS","FAIL")</x:f>
        <x:v>FAIL</x:v>
      </x:c>
      <x:c r="U643" s="98" t="str">
        <x:f>IF(AND(S643&gt;=F643,T643="PASS"),"PASS","FAIL")</x:f>
        <x:v>FAIL</x:v>
      </x:c>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row>
    <x:row r="644">
      <x:c r="B644" s="28" t="str">
        <x:v>P19</x:v>
      </x:c>
      <x:c r="C644" s="28" t="str">
        <x:v>L6-G4</x:v>
      </x:c>
      <x:c r="D644" s="28" t="str">
        <x:v>L6</x:v>
      </x:c>
      <x:c r="E644" s="28" t="str">
        <x:v>G4</x:v>
      </x:c>
      <x:c r="F644" s="96" t="n">
        <x:f>$D$27</x:f>
        <x:v>1</x:v>
      </x:c>
      <x:c r="G644" s="82" t="n">
        <x:f>AB$27</x:f>
        <x:v>1</x:v>
      </x:c>
      <x:c r="H644" s="82" t="n">
        <x:f>MIN(1,Geometries!E11*$I$27+(1-Geometries!E11)*(Geometries!J11*$F$27+Geometries!K11*$G$27*IF(Geometries!M11="YES",1,$J$27)+Geometries!L11*$H$27*IF(Geometries!M11="YES",1,$J$27)))</x:f>
        <x:v>1</x:v>
      </x:c>
      <x:c r="I644" s="82" t="n">
        <x:f>IF($K$27=0,1,IF('Pair Build'!AG36&lt;=$K$27,1,0))</x:f>
        <x:v>1</x:v>
      </x:c>
      <x:c r="J644" s="82" t="n">
        <x:f>IF($L$27=0,1,IF(Geometries!W11&gt;=$L$27,1,0))</x:f>
        <x:v>1</x:v>
      </x:c>
      <x:c r="K644" s="82" t="n">
        <x:f>MIN(IF($M$27=1,Geometries!Z11,1),IF($N$27=1,Geometries!AA11,1))</x:f>
        <x:v>1</x:v>
      </x:c>
      <x:c r="L644" s="82" t="n">
        <x:f>MIN(IF($S$27=1,'Pair Build'!AE36,1),IF($T$27=1,'Pair Build'!AF36,1))</x:f>
        <x:v>0.7786205978621957</x:v>
      </x:c>
      <x:c r="M644" s="82" t="n">
        <x:f>IF($O$27=0,1,IF('Pair Build'!AH36&lt;=$O$27,1,0))</x:f>
        <x:v>1</x:v>
      </x:c>
      <x:c r="N644" s="82" t="n">
        <x:f>IF($P$27=0,1,IF('Pair Build'!AI36="PASS",1,0))</x:f>
        <x:v>1</x:v>
      </x:c>
      <x:c r="O644" s="82" t="n">
        <x:f>IF(F644&lt;1,'Pair Build'!Y36,'Pair Build'!Z36)/$Q$27</x:f>
        <x:v>31.76</x:v>
      </x:c>
      <x:c r="P644" s="82" t="n">
        <x:f>IF('Pair Build'!AK36="T3 FIRM",1,IF(Geometries!AC11&lt;=$R$27,1,0))</x:f>
        <x:v>1</x:v>
      </x:c>
      <x:c r="Q644" s="82" t="n">
        <x:f>IF($U$27=1,Geometries!AB11,1)</x:f>
        <x:v>1</x:v>
      </x:c>
      <x:c r="R644" s="82" t="n">
        <x:f>IF($V$27=1,Lineages!AJ13,1)</x:f>
        <x:v>1</x:v>
      </x:c>
      <x:c r="S644" s="82" t="n">
        <x:f>MIN(1,G644,H644,K644,L644,Q644,R644)</x:f>
        <x:v>0.7786205978621957</x:v>
      </x:c>
      <x:c r="T644" s="74" t="str">
        <x:f>IF(AND('Pair Build'!AJ36="FIT",I644=1,J644=1,M644=1,N644=1,O644&lt;=$E$27,P644=1),"PASS","FAIL")</x:f>
        <x:v>PASS</x:v>
      </x:c>
      <x:c r="U644" s="98" t="str">
        <x:f>IF(AND(S644&gt;=F644,T644="PASS"),"PASS","FAIL")</x:f>
        <x:v>FAIL</x:v>
      </x:c>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row>
    <x:row r="645">
      <x:c r="B645" s="28" t="str">
        <x:v>P19</x:v>
      </x:c>
      <x:c r="C645" s="28" t="str">
        <x:v>L6-G5</x:v>
      </x:c>
      <x:c r="D645" s="28" t="str">
        <x:v>L6</x:v>
      </x:c>
      <x:c r="E645" s="28" t="str">
        <x:v>G5</x:v>
      </x:c>
      <x:c r="F645" s="96" t="n">
        <x:f>$D$27</x:f>
        <x:v>1</x:v>
      </x:c>
      <x:c r="G645" s="82" t="n">
        <x:f>AB$27</x:f>
        <x:v>1</x:v>
      </x:c>
      <x:c r="H645" s="82" t="n">
        <x:f>MIN(1,Geometries!E12*$I$27+(1-Geometries!E12)*(Geometries!J12*$F$27+Geometries!K12*$G$27*IF(Geometries!M12="YES",1,$J$27)+Geometries!L12*$H$27*IF(Geometries!M12="YES",1,$J$27)))</x:f>
        <x:v>1</x:v>
      </x:c>
      <x:c r="I645" s="82" t="n">
        <x:f>IF($K$27=0,1,IF('Pair Build'!AG37&lt;=$K$27,1,0))</x:f>
        <x:v>1</x:v>
      </x:c>
      <x:c r="J645" s="82" t="n">
        <x:f>IF($L$27=0,1,IF(Geometries!W12&gt;=$L$27,1,0))</x:f>
        <x:v>1</x:v>
      </x:c>
      <x:c r="K645" s="82" t="n">
        <x:f>MIN(IF($M$27=1,Geometries!Z12,1),IF($N$27=1,Geometries!AA12,1))</x:f>
        <x:v>1</x:v>
      </x:c>
      <x:c r="L645" s="82" t="n">
        <x:f>MIN(IF($S$27=1,'Pair Build'!AE37,1),IF($T$27=1,'Pair Build'!AF37,1))</x:f>
        <x:v>0.9346102317050056</x:v>
      </x:c>
      <x:c r="M645" s="82" t="n">
        <x:f>IF($O$27=0,1,IF('Pair Build'!AH37&lt;=$O$27,1,0))</x:f>
        <x:v>1</x:v>
      </x:c>
      <x:c r="N645" s="82" t="n">
        <x:f>IF($P$27=0,1,IF('Pair Build'!AI37="PASS",1,0))</x:f>
        <x:v>1</x:v>
      </x:c>
      <x:c r="O645" s="82" t="n">
        <x:f>IF(F645&lt;1,'Pair Build'!Y37,'Pair Build'!Z37)/$Q$27</x:f>
        <x:v>155.79473684210527</x:v>
      </x:c>
      <x:c r="P645" s="82" t="n">
        <x:f>IF('Pair Build'!AK37="T3 FIRM",1,IF(Geometries!AC12&lt;=$R$27,1,0))</x:f>
        <x:v>1</x:v>
      </x:c>
      <x:c r="Q645" s="82" t="n">
        <x:f>IF($U$27=1,Geometries!AB12,1)</x:f>
        <x:v>1</x:v>
      </x:c>
      <x:c r="R645" s="82" t="n">
        <x:f>IF($V$27=1,Lineages!AJ13,1)</x:f>
        <x:v>1</x:v>
      </x:c>
      <x:c r="S645" s="82" t="n">
        <x:f>MIN(1,G645,H645,K645,L645,Q645,R645)</x:f>
        <x:v>0.9346102317050056</x:v>
      </x:c>
      <x:c r="T645" s="74" t="str">
        <x:f>IF(AND('Pair Build'!AJ37="FIT",I645=1,J645=1,M645=1,N645=1,O645&lt;=$E$27,P645=1),"PASS","FAIL")</x:f>
        <x:v>FAIL</x:v>
      </x:c>
      <x:c r="U645" s="98" t="str">
        <x:f>IF(AND(S645&gt;=F645,T645="PASS"),"PASS","FAIL")</x:f>
        <x:v>FAIL</x:v>
      </x:c>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row>
    <x:row r="646">
      <x:c r="B646" s="28" t="str">
        <x:v>P20</x:v>
      </x:c>
      <x:c r="C646" s="28" t="str">
        <x:v>L1-G1</x:v>
      </x:c>
      <x:c r="D646" s="28" t="str">
        <x:v>L1</x:v>
      </x:c>
      <x:c r="E646" s="28" t="str">
        <x:v>G1</x:v>
      </x:c>
      <x:c r="F646" s="96" t="n">
        <x:f>$D$28</x:f>
        <x:v>1</x:v>
      </x:c>
      <x:c r="G646" s="82" t="n">
        <x:f>W$28</x:f>
        <x:v>1</x:v>
      </x:c>
      <x:c r="H646" s="82" t="n">
        <x:f>MIN(1,Geometries!E8*$I$28+(1-Geometries!E8)*(Geometries!J8*$F$28+Geometries!K8*$G$28*IF(Geometries!M8="YES",1,$J$28)+Geometries!L8*$H$28*IF(Geometries!M8="YES",1,$J$28)))</x:f>
        <x:v>1</x:v>
      </x:c>
      <x:c r="I646" s="82" t="n">
        <x:f>IF($K$28=0,1,IF('Pair Build'!AG8&lt;=$K$28,1,0))</x:f>
        <x:v>1</x:v>
      </x:c>
      <x:c r="J646" s="82" t="n">
        <x:f>IF($L$28=0,1,IF(Geometries!W8&gt;=$L$28,1,0))</x:f>
        <x:v>1</x:v>
      </x:c>
      <x:c r="K646" s="82" t="n">
        <x:f>MIN(IF($M$28=1,Geometries!Z8,1),IF($N$28=1,Geometries!AA8,1))</x:f>
        <x:v>1</x:v>
      </x:c>
      <x:c r="L646" s="82" t="n">
        <x:f>MIN(IF($S$28=1,'Pair Build'!AE8,1),IF($T$28=1,'Pair Build'!AF8,1))</x:f>
        <x:v>1</x:v>
      </x:c>
      <x:c r="M646" s="82" t="n">
        <x:f>IF($O$28=0,1,IF('Pair Build'!AH8&lt;=$O$28,1,0))</x:f>
        <x:v>1</x:v>
      </x:c>
      <x:c r="N646" s="82" t="n">
        <x:f>IF($P$28=0,1,IF('Pair Build'!AI8="PASS",1,0))</x:f>
        <x:v>1</x:v>
      </x:c>
      <x:c r="O646" s="82" t="n">
        <x:f>IF(F646&lt;1,'Pair Build'!Y8,'Pair Build'!Z8)/$Q$28</x:f>
        <x:v>36</x:v>
      </x:c>
      <x:c r="P646" s="82" t="n">
        <x:f>IF('Pair Build'!AK8="T3 FIRM",1,IF(Geometries!AC8&lt;=$R$28,1,0))</x:f>
        <x:v>1</x:v>
      </x:c>
      <x:c r="Q646" s="82" t="n">
        <x:f>IF($U$28=1,Geometries!AB8,1)</x:f>
        <x:v>1</x:v>
      </x:c>
      <x:c r="R646" s="82" t="n">
        <x:f>IF($V$28=1,Lineages!AJ8,1)</x:f>
        <x:v>1</x:v>
      </x:c>
      <x:c r="S646" s="82" t="n">
        <x:f>MIN(1,G646,H646,K646,L646,Q646,R646)</x:f>
        <x:v>1</x:v>
      </x:c>
      <x:c r="T646" s="74" t="str">
        <x:f>IF(AND('Pair Build'!AJ8="FIT",I646=1,J646=1,M646=1,N646=1,O646&lt;=$E$28,P646=1),"PASS","FAIL")</x:f>
        <x:v>PASS</x:v>
      </x:c>
      <x:c r="U646" s="98" t="str">
        <x:f>IF(AND(S646&gt;=F646,T646="PASS"),"PASS","FAIL")</x:f>
        <x:v>PASS</x:v>
      </x:c>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row>
    <x:row r="647">
      <x:c r="B647" s="28" t="str">
        <x:v>P20</x:v>
      </x:c>
      <x:c r="C647" s="28" t="str">
        <x:v>L1-G2</x:v>
      </x:c>
      <x:c r="D647" s="28" t="str">
        <x:v>L1</x:v>
      </x:c>
      <x:c r="E647" s="28" t="str">
        <x:v>G2</x:v>
      </x:c>
      <x:c r="F647" s="96" t="n">
        <x:f>$D$28</x:f>
        <x:v>1</x:v>
      </x:c>
      <x:c r="G647" s="82" t="n">
        <x:f>W$28</x:f>
        <x:v>1</x:v>
      </x:c>
      <x:c r="H647" s="82" t="n">
        <x:f>MIN(1,Geometries!E9*$I$28+(1-Geometries!E9)*(Geometries!J9*$F$28+Geometries!K9*$G$28*IF(Geometries!M9="YES",1,$J$28)+Geometries!L9*$H$28*IF(Geometries!M9="YES",1,$J$28)))</x:f>
        <x:v>1</x:v>
      </x:c>
      <x:c r="I647" s="82" t="n">
        <x:f>IF($K$28=0,1,IF('Pair Build'!AG9&lt;=$K$28,1,0))</x:f>
        <x:v>1</x:v>
      </x:c>
      <x:c r="J647" s="82" t="n">
        <x:f>IF($L$28=0,1,IF(Geometries!W9&gt;=$L$28,1,0))</x:f>
        <x:v>1</x:v>
      </x:c>
      <x:c r="K647" s="82" t="n">
        <x:f>MIN(IF($M$28=1,Geometries!Z9,1),IF($N$28=1,Geometries!AA9,1))</x:f>
        <x:v>1</x:v>
      </x:c>
      <x:c r="L647" s="82" t="n">
        <x:f>MIN(IF($S$28=1,'Pair Build'!AE9,1),IF($T$28=1,'Pair Build'!AF9,1))</x:f>
        <x:v>1</x:v>
      </x:c>
      <x:c r="M647" s="82" t="n">
        <x:f>IF($O$28=0,1,IF('Pair Build'!AH9&lt;=$O$28,1,0))</x:f>
        <x:v>1</x:v>
      </x:c>
      <x:c r="N647" s="82" t="n">
        <x:f>IF($P$28=0,1,IF('Pair Build'!AI9="PASS",1,0))</x:f>
        <x:v>1</x:v>
      </x:c>
      <x:c r="O647" s="82" t="n">
        <x:f>IF(F647&lt;1,'Pair Build'!Y9,'Pair Build'!Z9)/$Q$28</x:f>
        <x:v>44</x:v>
      </x:c>
      <x:c r="P647" s="82" t="n">
        <x:f>IF('Pair Build'!AK9="T3 FIRM",1,IF(Geometries!AC9&lt;=$R$28,1,0))</x:f>
        <x:v>1</x:v>
      </x:c>
      <x:c r="Q647" s="82" t="n">
        <x:f>IF($U$28=1,Geometries!AB9,1)</x:f>
        <x:v>1</x:v>
      </x:c>
      <x:c r="R647" s="82" t="n">
        <x:f>IF($V$28=1,Lineages!AJ8,1)</x:f>
        <x:v>1</x:v>
      </x:c>
      <x:c r="S647" s="82" t="n">
        <x:f>MIN(1,G647,H647,K647,L647,Q647,R647)</x:f>
        <x:v>1</x:v>
      </x:c>
      <x:c r="T647" s="74" t="str">
        <x:f>IF(AND('Pair Build'!AJ9="FIT",I647=1,J647=1,M647=1,N647=1,O647&lt;=$E$28,P647=1),"PASS","FAIL")</x:f>
        <x:v>PASS</x:v>
      </x:c>
      <x:c r="U647" s="98" t="str">
        <x:f>IF(AND(S647&gt;=F647,T647="PASS"),"PASS","FAIL")</x:f>
        <x:v>PASS</x:v>
      </x:c>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row>
    <x:row r="648">
      <x:c r="B648" s="28" t="str">
        <x:v>P20</x:v>
      </x:c>
      <x:c r="C648" s="28" t="str">
        <x:v>L1-G3</x:v>
      </x:c>
      <x:c r="D648" s="28" t="str">
        <x:v>L1</x:v>
      </x:c>
      <x:c r="E648" s="28" t="str">
        <x:v>G3</x:v>
      </x:c>
      <x:c r="F648" s="96" t="n">
        <x:f>$D$28</x:f>
        <x:v>1</x:v>
      </x:c>
      <x:c r="G648" s="82" t="n">
        <x:f>W$28</x:f>
        <x:v>1</x:v>
      </x:c>
      <x:c r="H648" s="82" t="n">
        <x:f>MIN(1,Geometries!E10*$I$28+(1-Geometries!E10)*(Geometries!J10*$F$28+Geometries!K10*$G$28*IF(Geometries!M10="YES",1,$J$28)+Geometries!L10*$H$28*IF(Geometries!M10="YES",1,$J$28)))</x:f>
        <x:v>1</x:v>
      </x:c>
      <x:c r="I648" s="82" t="n">
        <x:f>IF($K$28=0,1,IF('Pair Build'!AG10&lt;=$K$28,1,0))</x:f>
        <x:v>1</x:v>
      </x:c>
      <x:c r="J648" s="82" t="n">
        <x:f>IF($L$28=0,1,IF(Geometries!W10&gt;=$L$28,1,0))</x:f>
        <x:v>1</x:v>
      </x:c>
      <x:c r="K648" s="82" t="n">
        <x:f>MIN(IF($M$28=1,Geometries!Z10,1),IF($N$28=1,Geometries!AA10,1))</x:f>
        <x:v>1</x:v>
      </x:c>
      <x:c r="L648" s="82" t="n">
        <x:f>MIN(IF($S$28=1,'Pair Build'!AE10,1),IF($T$28=1,'Pair Build'!AF10,1))</x:f>
        <x:v>1</x:v>
      </x:c>
      <x:c r="M648" s="82" t="n">
        <x:f>IF($O$28=0,1,IF('Pair Build'!AH10&lt;=$O$28,1,0))</x:f>
        <x:v>1</x:v>
      </x:c>
      <x:c r="N648" s="82" t="n">
        <x:f>IF($P$28=0,1,IF('Pair Build'!AI10="PASS",1,0))</x:f>
        <x:v>1</x:v>
      </x:c>
      <x:c r="O648" s="82" t="n">
        <x:f>IF(F648&lt;1,'Pair Build'!Y10,'Pair Build'!Z10)/$Q$28</x:f>
        <x:v>30</x:v>
      </x:c>
      <x:c r="P648" s="82" t="n">
        <x:f>IF('Pair Build'!AK10="T3 FIRM",1,IF(Geometries!AC10&lt;=$R$28,1,0))</x:f>
        <x:v>1</x:v>
      </x:c>
      <x:c r="Q648" s="82" t="n">
        <x:f>IF($U$28=1,Geometries!AB10,1)</x:f>
        <x:v>1</x:v>
      </x:c>
      <x:c r="R648" s="82" t="n">
        <x:f>IF($V$28=1,Lineages!AJ8,1)</x:f>
        <x:v>1</x:v>
      </x:c>
      <x:c r="S648" s="82" t="n">
        <x:f>MIN(1,G648,H648,K648,L648,Q648,R648)</x:f>
        <x:v>1</x:v>
      </x:c>
      <x:c r="T648" s="74" t="str">
        <x:f>IF(AND('Pair Build'!AJ10="FIT",I648=1,J648=1,M648=1,N648=1,O648&lt;=$E$28,P648=1),"PASS","FAIL")</x:f>
        <x:v>PASS</x:v>
      </x:c>
      <x:c r="U648" s="98" t="str">
        <x:f>IF(AND(S648&gt;=F648,T648="PASS"),"PASS","FAIL")</x:f>
        <x:v>PASS</x:v>
      </x:c>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row>
    <x:row r="649">
      <x:c r="B649" s="28" t="str">
        <x:v>P20</x:v>
      </x:c>
      <x:c r="C649" s="28" t="str">
        <x:v>L1-G4</x:v>
      </x:c>
      <x:c r="D649" s="28" t="str">
        <x:v>L1</x:v>
      </x:c>
      <x:c r="E649" s="28" t="str">
        <x:v>G4</x:v>
      </x:c>
      <x:c r="F649" s="96" t="n">
        <x:f>$D$28</x:f>
        <x:v>1</x:v>
      </x:c>
      <x:c r="G649" s="82" t="n">
        <x:f>W$28</x:f>
        <x:v>1</x:v>
      </x:c>
      <x:c r="H649" s="82" t="n">
        <x:f>MIN(1,Geometries!E11*$I$28+(1-Geometries!E11)*(Geometries!J11*$F$28+Geometries!K11*$G$28*IF(Geometries!M11="YES",1,$J$28)+Geometries!L11*$H$28*IF(Geometries!M11="YES",1,$J$28)))</x:f>
        <x:v>1</x:v>
      </x:c>
      <x:c r="I649" s="82" t="n">
        <x:f>IF($K$28=0,1,IF('Pair Build'!AG11&lt;=$K$28,1,0))</x:f>
        <x:v>1</x:v>
      </x:c>
      <x:c r="J649" s="82" t="n">
        <x:f>IF($L$28=0,1,IF(Geometries!W11&gt;=$L$28,1,0))</x:f>
        <x:v>1</x:v>
      </x:c>
      <x:c r="K649" s="82" t="n">
        <x:f>MIN(IF($M$28=1,Geometries!Z11,1),IF($N$28=1,Geometries!AA11,1))</x:f>
        <x:v>1</x:v>
      </x:c>
      <x:c r="L649" s="82" t="n">
        <x:f>MIN(IF($S$28=1,'Pair Build'!AE11,1),IF($T$28=1,'Pair Build'!AF11,1))</x:f>
        <x:v>1</x:v>
      </x:c>
      <x:c r="M649" s="82" t="n">
        <x:f>IF($O$28=0,1,IF('Pair Build'!AH11&lt;=$O$28,1,0))</x:f>
        <x:v>1</x:v>
      </x:c>
      <x:c r="N649" s="82" t="n">
        <x:f>IF($P$28=0,1,IF('Pair Build'!AI11="PASS",1,0))</x:f>
        <x:v>1</x:v>
      </x:c>
      <x:c r="O649" s="82" t="n">
        <x:f>IF(F649&lt;1,'Pair Build'!Y11,'Pair Build'!Z11)/$Q$28</x:f>
        <x:v>12</x:v>
      </x:c>
      <x:c r="P649" s="82" t="n">
        <x:f>IF('Pair Build'!AK11="T3 FIRM",1,IF(Geometries!AC11&lt;=$R$28,1,0))</x:f>
        <x:v>1</x:v>
      </x:c>
      <x:c r="Q649" s="82" t="n">
        <x:f>IF($U$28=1,Geometries!AB11,1)</x:f>
        <x:v>1</x:v>
      </x:c>
      <x:c r="R649" s="82" t="n">
        <x:f>IF($V$28=1,Lineages!AJ8,1)</x:f>
        <x:v>1</x:v>
      </x:c>
      <x:c r="S649" s="82" t="n">
        <x:f>MIN(1,G649,H649,K649,L649,Q649,R649)</x:f>
        <x:v>1</x:v>
      </x:c>
      <x:c r="T649" s="74" t="str">
        <x:f>IF(AND('Pair Build'!AJ11="FIT",I649=1,J649=1,M649=1,N649=1,O649&lt;=$E$28,P649=1),"PASS","FAIL")</x:f>
        <x:v>PASS</x:v>
      </x:c>
      <x:c r="U649" s="98" t="str">
        <x:f>IF(AND(S649&gt;=F649,T649="PASS"),"PASS","FAIL")</x:f>
        <x:v>PASS</x:v>
      </x:c>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row>
    <x:row r="650">
      <x:c r="B650" s="28" t="str">
        <x:v>P20</x:v>
      </x:c>
      <x:c r="C650" s="28" t="str">
        <x:v>L1-G5</x:v>
      </x:c>
      <x:c r="D650" s="28" t="str">
        <x:v>L1</x:v>
      </x:c>
      <x:c r="E650" s="28" t="str">
        <x:v>G5</x:v>
      </x:c>
      <x:c r="F650" s="96" t="n">
        <x:f>$D$28</x:f>
        <x:v>1</x:v>
      </x:c>
      <x:c r="G650" s="82" t="n">
        <x:f>W$28</x:f>
        <x:v>1</x:v>
      </x:c>
      <x:c r="H650" s="82" t="n">
        <x:f>MIN(1,Geometries!E12*$I$28+(1-Geometries!E12)*(Geometries!J12*$F$28+Geometries!K12*$G$28*IF(Geometries!M12="YES",1,$J$28)+Geometries!L12*$H$28*IF(Geometries!M12="YES",1,$J$28)))</x:f>
        <x:v>1</x:v>
      </x:c>
      <x:c r="I650" s="82" t="n">
        <x:f>IF($K$28=0,1,IF('Pair Build'!AG12&lt;=$K$28,1,0))</x:f>
        <x:v>1</x:v>
      </x:c>
      <x:c r="J650" s="82" t="n">
        <x:f>IF($L$28=0,1,IF(Geometries!W12&gt;=$L$28,1,0))</x:f>
        <x:v>1</x:v>
      </x:c>
      <x:c r="K650" s="82" t="n">
        <x:f>MIN(IF($M$28=1,Geometries!Z12,1),IF($N$28=1,Geometries!AA12,1))</x:f>
        <x:v>1</x:v>
      </x:c>
      <x:c r="L650" s="82" t="n">
        <x:f>MIN(IF($S$28=1,'Pair Build'!AE12,1),IF($T$28=1,'Pair Build'!AF12,1))</x:f>
        <x:v>1</x:v>
      </x:c>
      <x:c r="M650" s="82" t="n">
        <x:f>IF($O$28=0,1,IF('Pair Build'!AH12&lt;=$O$28,1,0))</x:f>
        <x:v>1</x:v>
      </x:c>
      <x:c r="N650" s="82" t="n">
        <x:f>IF($P$28=0,1,IF('Pair Build'!AI12="PASS",1,0))</x:f>
        <x:v>1</x:v>
      </x:c>
      <x:c r="O650" s="82" t="n">
        <x:f>IF(F650&lt;1,'Pair Build'!Y12,'Pair Build'!Z12)/$Q$28</x:f>
        <x:v>46</x:v>
      </x:c>
      <x:c r="P650" s="82" t="n">
        <x:f>IF('Pair Build'!AK12="T3 FIRM",1,IF(Geometries!AC12&lt;=$R$28,1,0))</x:f>
        <x:v>1</x:v>
      </x:c>
      <x:c r="Q650" s="82" t="n">
        <x:f>IF($U$28=1,Geometries!AB12,1)</x:f>
        <x:v>1</x:v>
      </x:c>
      <x:c r="R650" s="82" t="n">
        <x:f>IF($V$28=1,Lineages!AJ8,1)</x:f>
        <x:v>1</x:v>
      </x:c>
      <x:c r="S650" s="82" t="n">
        <x:f>MIN(1,G650,H650,K650,L650,Q650,R650)</x:f>
        <x:v>1</x:v>
      </x:c>
      <x:c r="T650" s="74" t="str">
        <x:f>IF(AND('Pair Build'!AJ12="FIT",I650=1,J650=1,M650=1,N650=1,O650&lt;=$E$28,P650=1),"PASS","FAIL")</x:f>
        <x:v>PASS</x:v>
      </x:c>
      <x:c r="U650" s="98" t="str">
        <x:f>IF(AND(S650&gt;=F650,T650="PASS"),"PASS","FAIL")</x:f>
        <x:v>PASS</x:v>
      </x:c>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row>
    <x:row r="651">
      <x:c r="B651" s="28" t="str">
        <x:v>P20</x:v>
      </x:c>
      <x:c r="C651" s="28" t="str">
        <x:v>L2-G1</x:v>
      </x:c>
      <x:c r="D651" s="28" t="str">
        <x:v>L2</x:v>
      </x:c>
      <x:c r="E651" s="28" t="str">
        <x:v>G1</x:v>
      </x:c>
      <x:c r="F651" s="96" t="n">
        <x:f>$D$28</x:f>
        <x:v>1</x:v>
      </x:c>
      <x:c r="G651" s="82" t="n">
        <x:f>X$28</x:f>
        <x:v>1</x:v>
      </x:c>
      <x:c r="H651" s="82" t="n">
        <x:f>MIN(1,Geometries!E8*$I$28+(1-Geometries!E8)*(Geometries!J8*$F$28+Geometries!K8*$G$28*IF(Geometries!M8="YES",1,$J$28)+Geometries!L8*$H$28*IF(Geometries!M8="YES",1,$J$28)))</x:f>
        <x:v>1</x:v>
      </x:c>
      <x:c r="I651" s="82" t="n">
        <x:f>IF($K$28=0,1,IF('Pair Build'!AG13&lt;=$K$28,1,0))</x:f>
        <x:v>1</x:v>
      </x:c>
      <x:c r="J651" s="82" t="n">
        <x:f>IF($L$28=0,1,IF(Geometries!W8&gt;=$L$28,1,0))</x:f>
        <x:v>1</x:v>
      </x:c>
      <x:c r="K651" s="82" t="n">
        <x:f>MIN(IF($M$28=1,Geometries!Z8,1),IF($N$28=1,Geometries!AA8,1))</x:f>
        <x:v>1</x:v>
      </x:c>
      <x:c r="L651" s="82" t="n">
        <x:f>MIN(IF($S$28=1,'Pair Build'!AE13,1),IF($T$28=1,'Pair Build'!AF13,1))</x:f>
        <x:v>1</x:v>
      </x:c>
      <x:c r="M651" s="82" t="n">
        <x:f>IF($O$28=0,1,IF('Pair Build'!AH13&lt;=$O$28,1,0))</x:f>
        <x:v>1</x:v>
      </x:c>
      <x:c r="N651" s="82" t="n">
        <x:f>IF($P$28=0,1,IF('Pair Build'!AI13="PASS",1,0))</x:f>
        <x:v>1</x:v>
      </x:c>
      <x:c r="O651" s="82" t="n">
        <x:f>IF(F651&lt;1,'Pair Build'!Y13,'Pair Build'!Z13)/$Q$28</x:f>
        <x:v>42.21176470588235</x:v>
      </x:c>
      <x:c r="P651" s="82" t="n">
        <x:f>IF('Pair Build'!AK13="T3 FIRM",1,IF(Geometries!AC8&lt;=$R$28,1,0))</x:f>
        <x:v>1</x:v>
      </x:c>
      <x:c r="Q651" s="82" t="n">
        <x:f>IF($U$28=1,Geometries!AB8,1)</x:f>
        <x:v>1</x:v>
      </x:c>
      <x:c r="R651" s="82" t="n">
        <x:f>IF($V$28=1,Lineages!AJ9,1)</x:f>
        <x:v>1</x:v>
      </x:c>
      <x:c r="S651" s="82" t="n">
        <x:f>MIN(1,G651,H651,K651,L651,Q651,R651)</x:f>
        <x:v>1</x:v>
      </x:c>
      <x:c r="T651" s="74" t="str">
        <x:f>IF(AND('Pair Build'!AJ13="FIT",I651=1,J651=1,M651=1,N651=1,O651&lt;=$E$28,P651=1),"PASS","FAIL")</x:f>
        <x:v>PASS</x:v>
      </x:c>
      <x:c r="U651" s="98" t="str">
        <x:f>IF(AND(S651&gt;=F651,T651="PASS"),"PASS","FAIL")</x:f>
        <x:v>PASS</x:v>
      </x:c>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row>
    <x:row r="652">
      <x:c r="B652" s="28" t="str">
        <x:v>P20</x:v>
      </x:c>
      <x:c r="C652" s="28" t="str">
        <x:v>L2-G2</x:v>
      </x:c>
      <x:c r="D652" s="28" t="str">
        <x:v>L2</x:v>
      </x:c>
      <x:c r="E652" s="28" t="str">
        <x:v>G2</x:v>
      </x:c>
      <x:c r="F652" s="96" t="n">
        <x:f>$D$28</x:f>
        <x:v>1</x:v>
      </x:c>
      <x:c r="G652" s="82" t="n">
        <x:f>X$28</x:f>
        <x:v>1</x:v>
      </x:c>
      <x:c r="H652" s="82" t="n">
        <x:f>MIN(1,Geometries!E9*$I$28+(1-Geometries!E9)*(Geometries!J9*$F$28+Geometries!K9*$G$28*IF(Geometries!M9="YES",1,$J$28)+Geometries!L9*$H$28*IF(Geometries!M9="YES",1,$J$28)))</x:f>
        <x:v>1</x:v>
      </x:c>
      <x:c r="I652" s="82" t="n">
        <x:f>IF($K$28=0,1,IF('Pair Build'!AG14&lt;=$K$28,1,0))</x:f>
        <x:v>1</x:v>
      </x:c>
      <x:c r="J652" s="82" t="n">
        <x:f>IF($L$28=0,1,IF(Geometries!W9&gt;=$L$28,1,0))</x:f>
        <x:v>1</x:v>
      </x:c>
      <x:c r="K652" s="82" t="n">
        <x:f>MIN(IF($M$28=1,Geometries!Z9,1),IF($N$28=1,Geometries!AA9,1))</x:f>
        <x:v>1</x:v>
      </x:c>
      <x:c r="L652" s="82" t="n">
        <x:f>MIN(IF($S$28=1,'Pair Build'!AE14,1),IF($T$28=1,'Pair Build'!AF14,1))</x:f>
        <x:v>1</x:v>
      </x:c>
      <x:c r="M652" s="82" t="n">
        <x:f>IF($O$28=0,1,IF('Pair Build'!AH14&lt;=$O$28,1,0))</x:f>
        <x:v>1</x:v>
      </x:c>
      <x:c r="N652" s="82" t="n">
        <x:f>IF($P$28=0,1,IF('Pair Build'!AI14="PASS",1,0))</x:f>
        <x:v>1</x:v>
      </x:c>
      <x:c r="O652" s="82" t="n">
        <x:f>IF(F652&lt;1,'Pair Build'!Y14,'Pair Build'!Z14)/$Q$28</x:f>
        <x:v>50.86666666666667</x:v>
      </x:c>
      <x:c r="P652" s="82" t="n">
        <x:f>IF('Pair Build'!AK14="T3 FIRM",1,IF(Geometries!AC9&lt;=$R$28,1,0))</x:f>
        <x:v>1</x:v>
      </x:c>
      <x:c r="Q652" s="82" t="n">
        <x:f>IF($U$28=1,Geometries!AB9,1)</x:f>
        <x:v>1</x:v>
      </x:c>
      <x:c r="R652" s="82" t="n">
        <x:f>IF($V$28=1,Lineages!AJ9,1)</x:f>
        <x:v>1</x:v>
      </x:c>
      <x:c r="S652" s="82" t="n">
        <x:f>MIN(1,G652,H652,K652,L652,Q652,R652)</x:f>
        <x:v>1</x:v>
      </x:c>
      <x:c r="T652" s="74" t="str">
        <x:f>IF(AND('Pair Build'!AJ14="FIT",I652=1,J652=1,M652=1,N652=1,O652&lt;=$E$28,P652=1),"PASS","FAIL")</x:f>
        <x:v>FAIL</x:v>
      </x:c>
      <x:c r="U652" s="98" t="str">
        <x:f>IF(AND(S652&gt;=F652,T652="PASS"),"PASS","FAIL")</x:f>
        <x:v>FAIL</x:v>
      </x:c>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row>
    <x:row r="653">
      <x:c r="B653" s="28" t="str">
        <x:v>P20</x:v>
      </x:c>
      <x:c r="C653" s="28" t="str">
        <x:v>L2-G3</x:v>
      </x:c>
      <x:c r="D653" s="28" t="str">
        <x:v>L2</x:v>
      </x:c>
      <x:c r="E653" s="28" t="str">
        <x:v>G3</x:v>
      </x:c>
      <x:c r="F653" s="96" t="n">
        <x:f>$D$28</x:f>
        <x:v>1</x:v>
      </x:c>
      <x:c r="G653" s="82" t="n">
        <x:f>X$28</x:f>
        <x:v>1</x:v>
      </x:c>
      <x:c r="H653" s="82" t="n">
        <x:f>MIN(1,Geometries!E10*$I$28+(1-Geometries!E10)*(Geometries!J10*$F$28+Geometries!K10*$G$28*IF(Geometries!M10="YES",1,$J$28)+Geometries!L10*$H$28*IF(Geometries!M10="YES",1,$J$28)))</x:f>
        <x:v>1</x:v>
      </x:c>
      <x:c r="I653" s="82" t="n">
        <x:f>IF($K$28=0,1,IF('Pair Build'!AG15&lt;=$K$28,1,0))</x:f>
        <x:v>1</x:v>
      </x:c>
      <x:c r="J653" s="82" t="n">
        <x:f>IF($L$28=0,1,IF(Geometries!W10&gt;=$L$28,1,0))</x:f>
        <x:v>1</x:v>
      </x:c>
      <x:c r="K653" s="82" t="n">
        <x:f>MIN(IF($M$28=1,Geometries!Z10,1),IF($N$28=1,Geometries!AA10,1))</x:f>
        <x:v>1</x:v>
      </x:c>
      <x:c r="L653" s="82" t="n">
        <x:f>MIN(IF($S$28=1,'Pair Build'!AE15,1),IF($T$28=1,'Pair Build'!AF15,1))</x:f>
        <x:v>1</x:v>
      </x:c>
      <x:c r="M653" s="82" t="n">
        <x:f>IF($O$28=0,1,IF('Pair Build'!AH15&lt;=$O$28,1,0))</x:f>
        <x:v>1</x:v>
      </x:c>
      <x:c r="N653" s="82" t="n">
        <x:f>IF($P$28=0,1,IF('Pair Build'!AI15="PASS",1,0))</x:f>
        <x:v>1</x:v>
      </x:c>
      <x:c r="O653" s="82" t="n">
        <x:f>IF(F653&lt;1,'Pair Build'!Y15,'Pair Build'!Z15)/$Q$28</x:f>
        <x:v>35.576470588235296</x:v>
      </x:c>
      <x:c r="P653" s="82" t="n">
        <x:f>IF('Pair Build'!AK15="T3 FIRM",1,IF(Geometries!AC10&lt;=$R$28,1,0))</x:f>
        <x:v>1</x:v>
      </x:c>
      <x:c r="Q653" s="82" t="n">
        <x:f>IF($U$28=1,Geometries!AB10,1)</x:f>
        <x:v>1</x:v>
      </x:c>
      <x:c r="R653" s="82" t="n">
        <x:f>IF($V$28=1,Lineages!AJ9,1)</x:f>
        <x:v>1</x:v>
      </x:c>
      <x:c r="S653" s="82" t="n">
        <x:f>MIN(1,G653,H653,K653,L653,Q653,R653)</x:f>
        <x:v>1</x:v>
      </x:c>
      <x:c r="T653" s="74" t="str">
        <x:f>IF(AND('Pair Build'!AJ15="FIT",I653=1,J653=1,M653=1,N653=1,O653&lt;=$E$28,P653=1),"PASS","FAIL")</x:f>
        <x:v>PASS</x:v>
      </x:c>
      <x:c r="U653" s="98" t="str">
        <x:f>IF(AND(S653&gt;=F653,T653="PASS"),"PASS","FAIL")</x:f>
        <x:v>PASS</x:v>
      </x:c>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row>
    <x:row r="654">
      <x:c r="B654" s="28" t="str">
        <x:v>P20</x:v>
      </x:c>
      <x:c r="C654" s="28" t="str">
        <x:v>L2-G4</x:v>
      </x:c>
      <x:c r="D654" s="28" t="str">
        <x:v>L2</x:v>
      </x:c>
      <x:c r="E654" s="28" t="str">
        <x:v>G4</x:v>
      </x:c>
      <x:c r="F654" s="96" t="n">
        <x:f>$D$28</x:f>
        <x:v>1</x:v>
      </x:c>
      <x:c r="G654" s="82" t="n">
        <x:f>X$28</x:f>
        <x:v>1</x:v>
      </x:c>
      <x:c r="H654" s="82" t="n">
        <x:f>MIN(1,Geometries!E11*$I$28+(1-Geometries!E11)*(Geometries!J11*$F$28+Geometries!K11*$G$28*IF(Geometries!M11="YES",1,$J$28)+Geometries!L11*$H$28*IF(Geometries!M11="YES",1,$J$28)))</x:f>
        <x:v>1</x:v>
      </x:c>
      <x:c r="I654" s="82" t="n">
        <x:f>IF($K$28=0,1,IF('Pair Build'!AG16&lt;=$K$28,1,0))</x:f>
        <x:v>1</x:v>
      </x:c>
      <x:c r="J654" s="82" t="n">
        <x:f>IF($L$28=0,1,IF(Geometries!W11&gt;=$L$28,1,0))</x:f>
        <x:v>1</x:v>
      </x:c>
      <x:c r="K654" s="82" t="n">
        <x:f>MIN(IF($M$28=1,Geometries!Z11,1),IF($N$28=1,Geometries!AA11,1))</x:f>
        <x:v>1</x:v>
      </x:c>
      <x:c r="L654" s="82" t="n">
        <x:f>MIN(IF($S$28=1,'Pair Build'!AE16,1),IF($T$28=1,'Pair Build'!AF16,1))</x:f>
        <x:v>1</x:v>
      </x:c>
      <x:c r="M654" s="82" t="n">
        <x:f>IF($O$28=0,1,IF('Pair Build'!AH16&lt;=$O$28,1,0))</x:f>
        <x:v>1</x:v>
      </x:c>
      <x:c r="N654" s="82" t="n">
        <x:f>IF($P$28=0,1,IF('Pair Build'!AI16="PASS",1,0))</x:f>
        <x:v>1</x:v>
      </x:c>
      <x:c r="O654" s="82" t="n">
        <x:f>IF(F654&lt;1,'Pair Build'!Y16,'Pair Build'!Z16)/$Q$28</x:f>
        <x:v>13.36</x:v>
      </x:c>
      <x:c r="P654" s="82" t="n">
        <x:f>IF('Pair Build'!AK16="T3 FIRM",1,IF(Geometries!AC11&lt;=$R$28,1,0))</x:f>
        <x:v>1</x:v>
      </x:c>
      <x:c r="Q654" s="82" t="n">
        <x:f>IF($U$28=1,Geometries!AB11,1)</x:f>
        <x:v>1</x:v>
      </x:c>
      <x:c r="R654" s="82" t="n">
        <x:f>IF($V$28=1,Lineages!AJ9,1)</x:f>
        <x:v>1</x:v>
      </x:c>
      <x:c r="S654" s="82" t="n">
        <x:f>MIN(1,G654,H654,K654,L654,Q654,R654)</x:f>
        <x:v>1</x:v>
      </x:c>
      <x:c r="T654" s="74" t="str">
        <x:f>IF(AND('Pair Build'!AJ16="FIT",I654=1,J654=1,M654=1,N654=1,O654&lt;=$E$28,P654=1),"PASS","FAIL")</x:f>
        <x:v>PASS</x:v>
      </x:c>
      <x:c r="U654" s="98" t="str">
        <x:f>IF(AND(S654&gt;=F654,T654="PASS"),"PASS","FAIL")</x:f>
        <x:v>PASS</x:v>
      </x:c>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row>
    <x:row r="655">
      <x:c r="B655" s="28" t="str">
        <x:v>P20</x:v>
      </x:c>
      <x:c r="C655" s="28" t="str">
        <x:v>L2-G5</x:v>
      </x:c>
      <x:c r="D655" s="28" t="str">
        <x:v>L2</x:v>
      </x:c>
      <x:c r="E655" s="28" t="str">
        <x:v>G5</x:v>
      </x:c>
      <x:c r="F655" s="96" t="n">
        <x:f>$D$28</x:f>
        <x:v>1</x:v>
      </x:c>
      <x:c r="G655" s="82" t="n">
        <x:f>X$28</x:f>
        <x:v>1</x:v>
      </x:c>
      <x:c r="H655" s="82" t="n">
        <x:f>MIN(1,Geometries!E12*$I$28+(1-Geometries!E12)*(Geometries!J12*$F$28+Geometries!K12*$G$28*IF(Geometries!M12="YES",1,$J$28)+Geometries!L12*$H$28*IF(Geometries!M12="YES",1,$J$28)))</x:f>
        <x:v>1</x:v>
      </x:c>
      <x:c r="I655" s="82" t="n">
        <x:f>IF($K$28=0,1,IF('Pair Build'!AG17&lt;=$K$28,1,0))</x:f>
        <x:v>1</x:v>
      </x:c>
      <x:c r="J655" s="82" t="n">
        <x:f>IF($L$28=0,1,IF(Geometries!W12&gt;=$L$28,1,0))</x:f>
        <x:v>1</x:v>
      </x:c>
      <x:c r="K655" s="82" t="n">
        <x:f>MIN(IF($M$28=1,Geometries!Z12,1),IF($N$28=1,Geometries!AA12,1))</x:f>
        <x:v>1</x:v>
      </x:c>
      <x:c r="L655" s="82" t="n">
        <x:f>MIN(IF($S$28=1,'Pair Build'!AE17,1),IF($T$28=1,'Pair Build'!AF17,1))</x:f>
        <x:v>1</x:v>
      </x:c>
      <x:c r="M655" s="82" t="n">
        <x:f>IF($O$28=0,1,IF('Pair Build'!AH17&lt;=$O$28,1,0))</x:f>
        <x:v>1</x:v>
      </x:c>
      <x:c r="N655" s="82" t="n">
        <x:f>IF($P$28=0,1,IF('Pair Build'!AI17="PASS",1,0))</x:f>
        <x:v>1</x:v>
      </x:c>
      <x:c r="O655" s="82" t="n">
        <x:f>IF(F655&lt;1,'Pair Build'!Y17,'Pair Build'!Z17)/$Q$28</x:f>
        <x:v>53.142105263157895</x:v>
      </x:c>
      <x:c r="P655" s="82" t="n">
        <x:f>IF('Pair Build'!AK17="T3 FIRM",1,IF(Geometries!AC12&lt;=$R$28,1,0))</x:f>
        <x:v>1</x:v>
      </x:c>
      <x:c r="Q655" s="82" t="n">
        <x:f>IF($U$28=1,Geometries!AB12,1)</x:f>
        <x:v>1</x:v>
      </x:c>
      <x:c r="R655" s="82" t="n">
        <x:f>IF($V$28=1,Lineages!AJ9,1)</x:f>
        <x:v>1</x:v>
      </x:c>
      <x:c r="S655" s="82" t="n">
        <x:f>MIN(1,G655,H655,K655,L655,Q655,R655)</x:f>
        <x:v>1</x:v>
      </x:c>
      <x:c r="T655" s="74" t="str">
        <x:f>IF(AND('Pair Build'!AJ17="FIT",I655=1,J655=1,M655=1,N655=1,O655&lt;=$E$28,P655=1),"PASS","FAIL")</x:f>
        <x:v>FAIL</x:v>
      </x:c>
      <x:c r="U655" s="98" t="str">
        <x:f>IF(AND(S655&gt;=F655,T655="PASS"),"PASS","FAIL")</x:f>
        <x:v>FAIL</x:v>
      </x:c>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row>
    <x:row r="656">
      <x:c r="B656" s="28" t="str">
        <x:v>P20</x:v>
      </x:c>
      <x:c r="C656" s="28" t="str">
        <x:v>L3-G1</x:v>
      </x:c>
      <x:c r="D656" s="28" t="str">
        <x:v>L3</x:v>
      </x:c>
      <x:c r="E656" s="28" t="str">
        <x:v>G1</x:v>
      </x:c>
      <x:c r="F656" s="96" t="n">
        <x:f>$D$28</x:f>
        <x:v>1</x:v>
      </x:c>
      <x:c r="G656" s="82" t="n">
        <x:f>Y$28</x:f>
        <x:v>1</x:v>
      </x:c>
      <x:c r="H656" s="82" t="n">
        <x:f>MIN(1,Geometries!E8*$I$28+(1-Geometries!E8)*(Geometries!J8*$F$28+Geometries!K8*$G$28*IF(Geometries!M8="YES",1,$J$28)+Geometries!L8*$H$28*IF(Geometries!M8="YES",1,$J$28)))</x:f>
        <x:v>1</x:v>
      </x:c>
      <x:c r="I656" s="82" t="n">
        <x:f>IF($K$28=0,1,IF('Pair Build'!AG18&lt;=$K$28,1,0))</x:f>
        <x:v>1</x:v>
      </x:c>
      <x:c r="J656" s="82" t="n">
        <x:f>IF($L$28=0,1,IF(Geometries!W8&gt;=$L$28,1,0))</x:f>
        <x:v>1</x:v>
      </x:c>
      <x:c r="K656" s="82" t="n">
        <x:f>MIN(IF($M$28=1,Geometries!Z8,1),IF($N$28=1,Geometries!AA8,1))</x:f>
        <x:v>1</x:v>
      </x:c>
      <x:c r="L656" s="82" t="n">
        <x:f>MIN(IF($S$28=1,'Pair Build'!AE18,1),IF($T$28=1,'Pair Build'!AF18,1))</x:f>
        <x:v>1</x:v>
      </x:c>
      <x:c r="M656" s="82" t="n">
        <x:f>IF($O$28=0,1,IF('Pair Build'!AH18&lt;=$O$28,1,0))</x:f>
        <x:v>1</x:v>
      </x:c>
      <x:c r="N656" s="82" t="n">
        <x:f>IF($P$28=0,1,IF('Pair Build'!AI18="PASS",1,0))</x:f>
        <x:v>1</x:v>
      </x:c>
      <x:c r="O656" s="82" t="n">
        <x:f>IF(F656&lt;1,'Pair Build'!Y18,'Pair Build'!Z18)/$Q$28</x:f>
        <x:v>53.78823529411765</x:v>
      </x:c>
      <x:c r="P656" s="82" t="n">
        <x:f>IF('Pair Build'!AK18="T3 FIRM",1,IF(Geometries!AC8&lt;=$R$28,1,0))</x:f>
        <x:v>1</x:v>
      </x:c>
      <x:c r="Q656" s="82" t="n">
        <x:f>IF($U$28=1,Geometries!AB8,1)</x:f>
        <x:v>1</x:v>
      </x:c>
      <x:c r="R656" s="82" t="n">
        <x:f>IF($V$28=1,Lineages!AJ10,1)</x:f>
        <x:v>1</x:v>
      </x:c>
      <x:c r="S656" s="82" t="n">
        <x:f>MIN(1,G656,H656,K656,L656,Q656,R656)</x:f>
        <x:v>1</x:v>
      </x:c>
      <x:c r="T656" s="74" t="str">
        <x:f>IF(AND('Pair Build'!AJ18="FIT",I656=1,J656=1,M656=1,N656=1,O656&lt;=$E$28,P656=1),"PASS","FAIL")</x:f>
        <x:v>FAIL</x:v>
      </x:c>
      <x:c r="U656" s="98" t="str">
        <x:f>IF(AND(S656&gt;=F656,T656="PASS"),"PASS","FAIL")</x:f>
        <x:v>FAIL</x:v>
      </x:c>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row>
    <x:row r="657">
      <x:c r="B657" s="28" t="str">
        <x:v>P20</x:v>
      </x:c>
      <x:c r="C657" s="28" t="str">
        <x:v>L3-G2</x:v>
      </x:c>
      <x:c r="D657" s="28" t="str">
        <x:v>L3</x:v>
      </x:c>
      <x:c r="E657" s="28" t="str">
        <x:v>G2</x:v>
      </x:c>
      <x:c r="F657" s="96" t="n">
        <x:f>$D$28</x:f>
        <x:v>1</x:v>
      </x:c>
      <x:c r="G657" s="82" t="n">
        <x:f>Y$28</x:f>
        <x:v>1</x:v>
      </x:c>
      <x:c r="H657" s="82" t="n">
        <x:f>MIN(1,Geometries!E9*$I$28+(1-Geometries!E9)*(Geometries!J9*$F$28+Geometries!K9*$G$28*IF(Geometries!M9="YES",1,$J$28)+Geometries!L9*$H$28*IF(Geometries!M9="YES",1,$J$28)))</x:f>
        <x:v>1</x:v>
      </x:c>
      <x:c r="I657" s="82" t="n">
        <x:f>IF($K$28=0,1,IF('Pair Build'!AG19&lt;=$K$28,1,0))</x:f>
        <x:v>1</x:v>
      </x:c>
      <x:c r="J657" s="82" t="n">
        <x:f>IF($L$28=0,1,IF(Geometries!W9&gt;=$L$28,1,0))</x:f>
        <x:v>1</x:v>
      </x:c>
      <x:c r="K657" s="82" t="n">
        <x:f>MIN(IF($M$28=1,Geometries!Z9,1),IF($N$28=1,Geometries!AA9,1))</x:f>
        <x:v>1</x:v>
      </x:c>
      <x:c r="L657" s="82" t="n">
        <x:f>MIN(IF($S$28=1,'Pair Build'!AE19,1),IF($T$28=1,'Pair Build'!AF19,1))</x:f>
        <x:v>1</x:v>
      </x:c>
      <x:c r="M657" s="82" t="n">
        <x:f>IF($O$28=0,1,IF('Pair Build'!AH19&lt;=$O$28,1,0))</x:f>
        <x:v>1</x:v>
      </x:c>
      <x:c r="N657" s="82" t="n">
        <x:f>IF($P$28=0,1,IF('Pair Build'!AI19="PASS",1,0))</x:f>
        <x:v>1</x:v>
      </x:c>
      <x:c r="O657" s="82" t="n">
        <x:f>IF(F657&lt;1,'Pair Build'!Y19,'Pair Build'!Z19)/$Q$28</x:f>
        <x:v>66.4</x:v>
      </x:c>
      <x:c r="P657" s="82" t="n">
        <x:f>IF('Pair Build'!AK19="T3 FIRM",1,IF(Geometries!AC9&lt;=$R$28,1,0))</x:f>
        <x:v>1</x:v>
      </x:c>
      <x:c r="Q657" s="82" t="n">
        <x:f>IF($U$28=1,Geometries!AB9,1)</x:f>
        <x:v>1</x:v>
      </x:c>
      <x:c r="R657" s="82" t="n">
        <x:f>IF($V$28=1,Lineages!AJ10,1)</x:f>
        <x:v>1</x:v>
      </x:c>
      <x:c r="S657" s="82" t="n">
        <x:f>MIN(1,G657,H657,K657,L657,Q657,R657)</x:f>
        <x:v>1</x:v>
      </x:c>
      <x:c r="T657" s="74" t="str">
        <x:f>IF(AND('Pair Build'!AJ19="FIT",I657=1,J657=1,M657=1,N657=1,O657&lt;=$E$28,P657=1),"PASS","FAIL")</x:f>
        <x:v>FAIL</x:v>
      </x:c>
      <x:c r="U657" s="98" t="str">
        <x:f>IF(AND(S657&gt;=F657,T657="PASS"),"PASS","FAIL")</x:f>
        <x:v>FAIL</x:v>
      </x:c>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row>
    <x:row r="658">
      <x:c r="B658" s="28" t="str">
        <x:v>P20</x:v>
      </x:c>
      <x:c r="C658" s="28" t="str">
        <x:v>L3-G3</x:v>
      </x:c>
      <x:c r="D658" s="28" t="str">
        <x:v>L3</x:v>
      </x:c>
      <x:c r="E658" s="28" t="str">
        <x:v>G3</x:v>
      </x:c>
      <x:c r="F658" s="96" t="n">
        <x:f>$D$28</x:f>
        <x:v>1</x:v>
      </x:c>
      <x:c r="G658" s="82" t="n">
        <x:f>Y$28</x:f>
        <x:v>1</x:v>
      </x:c>
      <x:c r="H658" s="82" t="n">
        <x:f>MIN(1,Geometries!E10*$I$28+(1-Geometries!E10)*(Geometries!J10*$F$28+Geometries!K10*$G$28*IF(Geometries!M10="YES",1,$J$28)+Geometries!L10*$H$28*IF(Geometries!M10="YES",1,$J$28)))</x:f>
        <x:v>1</x:v>
      </x:c>
      <x:c r="I658" s="82" t="n">
        <x:f>IF($K$28=0,1,IF('Pair Build'!AG20&lt;=$K$28,1,0))</x:f>
        <x:v>1</x:v>
      </x:c>
      <x:c r="J658" s="82" t="n">
        <x:f>IF($L$28=0,1,IF(Geometries!W10&gt;=$L$28,1,0))</x:f>
        <x:v>1</x:v>
      </x:c>
      <x:c r="K658" s="82" t="n">
        <x:f>MIN(IF($M$28=1,Geometries!Z10,1),IF($N$28=1,Geometries!AA10,1))</x:f>
        <x:v>1</x:v>
      </x:c>
      <x:c r="L658" s="82" t="n">
        <x:f>MIN(IF($S$28=1,'Pair Build'!AE20,1),IF($T$28=1,'Pair Build'!AF20,1))</x:f>
        <x:v>1</x:v>
      </x:c>
      <x:c r="M658" s="82" t="n">
        <x:f>IF($O$28=0,1,IF('Pair Build'!AH20&lt;=$O$28,1,0))</x:f>
        <x:v>1</x:v>
      </x:c>
      <x:c r="N658" s="82" t="n">
        <x:f>IF($P$28=0,1,IF('Pair Build'!AI20="PASS",1,0))</x:f>
        <x:v>1</x:v>
      </x:c>
      <x:c r="O658" s="82" t="n">
        <x:f>IF(F658&lt;1,'Pair Build'!Y20,'Pair Build'!Z20)/$Q$28</x:f>
        <x:v>44.82352941176471</x:v>
      </x:c>
      <x:c r="P658" s="82" t="n">
        <x:f>IF('Pair Build'!AK20="T3 FIRM",1,IF(Geometries!AC10&lt;=$R$28,1,0))</x:f>
        <x:v>1</x:v>
      </x:c>
      <x:c r="Q658" s="82" t="n">
        <x:f>IF($U$28=1,Geometries!AB10,1)</x:f>
        <x:v>1</x:v>
      </x:c>
      <x:c r="R658" s="82" t="n">
        <x:f>IF($V$28=1,Lineages!AJ10,1)</x:f>
        <x:v>1</x:v>
      </x:c>
      <x:c r="S658" s="82" t="n">
        <x:f>MIN(1,G658,H658,K658,L658,Q658,R658)</x:f>
        <x:v>1</x:v>
      </x:c>
      <x:c r="T658" s="74" t="str">
        <x:f>IF(AND('Pair Build'!AJ20="FIT",I658=1,J658=1,M658=1,N658=1,O658&lt;=$E$28,P658=1),"PASS","FAIL")</x:f>
        <x:v>FAIL</x:v>
      </x:c>
      <x:c r="U658" s="98" t="str">
        <x:f>IF(AND(S658&gt;=F658,T658="PASS"),"PASS","FAIL")</x:f>
        <x:v>FAIL</x:v>
      </x:c>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row>
    <x:row r="659">
      <x:c r="B659" s="28" t="str">
        <x:v>P20</x:v>
      </x:c>
      <x:c r="C659" s="28" t="str">
        <x:v>L3-G4</x:v>
      </x:c>
      <x:c r="D659" s="28" t="str">
        <x:v>L3</x:v>
      </x:c>
      <x:c r="E659" s="28" t="str">
        <x:v>G4</x:v>
      </x:c>
      <x:c r="F659" s="96" t="n">
        <x:f>$D$28</x:f>
        <x:v>1</x:v>
      </x:c>
      <x:c r="G659" s="82" t="n">
        <x:f>Y$28</x:f>
        <x:v>1</x:v>
      </x:c>
      <x:c r="H659" s="82" t="n">
        <x:f>MIN(1,Geometries!E11*$I$28+(1-Geometries!E11)*(Geometries!J11*$F$28+Geometries!K11*$G$28*IF(Geometries!M11="YES",1,$J$28)+Geometries!L11*$H$28*IF(Geometries!M11="YES",1,$J$28)))</x:f>
        <x:v>1</x:v>
      </x:c>
      <x:c r="I659" s="82" t="n">
        <x:f>IF($K$28=0,1,IF('Pair Build'!AG21&lt;=$K$28,1,0))</x:f>
        <x:v>1</x:v>
      </x:c>
      <x:c r="J659" s="82" t="n">
        <x:f>IF($L$28=0,1,IF(Geometries!W11&gt;=$L$28,1,0))</x:f>
        <x:v>1</x:v>
      </x:c>
      <x:c r="K659" s="82" t="n">
        <x:f>MIN(IF($M$28=1,Geometries!Z11,1),IF($N$28=1,Geometries!AA11,1))</x:f>
        <x:v>1</x:v>
      </x:c>
      <x:c r="L659" s="82" t="n">
        <x:f>MIN(IF($S$28=1,'Pair Build'!AE21,1),IF($T$28=1,'Pair Build'!AF21,1))</x:f>
        <x:v>1</x:v>
      </x:c>
      <x:c r="M659" s="82" t="n">
        <x:f>IF($O$28=0,1,IF('Pair Build'!AH21&lt;=$O$28,1,0))</x:f>
        <x:v>1</x:v>
      </x:c>
      <x:c r="N659" s="82" t="n">
        <x:f>IF($P$28=0,1,IF('Pair Build'!AI21="PASS",1,0))</x:f>
        <x:v>1</x:v>
      </x:c>
      <x:c r="O659" s="82" t="n">
        <x:f>IF(F659&lt;1,'Pair Build'!Y21,'Pair Build'!Z21)/$Q$28</x:f>
        <x:v>17.28</x:v>
      </x:c>
      <x:c r="P659" s="82" t="n">
        <x:f>IF('Pair Build'!AK21="T3 FIRM",1,IF(Geometries!AC11&lt;=$R$28,1,0))</x:f>
        <x:v>1</x:v>
      </x:c>
      <x:c r="Q659" s="82" t="n">
        <x:f>IF($U$28=1,Geometries!AB11,1)</x:f>
        <x:v>1</x:v>
      </x:c>
      <x:c r="R659" s="82" t="n">
        <x:f>IF($V$28=1,Lineages!AJ10,1)</x:f>
        <x:v>1</x:v>
      </x:c>
      <x:c r="S659" s="82" t="n">
        <x:f>MIN(1,G659,H659,K659,L659,Q659,R659)</x:f>
        <x:v>1</x:v>
      </x:c>
      <x:c r="T659" s="74" t="str">
        <x:f>IF(AND('Pair Build'!AJ21="FIT",I659=1,J659=1,M659=1,N659=1,O659&lt;=$E$28,P659=1),"PASS","FAIL")</x:f>
        <x:v>FAIL</x:v>
      </x:c>
      <x:c r="U659" s="98" t="str">
        <x:f>IF(AND(S659&gt;=F659,T659="PASS"),"PASS","FAIL")</x:f>
        <x:v>FAIL</x:v>
      </x:c>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row>
    <x:row r="660">
      <x:c r="B660" s="28" t="str">
        <x:v>P20</x:v>
      </x:c>
      <x:c r="C660" s="28" t="str">
        <x:v>L3-G5</x:v>
      </x:c>
      <x:c r="D660" s="28" t="str">
        <x:v>L3</x:v>
      </x:c>
      <x:c r="E660" s="28" t="str">
        <x:v>G5</x:v>
      </x:c>
      <x:c r="F660" s="96" t="n">
        <x:f>$D$28</x:f>
        <x:v>1</x:v>
      </x:c>
      <x:c r="G660" s="82" t="n">
        <x:f>Y$28</x:f>
        <x:v>1</x:v>
      </x:c>
      <x:c r="H660" s="82" t="n">
        <x:f>MIN(1,Geometries!E12*$I$28+(1-Geometries!E12)*(Geometries!J12*$F$28+Geometries!K12*$G$28*IF(Geometries!M12="YES",1,$J$28)+Geometries!L12*$H$28*IF(Geometries!M12="YES",1,$J$28)))</x:f>
        <x:v>1</x:v>
      </x:c>
      <x:c r="I660" s="82" t="n">
        <x:f>IF($K$28=0,1,IF('Pair Build'!AG22&lt;=$K$28,1,0))</x:f>
        <x:v>1</x:v>
      </x:c>
      <x:c r="J660" s="82" t="n">
        <x:f>IF($L$28=0,1,IF(Geometries!W12&gt;=$L$28,1,0))</x:f>
        <x:v>1</x:v>
      </x:c>
      <x:c r="K660" s="82" t="n">
        <x:f>MIN(IF($M$28=1,Geometries!Z12,1),IF($N$28=1,Geometries!AA12,1))</x:f>
        <x:v>1</x:v>
      </x:c>
      <x:c r="L660" s="82" t="n">
        <x:f>MIN(IF($S$28=1,'Pair Build'!AE22,1),IF($T$28=1,'Pair Build'!AF22,1))</x:f>
        <x:v>1</x:v>
      </x:c>
      <x:c r="M660" s="82" t="n">
        <x:f>IF($O$28=0,1,IF('Pair Build'!AH22&lt;=$O$28,1,0))</x:f>
        <x:v>1</x:v>
      </x:c>
      <x:c r="N660" s="82" t="n">
        <x:f>IF($P$28=0,1,IF('Pair Build'!AI22="PASS",1,0))</x:f>
        <x:v>1</x:v>
      </x:c>
      <x:c r="O660" s="82" t="n">
        <x:f>IF(F660&lt;1,'Pair Build'!Y22,'Pair Build'!Z22)/$Q$28</x:f>
        <x:v>66.33684210526316</x:v>
      </x:c>
      <x:c r="P660" s="82" t="n">
        <x:f>IF('Pair Build'!AK22="T3 FIRM",1,IF(Geometries!AC12&lt;=$R$28,1,0))</x:f>
        <x:v>1</x:v>
      </x:c>
      <x:c r="Q660" s="82" t="n">
        <x:f>IF($U$28=1,Geometries!AB12,1)</x:f>
        <x:v>1</x:v>
      </x:c>
      <x:c r="R660" s="82" t="n">
        <x:f>IF($V$28=1,Lineages!AJ10,1)</x:f>
        <x:v>1</x:v>
      </x:c>
      <x:c r="S660" s="82" t="n">
        <x:f>MIN(1,G660,H660,K660,L660,Q660,R660)</x:f>
        <x:v>1</x:v>
      </x:c>
      <x:c r="T660" s="74" t="str">
        <x:f>IF(AND('Pair Build'!AJ22="FIT",I660=1,J660=1,M660=1,N660=1,O660&lt;=$E$28,P660=1),"PASS","FAIL")</x:f>
        <x:v>FAIL</x:v>
      </x:c>
      <x:c r="U660" s="98" t="str">
        <x:f>IF(AND(S660&gt;=F660,T660="PASS"),"PASS","FAIL")</x:f>
        <x:v>FAIL</x:v>
      </x:c>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row>
    <x:row r="661">
      <x:c r="B661" s="28" t="str">
        <x:v>P20</x:v>
      </x:c>
      <x:c r="C661" s="28" t="str">
        <x:v>L4-G1</x:v>
      </x:c>
      <x:c r="D661" s="28" t="str">
        <x:v>L4</x:v>
      </x:c>
      <x:c r="E661" s="28" t="str">
        <x:v>G1</x:v>
      </x:c>
      <x:c r="F661" s="96" t="n">
        <x:f>$D$28</x:f>
        <x:v>1</x:v>
      </x:c>
      <x:c r="G661" s="82" t="n">
        <x:f>Z$28</x:f>
        <x:v>1</x:v>
      </x:c>
      <x:c r="H661" s="82" t="n">
        <x:f>MIN(1,Geometries!E8*$I$28+(1-Geometries!E8)*(Geometries!J8*$F$28+Geometries!K8*$G$28*IF(Geometries!M8="YES",1,$J$28)+Geometries!L8*$H$28*IF(Geometries!M8="YES",1,$J$28)))</x:f>
        <x:v>1</x:v>
      </x:c>
      <x:c r="I661" s="82" t="n">
        <x:f>IF($K$28=0,1,IF('Pair Build'!AG23&lt;=$K$28,1,0))</x:f>
        <x:v>1</x:v>
      </x:c>
      <x:c r="J661" s="82" t="n">
        <x:f>IF($L$28=0,1,IF(Geometries!W8&gt;=$L$28,1,0))</x:f>
        <x:v>1</x:v>
      </x:c>
      <x:c r="K661" s="82" t="n">
        <x:f>MIN(IF($M$28=1,Geometries!Z8,1),IF($N$28=1,Geometries!AA8,1))</x:f>
        <x:v>1</x:v>
      </x:c>
      <x:c r="L661" s="82" t="n">
        <x:f>MIN(IF($S$28=1,'Pair Build'!AE23,1),IF($T$28=1,'Pair Build'!AF23,1))</x:f>
        <x:v>1</x:v>
      </x:c>
      <x:c r="M661" s="82" t="n">
        <x:f>IF($O$28=0,1,IF('Pair Build'!AH23&lt;=$O$28,1,0))</x:f>
        <x:v>1</x:v>
      </x:c>
      <x:c r="N661" s="82" t="n">
        <x:f>IF($P$28=0,1,IF('Pair Build'!AI23="PASS",1,0))</x:f>
        <x:v>1</x:v>
      </x:c>
      <x:c r="O661" s="82" t="n">
        <x:f>IF(F661&lt;1,'Pair Build'!Y23,'Pair Build'!Z23)/$Q$28</x:f>
        <x:v>68.32941176470588</x:v>
      </x:c>
      <x:c r="P661" s="82" t="n">
        <x:f>IF('Pair Build'!AK23="T3 FIRM",1,IF(Geometries!AC8&lt;=$R$28,1,0))</x:f>
        <x:v>1</x:v>
      </x:c>
      <x:c r="Q661" s="82" t="n">
        <x:f>IF($U$28=1,Geometries!AB8,1)</x:f>
        <x:v>1</x:v>
      </x:c>
      <x:c r="R661" s="82" t="n">
        <x:f>IF($V$28=1,Lineages!AJ11,1)</x:f>
        <x:v>1</x:v>
      </x:c>
      <x:c r="S661" s="82" t="n">
        <x:f>MIN(1,G661,H661,K661,L661,Q661,R661)</x:f>
        <x:v>1</x:v>
      </x:c>
      <x:c r="T661" s="74" t="str">
        <x:f>IF(AND('Pair Build'!AJ23="FIT",I661=1,J661=1,M661=1,N661=1,O661&lt;=$E$28,P661=1),"PASS","FAIL")</x:f>
        <x:v>FAIL</x:v>
      </x:c>
      <x:c r="U661" s="98" t="str">
        <x:f>IF(AND(S661&gt;=F661,T661="PASS"),"PASS","FAIL")</x:f>
        <x:v>FAIL</x:v>
      </x:c>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row>
    <x:row r="662">
      <x:c r="B662" s="28" t="str">
        <x:v>P20</x:v>
      </x:c>
      <x:c r="C662" s="28" t="str">
        <x:v>L4-G2</x:v>
      </x:c>
      <x:c r="D662" s="28" t="str">
        <x:v>L4</x:v>
      </x:c>
      <x:c r="E662" s="28" t="str">
        <x:v>G2</x:v>
      </x:c>
      <x:c r="F662" s="96" t="n">
        <x:f>$D$28</x:f>
        <x:v>1</x:v>
      </x:c>
      <x:c r="G662" s="82" t="n">
        <x:f>Z$28</x:f>
        <x:v>1</x:v>
      </x:c>
      <x:c r="H662" s="82" t="n">
        <x:f>MIN(1,Geometries!E9*$I$28+(1-Geometries!E9)*(Geometries!J9*$F$28+Geometries!K9*$G$28*IF(Geometries!M9="YES",1,$J$28)+Geometries!L9*$H$28*IF(Geometries!M9="YES",1,$J$28)))</x:f>
        <x:v>1</x:v>
      </x:c>
      <x:c r="I662" s="82" t="n">
        <x:f>IF($K$28=0,1,IF('Pair Build'!AG24&lt;=$K$28,1,0))</x:f>
        <x:v>1</x:v>
      </x:c>
      <x:c r="J662" s="82" t="n">
        <x:f>IF($L$28=0,1,IF(Geometries!W9&gt;=$L$28,1,0))</x:f>
        <x:v>1</x:v>
      </x:c>
      <x:c r="K662" s="82" t="n">
        <x:f>MIN(IF($M$28=1,Geometries!Z9,1),IF($N$28=1,Geometries!AA9,1))</x:f>
        <x:v>1</x:v>
      </x:c>
      <x:c r="L662" s="82" t="n">
        <x:f>MIN(IF($S$28=1,'Pair Build'!AE24,1),IF($T$28=1,'Pair Build'!AF24,1))</x:f>
        <x:v>1</x:v>
      </x:c>
      <x:c r="M662" s="82" t="n">
        <x:f>IF($O$28=0,1,IF('Pair Build'!AH24&lt;=$O$28,1,0))</x:f>
        <x:v>1</x:v>
      </x:c>
      <x:c r="N662" s="82" t="n">
        <x:f>IF($P$28=0,1,IF('Pair Build'!AI24="PASS",1,0))</x:f>
        <x:v>1</x:v>
      </x:c>
      <x:c r="O662" s="82" t="n">
        <x:f>IF(F662&lt;1,'Pair Build'!Y24,'Pair Build'!Z24)/$Q$28</x:f>
        <x:v>79.93333333333334</x:v>
      </x:c>
      <x:c r="P662" s="82" t="n">
        <x:f>IF('Pair Build'!AK24="T3 FIRM",1,IF(Geometries!AC9&lt;=$R$28,1,0))</x:f>
        <x:v>1</x:v>
      </x:c>
      <x:c r="Q662" s="82" t="n">
        <x:f>IF($U$28=1,Geometries!AB9,1)</x:f>
        <x:v>1</x:v>
      </x:c>
      <x:c r="R662" s="82" t="n">
        <x:f>IF($V$28=1,Lineages!AJ11,1)</x:f>
        <x:v>1</x:v>
      </x:c>
      <x:c r="S662" s="82" t="n">
        <x:f>MIN(1,G662,H662,K662,L662,Q662,R662)</x:f>
        <x:v>1</x:v>
      </x:c>
      <x:c r="T662" s="74" t="str">
        <x:f>IF(AND('Pair Build'!AJ24="FIT",I662=1,J662=1,M662=1,N662=1,O662&lt;=$E$28,P662=1),"PASS","FAIL")</x:f>
        <x:v>FAIL</x:v>
      </x:c>
      <x:c r="U662" s="98" t="str">
        <x:f>IF(AND(S662&gt;=F662,T662="PASS"),"PASS","FAIL")</x:f>
        <x:v>FAIL</x:v>
      </x:c>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row>
    <x:row r="663">
      <x:c r="B663" s="28" t="str">
        <x:v>P20</x:v>
      </x:c>
      <x:c r="C663" s="28" t="str">
        <x:v>L4-G3</x:v>
      </x:c>
      <x:c r="D663" s="28" t="str">
        <x:v>L4</x:v>
      </x:c>
      <x:c r="E663" s="28" t="str">
        <x:v>G3</x:v>
      </x:c>
      <x:c r="F663" s="96" t="n">
        <x:f>$D$28</x:f>
        <x:v>1</x:v>
      </x:c>
      <x:c r="G663" s="82" t="n">
        <x:f>Z$28</x:f>
        <x:v>1</x:v>
      </x:c>
      <x:c r="H663" s="82" t="n">
        <x:f>MIN(1,Geometries!E10*$I$28+(1-Geometries!E10)*(Geometries!J10*$F$28+Geometries!K10*$G$28*IF(Geometries!M10="YES",1,$J$28)+Geometries!L10*$H$28*IF(Geometries!M10="YES",1,$J$28)))</x:f>
        <x:v>1</x:v>
      </x:c>
      <x:c r="I663" s="82" t="n">
        <x:f>IF($K$28=0,1,IF('Pair Build'!AG25&lt;=$K$28,1,0))</x:f>
        <x:v>1</x:v>
      </x:c>
      <x:c r="J663" s="82" t="n">
        <x:f>IF($L$28=0,1,IF(Geometries!W10&gt;=$L$28,1,0))</x:f>
        <x:v>1</x:v>
      </x:c>
      <x:c r="K663" s="82" t="n">
        <x:f>MIN(IF($M$28=1,Geometries!Z10,1),IF($N$28=1,Geometries!AA10,1))</x:f>
        <x:v>1</x:v>
      </x:c>
      <x:c r="L663" s="82" t="n">
        <x:f>MIN(IF($S$28=1,'Pair Build'!AE25,1),IF($T$28=1,'Pair Build'!AF25,1))</x:f>
        <x:v>1</x:v>
      </x:c>
      <x:c r="M663" s="82" t="n">
        <x:f>IF($O$28=0,1,IF('Pair Build'!AH25&lt;=$O$28,1,0))</x:f>
        <x:v>1</x:v>
      </x:c>
      <x:c r="N663" s="82" t="n">
        <x:f>IF($P$28=0,1,IF('Pair Build'!AI25="PASS",1,0))</x:f>
        <x:v>1</x:v>
      </x:c>
      <x:c r="O663" s="82" t="n">
        <x:f>IF(F663&lt;1,'Pair Build'!Y25,'Pair Build'!Z25)/$Q$28</x:f>
        <x:v>58.94117647058823</x:v>
      </x:c>
      <x:c r="P663" s="82" t="n">
        <x:f>IF('Pair Build'!AK25="T3 FIRM",1,IF(Geometries!AC10&lt;=$R$28,1,0))</x:f>
        <x:v>1</x:v>
      </x:c>
      <x:c r="Q663" s="82" t="n">
        <x:f>IF($U$28=1,Geometries!AB10,1)</x:f>
        <x:v>1</x:v>
      </x:c>
      <x:c r="R663" s="82" t="n">
        <x:f>IF($V$28=1,Lineages!AJ11,1)</x:f>
        <x:v>1</x:v>
      </x:c>
      <x:c r="S663" s="82" t="n">
        <x:f>MIN(1,G663,H663,K663,L663,Q663,R663)</x:f>
        <x:v>1</x:v>
      </x:c>
      <x:c r="T663" s="74" t="str">
        <x:f>IF(AND('Pair Build'!AJ25="FIT",I663=1,J663=1,M663=1,N663=1,O663&lt;=$E$28,P663=1),"PASS","FAIL")</x:f>
        <x:v>FAIL</x:v>
      </x:c>
      <x:c r="U663" s="98" t="str">
        <x:f>IF(AND(S663&gt;=F663,T663="PASS"),"PASS","FAIL")</x:f>
        <x:v>FAIL</x:v>
      </x:c>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row>
    <x:row r="664">
      <x:c r="B664" s="28" t="str">
        <x:v>P20</x:v>
      </x:c>
      <x:c r="C664" s="28" t="str">
        <x:v>L4-G4</x:v>
      </x:c>
      <x:c r="D664" s="28" t="str">
        <x:v>L4</x:v>
      </x:c>
      <x:c r="E664" s="28" t="str">
        <x:v>G4</x:v>
      </x:c>
      <x:c r="F664" s="96" t="n">
        <x:f>$D$28</x:f>
        <x:v>1</x:v>
      </x:c>
      <x:c r="G664" s="82" t="n">
        <x:f>Z$28</x:f>
        <x:v>1</x:v>
      </x:c>
      <x:c r="H664" s="82" t="n">
        <x:f>MIN(1,Geometries!E11*$I$28+(1-Geometries!E11)*(Geometries!J11*$F$28+Geometries!K11*$G$28*IF(Geometries!M11="YES",1,$J$28)+Geometries!L11*$H$28*IF(Geometries!M11="YES",1,$J$28)))</x:f>
        <x:v>1</x:v>
      </x:c>
      <x:c r="I664" s="82" t="n">
        <x:f>IF($K$28=0,1,IF('Pair Build'!AG26&lt;=$K$28,1,0))</x:f>
        <x:v>1</x:v>
      </x:c>
      <x:c r="J664" s="82" t="n">
        <x:f>IF($L$28=0,1,IF(Geometries!W11&gt;=$L$28,1,0))</x:f>
        <x:v>1</x:v>
      </x:c>
      <x:c r="K664" s="82" t="n">
        <x:f>MIN(IF($M$28=1,Geometries!Z11,1),IF($N$28=1,Geometries!AA11,1))</x:f>
        <x:v>1</x:v>
      </x:c>
      <x:c r="L664" s="82" t="n">
        <x:f>MIN(IF($S$28=1,'Pair Build'!AE26,1),IF($T$28=1,'Pair Build'!AF26,1))</x:f>
        <x:v>1</x:v>
      </x:c>
      <x:c r="M664" s="82" t="n">
        <x:f>IF($O$28=0,1,IF('Pair Build'!AH26&lt;=$O$28,1,0))</x:f>
        <x:v>1</x:v>
      </x:c>
      <x:c r="N664" s="82" t="n">
        <x:f>IF($P$28=0,1,IF('Pair Build'!AI26="PASS",1,0))</x:f>
        <x:v>1</x:v>
      </x:c>
      <x:c r="O664" s="82" t="n">
        <x:f>IF(F664&lt;1,'Pair Build'!Y26,'Pair Build'!Z26)/$Q$28</x:f>
        <x:v>18.8</x:v>
      </x:c>
      <x:c r="P664" s="82" t="n">
        <x:f>IF('Pair Build'!AK26="T3 FIRM",1,IF(Geometries!AC11&lt;=$R$28,1,0))</x:f>
        <x:v>1</x:v>
      </x:c>
      <x:c r="Q664" s="82" t="n">
        <x:f>IF($U$28=1,Geometries!AB11,1)</x:f>
        <x:v>1</x:v>
      </x:c>
      <x:c r="R664" s="82" t="n">
        <x:f>IF($V$28=1,Lineages!AJ11,1)</x:f>
        <x:v>1</x:v>
      </x:c>
      <x:c r="S664" s="82" t="n">
        <x:f>MIN(1,G664,H664,K664,L664,Q664,R664)</x:f>
        <x:v>1</x:v>
      </x:c>
      <x:c r="T664" s="74" t="str">
        <x:f>IF(AND('Pair Build'!AJ26="FIT",I664=1,J664=1,M664=1,N664=1,O664&lt;=$E$28,P664=1),"PASS","FAIL")</x:f>
        <x:v>PASS</x:v>
      </x:c>
      <x:c r="U664" s="98" t="str">
        <x:f>IF(AND(S664&gt;=F664,T664="PASS"),"PASS","FAIL")</x:f>
        <x:v>PASS</x:v>
      </x:c>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row>
    <x:row r="665">
      <x:c r="B665" s="28" t="str">
        <x:v>P20</x:v>
      </x:c>
      <x:c r="C665" s="28" t="str">
        <x:v>L4-G5</x:v>
      </x:c>
      <x:c r="D665" s="28" t="str">
        <x:v>L4</x:v>
      </x:c>
      <x:c r="E665" s="28" t="str">
        <x:v>G5</x:v>
      </x:c>
      <x:c r="F665" s="96" t="n">
        <x:f>$D$28</x:f>
        <x:v>1</x:v>
      </x:c>
      <x:c r="G665" s="82" t="n">
        <x:f>Z$28</x:f>
        <x:v>1</x:v>
      </x:c>
      <x:c r="H665" s="82" t="n">
        <x:f>MIN(1,Geometries!E12*$I$28+(1-Geometries!E12)*(Geometries!J12*$F$28+Geometries!K12*$G$28*IF(Geometries!M12="YES",1,$J$28)+Geometries!L12*$H$28*IF(Geometries!M12="YES",1,$J$28)))</x:f>
        <x:v>1</x:v>
      </x:c>
      <x:c r="I665" s="82" t="n">
        <x:f>IF($K$28=0,1,IF('Pair Build'!AG27&lt;=$K$28,1,0))</x:f>
        <x:v>1</x:v>
      </x:c>
      <x:c r="J665" s="82" t="n">
        <x:f>IF($L$28=0,1,IF(Geometries!W12&gt;=$L$28,1,0))</x:f>
        <x:v>1</x:v>
      </x:c>
      <x:c r="K665" s="82" t="n">
        <x:f>MIN(IF($M$28=1,Geometries!Z12,1),IF($N$28=1,Geometries!AA12,1))</x:f>
        <x:v>1</x:v>
      </x:c>
      <x:c r="L665" s="82" t="n">
        <x:f>MIN(IF($S$28=1,'Pair Build'!AE27,1),IF($T$28=1,'Pair Build'!AF27,1))</x:f>
        <x:v>1</x:v>
      </x:c>
      <x:c r="M665" s="82" t="n">
        <x:f>IF($O$28=0,1,IF('Pair Build'!AH27&lt;=$O$28,1,0))</x:f>
        <x:v>1</x:v>
      </x:c>
      <x:c r="N665" s="82" t="n">
        <x:f>IF($P$28=0,1,IF('Pair Build'!AI27="PASS",1,0))</x:f>
        <x:v>1</x:v>
      </x:c>
      <x:c r="O665" s="82" t="n">
        <x:f>IF(F665&lt;1,'Pair Build'!Y27,'Pair Build'!Z27)/$Q$28</x:f>
        <x:v>83.16315789473684</x:v>
      </x:c>
      <x:c r="P665" s="82" t="n">
        <x:f>IF('Pair Build'!AK27="T3 FIRM",1,IF(Geometries!AC12&lt;=$R$28,1,0))</x:f>
        <x:v>1</x:v>
      </x:c>
      <x:c r="Q665" s="82" t="n">
        <x:f>IF($U$28=1,Geometries!AB12,1)</x:f>
        <x:v>1</x:v>
      </x:c>
      <x:c r="R665" s="82" t="n">
        <x:f>IF($V$28=1,Lineages!AJ11,1)</x:f>
        <x:v>1</x:v>
      </x:c>
      <x:c r="S665" s="82" t="n">
        <x:f>MIN(1,G665,H665,K665,L665,Q665,R665)</x:f>
        <x:v>1</x:v>
      </x:c>
      <x:c r="T665" s="74" t="str">
        <x:f>IF(AND('Pair Build'!AJ27="FIT",I665=1,J665=1,M665=1,N665=1,O665&lt;=$E$28,P665=1),"PASS","FAIL")</x:f>
        <x:v>FAIL</x:v>
      </x:c>
      <x:c r="U665" s="98" t="str">
        <x:f>IF(AND(S665&gt;=F665,T665="PASS"),"PASS","FAIL")</x:f>
        <x:v>FAIL</x:v>
      </x:c>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row>
    <x:row r="666">
      <x:c r="B666" s="28" t="str">
        <x:v>P20</x:v>
      </x:c>
      <x:c r="C666" s="28" t="str">
        <x:v>L5-G1</x:v>
      </x:c>
      <x:c r="D666" s="28" t="str">
        <x:v>L5</x:v>
      </x:c>
      <x:c r="E666" s="28" t="str">
        <x:v>G1</x:v>
      </x:c>
      <x:c r="F666" s="96" t="n">
        <x:f>$D$28</x:f>
        <x:v>1</x:v>
      </x:c>
      <x:c r="G666" s="82" t="n">
        <x:f>AA$28</x:f>
        <x:v>1</x:v>
      </x:c>
      <x:c r="H666" s="82" t="n">
        <x:f>MIN(1,Geometries!E8*$I$28+(1-Geometries!E8)*(Geometries!J8*$F$28+Geometries!K8*$G$28*IF(Geometries!M8="YES",1,$J$28)+Geometries!L8*$H$28*IF(Geometries!M8="YES",1,$J$28)))</x:f>
        <x:v>1</x:v>
      </x:c>
      <x:c r="I666" s="82" t="n">
        <x:f>IF($K$28=0,1,IF('Pair Build'!AG28&lt;=$K$28,1,0))</x:f>
        <x:v>1</x:v>
      </x:c>
      <x:c r="J666" s="82" t="n">
        <x:f>IF($L$28=0,1,IF(Geometries!W8&gt;=$L$28,1,0))</x:f>
        <x:v>1</x:v>
      </x:c>
      <x:c r="K666" s="82" t="n">
        <x:f>MIN(IF($M$28=1,Geometries!Z8,1),IF($N$28=1,Geometries!AA8,1))</x:f>
        <x:v>1</x:v>
      </x:c>
      <x:c r="L666" s="82" t="n">
        <x:f>MIN(IF($S$28=1,'Pair Build'!AE28,1),IF($T$28=1,'Pair Build'!AF28,1))</x:f>
        <x:v>1</x:v>
      </x:c>
      <x:c r="M666" s="82" t="n">
        <x:f>IF($O$28=0,1,IF('Pair Build'!AH28&lt;=$O$28,1,0))</x:f>
        <x:v>1</x:v>
      </x:c>
      <x:c r="N666" s="82" t="n">
        <x:f>IF($P$28=0,1,IF('Pair Build'!AI28="PASS",1,0))</x:f>
        <x:v>1</x:v>
      </x:c>
      <x:c r="O666" s="82" t="n">
        <x:f>IF(F666&lt;1,'Pair Build'!Y28,'Pair Build'!Z28)/$Q$28</x:f>
        <x:v>24</x:v>
      </x:c>
      <x:c r="P666" s="82" t="n">
        <x:f>IF('Pair Build'!AK28="T3 FIRM",1,IF(Geometries!AC8&lt;=$R$28,1,0))</x:f>
        <x:v>1</x:v>
      </x:c>
      <x:c r="Q666" s="82" t="n">
        <x:f>IF($U$28=1,Geometries!AB8,1)</x:f>
        <x:v>1</x:v>
      </x:c>
      <x:c r="R666" s="82" t="n">
        <x:f>IF($V$28=1,Lineages!AJ12,1)</x:f>
        <x:v>1</x:v>
      </x:c>
      <x:c r="S666" s="82" t="n">
        <x:f>MIN(1,G666,H666,K666,L666,Q666,R666)</x:f>
        <x:v>1</x:v>
      </x:c>
      <x:c r="T666" s="74" t="str">
        <x:f>IF(AND('Pair Build'!AJ28="FIT",I666=1,J666=1,M666=1,N666=1,O666&lt;=$E$28,P666=1),"PASS","FAIL")</x:f>
        <x:v>PASS</x:v>
      </x:c>
      <x:c r="U666" s="98" t="str">
        <x:f>IF(AND(S666&gt;=F666,T666="PASS"),"PASS","FAIL")</x:f>
        <x:v>PASS</x:v>
      </x:c>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row>
    <x:row r="667">
      <x:c r="B667" s="28" t="str">
        <x:v>P20</x:v>
      </x:c>
      <x:c r="C667" s="28" t="str">
        <x:v>L5-G2</x:v>
      </x:c>
      <x:c r="D667" s="28" t="str">
        <x:v>L5</x:v>
      </x:c>
      <x:c r="E667" s="28" t="str">
        <x:v>G2</x:v>
      </x:c>
      <x:c r="F667" s="96" t="n">
        <x:f>$D$28</x:f>
        <x:v>1</x:v>
      </x:c>
      <x:c r="G667" s="82" t="n">
        <x:f>AA$28</x:f>
        <x:v>1</x:v>
      </x:c>
      <x:c r="H667" s="82" t="n">
        <x:f>MIN(1,Geometries!E9*$I$28+(1-Geometries!E9)*(Geometries!J9*$F$28+Geometries!K9*$G$28*IF(Geometries!M9="YES",1,$J$28)+Geometries!L9*$H$28*IF(Geometries!M9="YES",1,$J$28)))</x:f>
        <x:v>1</x:v>
      </x:c>
      <x:c r="I667" s="82" t="n">
        <x:f>IF($K$28=0,1,IF('Pair Build'!AG29&lt;=$K$28,1,0))</x:f>
        <x:v>1</x:v>
      </x:c>
      <x:c r="J667" s="82" t="n">
        <x:f>IF($L$28=0,1,IF(Geometries!W9&gt;=$L$28,1,0))</x:f>
        <x:v>1</x:v>
      </x:c>
      <x:c r="K667" s="82" t="n">
        <x:f>MIN(IF($M$28=1,Geometries!Z9,1),IF($N$28=1,Geometries!AA9,1))</x:f>
        <x:v>1</x:v>
      </x:c>
      <x:c r="L667" s="82" t="n">
        <x:f>MIN(IF($S$28=1,'Pair Build'!AE29,1),IF($T$28=1,'Pair Build'!AF29,1))</x:f>
        <x:v>1</x:v>
      </x:c>
      <x:c r="M667" s="82" t="n">
        <x:f>IF($O$28=0,1,IF('Pair Build'!AH29&lt;=$O$28,1,0))</x:f>
        <x:v>1</x:v>
      </x:c>
      <x:c r="N667" s="82" t="n">
        <x:f>IF($P$28=0,1,IF('Pair Build'!AI29="PASS",1,0))</x:f>
        <x:v>1</x:v>
      </x:c>
      <x:c r="O667" s="82" t="n">
        <x:f>IF(F667&lt;1,'Pair Build'!Y29,'Pair Build'!Z29)/$Q$28</x:f>
        <x:v>30.799999999999997</x:v>
      </x:c>
      <x:c r="P667" s="82" t="n">
        <x:f>IF('Pair Build'!AK29="T3 FIRM",1,IF(Geometries!AC9&lt;=$R$28,1,0))</x:f>
        <x:v>1</x:v>
      </x:c>
      <x:c r="Q667" s="82" t="n">
        <x:f>IF($U$28=1,Geometries!AB9,1)</x:f>
        <x:v>1</x:v>
      </x:c>
      <x:c r="R667" s="82" t="n">
        <x:f>IF($V$28=1,Lineages!AJ12,1)</x:f>
        <x:v>1</x:v>
      </x:c>
      <x:c r="S667" s="82" t="n">
        <x:f>MIN(1,G667,H667,K667,L667,Q667,R667)</x:f>
        <x:v>1</x:v>
      </x:c>
      <x:c r="T667" s="74" t="str">
        <x:f>IF(AND('Pair Build'!AJ29="FIT",I667=1,J667=1,M667=1,N667=1,O667&lt;=$E$28,P667=1),"PASS","FAIL")</x:f>
        <x:v>PASS</x:v>
      </x:c>
      <x:c r="U667" s="98" t="str">
        <x:f>IF(AND(S667&gt;=F667,T667="PASS"),"PASS","FAIL")</x:f>
        <x:v>PASS</x:v>
      </x:c>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row>
    <x:row r="668">
      <x:c r="B668" s="28" t="str">
        <x:v>P20</x:v>
      </x:c>
      <x:c r="C668" s="28" t="str">
        <x:v>L5-G3</x:v>
      </x:c>
      <x:c r="D668" s="28" t="str">
        <x:v>L5</x:v>
      </x:c>
      <x:c r="E668" s="28" t="str">
        <x:v>G3</x:v>
      </x:c>
      <x:c r="F668" s="96" t="n">
        <x:f>$D$28</x:f>
        <x:v>1</x:v>
      </x:c>
      <x:c r="G668" s="82" t="n">
        <x:f>AA$28</x:f>
        <x:v>1</x:v>
      </x:c>
      <x:c r="H668" s="82" t="n">
        <x:f>MIN(1,Geometries!E10*$I$28+(1-Geometries!E10)*(Geometries!J10*$F$28+Geometries!K10*$G$28*IF(Geometries!M10="YES",1,$J$28)+Geometries!L10*$H$28*IF(Geometries!M10="YES",1,$J$28)))</x:f>
        <x:v>1</x:v>
      </x:c>
      <x:c r="I668" s="82" t="n">
        <x:f>IF($K$28=0,1,IF('Pair Build'!AG30&lt;=$K$28,1,0))</x:f>
        <x:v>1</x:v>
      </x:c>
      <x:c r="J668" s="82" t="n">
        <x:f>IF($L$28=0,1,IF(Geometries!W10&gt;=$L$28,1,0))</x:f>
        <x:v>1</x:v>
      </x:c>
      <x:c r="K668" s="82" t="n">
        <x:f>MIN(IF($M$28=1,Geometries!Z10,1),IF($N$28=1,Geometries!AA10,1))</x:f>
        <x:v>1</x:v>
      </x:c>
      <x:c r="L668" s="82" t="n">
        <x:f>MIN(IF($S$28=1,'Pair Build'!AE30,1),IF($T$28=1,'Pair Build'!AF30,1))</x:f>
        <x:v>1</x:v>
      </x:c>
      <x:c r="M668" s="82" t="n">
        <x:f>IF($O$28=0,1,IF('Pair Build'!AH30&lt;=$O$28,1,0))</x:f>
        <x:v>1</x:v>
      </x:c>
      <x:c r="N668" s="82" t="n">
        <x:f>IF($P$28=0,1,IF('Pair Build'!AI30="PASS",1,0))</x:f>
        <x:v>1</x:v>
      </x:c>
      <x:c r="O668" s="82" t="n">
        <x:f>IF(F668&lt;1,'Pair Build'!Y30,'Pair Build'!Z30)/$Q$28</x:f>
        <x:v>19.2</x:v>
      </x:c>
      <x:c r="P668" s="82" t="n">
        <x:f>IF('Pair Build'!AK30="T3 FIRM",1,IF(Geometries!AC10&lt;=$R$28,1,0))</x:f>
        <x:v>1</x:v>
      </x:c>
      <x:c r="Q668" s="82" t="n">
        <x:f>IF($U$28=1,Geometries!AB10,1)</x:f>
        <x:v>1</x:v>
      </x:c>
      <x:c r="R668" s="82" t="n">
        <x:f>IF($V$28=1,Lineages!AJ12,1)</x:f>
        <x:v>1</x:v>
      </x:c>
      <x:c r="S668" s="82" t="n">
        <x:f>MIN(1,G668,H668,K668,L668,Q668,R668)</x:f>
        <x:v>1</x:v>
      </x:c>
      <x:c r="T668" s="74" t="str">
        <x:f>IF(AND('Pair Build'!AJ30="FIT",I668=1,J668=1,M668=1,N668=1,O668&lt;=$E$28,P668=1),"PASS","FAIL")</x:f>
        <x:v>PASS</x:v>
      </x:c>
      <x:c r="U668" s="98" t="str">
        <x:f>IF(AND(S668&gt;=F668,T668="PASS"),"PASS","FAIL")</x:f>
        <x:v>PASS</x:v>
      </x:c>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row>
    <x:row r="669">
      <x:c r="B669" s="28" t="str">
        <x:v>P20</x:v>
      </x:c>
      <x:c r="C669" s="28" t="str">
        <x:v>L5-G4</x:v>
      </x:c>
      <x:c r="D669" s="28" t="str">
        <x:v>L5</x:v>
      </x:c>
      <x:c r="E669" s="28" t="str">
        <x:v>G4</x:v>
      </x:c>
      <x:c r="F669" s="96" t="n">
        <x:f>$D$28</x:f>
        <x:v>1</x:v>
      </x:c>
      <x:c r="G669" s="82" t="n">
        <x:f>AA$28</x:f>
        <x:v>1</x:v>
      </x:c>
      <x:c r="H669" s="82" t="n">
        <x:f>MIN(1,Geometries!E11*$I$28+(1-Geometries!E11)*(Geometries!J11*$F$28+Geometries!K11*$G$28*IF(Geometries!M11="YES",1,$J$28)+Geometries!L11*$H$28*IF(Geometries!M11="YES",1,$J$28)))</x:f>
        <x:v>1</x:v>
      </x:c>
      <x:c r="I669" s="82" t="n">
        <x:f>IF($K$28=0,1,IF('Pair Build'!AG31&lt;=$K$28,1,0))</x:f>
        <x:v>1</x:v>
      </x:c>
      <x:c r="J669" s="82" t="n">
        <x:f>IF($L$28=0,1,IF(Geometries!W11&gt;=$L$28,1,0))</x:f>
        <x:v>1</x:v>
      </x:c>
      <x:c r="K669" s="82" t="n">
        <x:f>MIN(IF($M$28=1,Geometries!Z11,1),IF($N$28=1,Geometries!AA11,1))</x:f>
        <x:v>1</x:v>
      </x:c>
      <x:c r="L669" s="82" t="n">
        <x:f>MIN(IF($S$28=1,'Pair Build'!AE31,1),IF($T$28=1,'Pair Build'!AF31,1))</x:f>
        <x:v>1</x:v>
      </x:c>
      <x:c r="M669" s="82" t="n">
        <x:f>IF($O$28=0,1,IF('Pair Build'!AH31&lt;=$O$28,1,0))</x:f>
        <x:v>1</x:v>
      </x:c>
      <x:c r="N669" s="82" t="n">
        <x:f>IF($P$28=0,1,IF('Pair Build'!AI31="PASS",1,0))</x:f>
        <x:v>1</x:v>
      </x:c>
      <x:c r="O669" s="82" t="n">
        <x:f>IF(F669&lt;1,'Pair Build'!Y31,'Pair Build'!Z31)/$Q$28</x:f>
        <x:v>9.6</x:v>
      </x:c>
      <x:c r="P669" s="82" t="n">
        <x:f>IF('Pair Build'!AK31="T3 FIRM",1,IF(Geometries!AC11&lt;=$R$28,1,0))</x:f>
        <x:v>1</x:v>
      </x:c>
      <x:c r="Q669" s="82" t="n">
        <x:f>IF($U$28=1,Geometries!AB11,1)</x:f>
        <x:v>1</x:v>
      </x:c>
      <x:c r="R669" s="82" t="n">
        <x:f>IF($V$28=1,Lineages!AJ12,1)</x:f>
        <x:v>1</x:v>
      </x:c>
      <x:c r="S669" s="82" t="n">
        <x:f>MIN(1,G669,H669,K669,L669,Q669,R669)</x:f>
        <x:v>1</x:v>
      </x:c>
      <x:c r="T669" s="74" t="str">
        <x:f>IF(AND('Pair Build'!AJ31="FIT",I669=1,J669=1,M669=1,N669=1,O669&lt;=$E$28,P669=1),"PASS","FAIL")</x:f>
        <x:v>PASS</x:v>
      </x:c>
      <x:c r="U669" s="98" t="str">
        <x:f>IF(AND(S669&gt;=F669,T669="PASS"),"PASS","FAIL")</x:f>
        <x:v>PASS</x:v>
      </x:c>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row>
    <x:row r="670">
      <x:c r="B670" s="28" t="str">
        <x:v>P20</x:v>
      </x:c>
      <x:c r="C670" s="28" t="str">
        <x:v>L5-G5</x:v>
      </x:c>
      <x:c r="D670" s="28" t="str">
        <x:v>L5</x:v>
      </x:c>
      <x:c r="E670" s="28" t="str">
        <x:v>G5</x:v>
      </x:c>
      <x:c r="F670" s="96" t="n">
        <x:f>$D$28</x:f>
        <x:v>1</x:v>
      </x:c>
      <x:c r="G670" s="82" t="n">
        <x:f>AA$28</x:f>
        <x:v>1</x:v>
      </x:c>
      <x:c r="H670" s="82" t="n">
        <x:f>MIN(1,Geometries!E12*$I$28+(1-Geometries!E12)*(Geometries!J12*$F$28+Geometries!K12*$G$28*IF(Geometries!M12="YES",1,$J$28)+Geometries!L12*$H$28*IF(Geometries!M12="YES",1,$J$28)))</x:f>
        <x:v>1</x:v>
      </x:c>
      <x:c r="I670" s="82" t="n">
        <x:f>IF($K$28=0,1,IF('Pair Build'!AG32&lt;=$K$28,1,0))</x:f>
        <x:v>1</x:v>
      </x:c>
      <x:c r="J670" s="82" t="n">
        <x:f>IF($L$28=0,1,IF(Geometries!W12&gt;=$L$28,1,0))</x:f>
        <x:v>1</x:v>
      </x:c>
      <x:c r="K670" s="82" t="n">
        <x:f>MIN(IF($M$28=1,Geometries!Z12,1),IF($N$28=1,Geometries!AA12,1))</x:f>
        <x:v>1</x:v>
      </x:c>
      <x:c r="L670" s="82" t="n">
        <x:f>MIN(IF($S$28=1,'Pair Build'!AE32,1),IF($T$28=1,'Pair Build'!AF32,1))</x:f>
        <x:v>1</x:v>
      </x:c>
      <x:c r="M670" s="82" t="n">
        <x:f>IF($O$28=0,1,IF('Pair Build'!AH32&lt;=$O$28,1,0))</x:f>
        <x:v>1</x:v>
      </x:c>
      <x:c r="N670" s="82" t="n">
        <x:f>IF($P$28=0,1,IF('Pair Build'!AI32="PASS",1,0))</x:f>
        <x:v>1</x:v>
      </x:c>
      <x:c r="O670" s="82" t="n">
        <x:f>IF(F670&lt;1,'Pair Build'!Y32,'Pair Build'!Z32)/$Q$28</x:f>
        <x:v>32.2</x:v>
      </x:c>
      <x:c r="P670" s="82" t="n">
        <x:f>IF('Pair Build'!AK32="T3 FIRM",1,IF(Geometries!AC12&lt;=$R$28,1,0))</x:f>
        <x:v>1</x:v>
      </x:c>
      <x:c r="Q670" s="82" t="n">
        <x:f>IF($U$28=1,Geometries!AB12,1)</x:f>
        <x:v>1</x:v>
      </x:c>
      <x:c r="R670" s="82" t="n">
        <x:f>IF($V$28=1,Lineages!AJ12,1)</x:f>
        <x:v>1</x:v>
      </x:c>
      <x:c r="S670" s="82" t="n">
        <x:f>MIN(1,G670,H670,K670,L670,Q670,R670)</x:f>
        <x:v>1</x:v>
      </x:c>
      <x:c r="T670" s="74" t="str">
        <x:f>IF(AND('Pair Build'!AJ32="FIT",I670=1,J670=1,M670=1,N670=1,O670&lt;=$E$28,P670=1),"PASS","FAIL")</x:f>
        <x:v>PASS</x:v>
      </x:c>
      <x:c r="U670" s="98" t="str">
        <x:f>IF(AND(S670&gt;=F670,T670="PASS"),"PASS","FAIL")</x:f>
        <x:v>PASS</x:v>
      </x:c>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row>
    <x:row r="671">
      <x:c r="B671" s="28" t="str">
        <x:v>P20</x:v>
      </x:c>
      <x:c r="C671" s="28" t="str">
        <x:v>L6-G1</x:v>
      </x:c>
      <x:c r="D671" s="28" t="str">
        <x:v>L6</x:v>
      </x:c>
      <x:c r="E671" s="28" t="str">
        <x:v>G1</x:v>
      </x:c>
      <x:c r="F671" s="96" t="n">
        <x:f>$D$28</x:f>
        <x:v>1</x:v>
      </x:c>
      <x:c r="G671" s="82" t="n">
        <x:f>AB$28</x:f>
        <x:v>1</x:v>
      </x:c>
      <x:c r="H671" s="82" t="n">
        <x:f>MIN(1,Geometries!E8*$I$28+(1-Geometries!E8)*(Geometries!J8*$F$28+Geometries!K8*$G$28*IF(Geometries!M8="YES",1,$J$28)+Geometries!L8*$H$28*IF(Geometries!M8="YES",1,$J$28)))</x:f>
        <x:v>1</x:v>
      </x:c>
      <x:c r="I671" s="82" t="n">
        <x:f>IF($K$28=0,1,IF('Pair Build'!AG33&lt;=$K$28,1,0))</x:f>
        <x:v>1</x:v>
      </x:c>
      <x:c r="J671" s="82" t="n">
        <x:f>IF($L$28=0,1,IF(Geometries!W8&gt;=$L$28,1,0))</x:f>
        <x:v>1</x:v>
      </x:c>
      <x:c r="K671" s="82" t="n">
        <x:f>MIN(IF($M$28=1,Geometries!Z8,1),IF($N$28=1,Geometries!AA8,1))</x:f>
        <x:v>1</x:v>
      </x:c>
      <x:c r="L671" s="82" t="n">
        <x:f>MIN(IF($S$28=1,'Pair Build'!AE33,1),IF($T$28=1,'Pair Build'!AF33,1))</x:f>
        <x:v>1</x:v>
      </x:c>
      <x:c r="M671" s="82" t="n">
        <x:f>IF($O$28=0,1,IF('Pair Build'!AH33&lt;=$O$28,1,0))</x:f>
        <x:v>1</x:v>
      </x:c>
      <x:c r="N671" s="82" t="n">
        <x:f>IF($P$28=0,1,IF('Pair Build'!AI33="PASS",1,0))</x:f>
        <x:v>1</x:v>
      </x:c>
      <x:c r="O671" s="82" t="n">
        <x:f>IF(F671&lt;1,'Pair Build'!Y33,'Pair Build'!Z33)/$Q$28</x:f>
        <x:v>131.50588235294117</x:v>
      </x:c>
      <x:c r="P671" s="82" t="n">
        <x:f>IF('Pair Build'!AK33="T3 FIRM",1,IF(Geometries!AC8&lt;=$R$28,1,0))</x:f>
        <x:v>1</x:v>
      </x:c>
      <x:c r="Q671" s="82" t="n">
        <x:f>IF($U$28=1,Geometries!AB8,1)</x:f>
        <x:v>1</x:v>
      </x:c>
      <x:c r="R671" s="82" t="n">
        <x:f>IF($V$28=1,Lineages!AJ13,1)</x:f>
        <x:v>1</x:v>
      </x:c>
      <x:c r="S671" s="82" t="n">
        <x:f>MIN(1,G671,H671,K671,L671,Q671,R671)</x:f>
        <x:v>1</x:v>
      </x:c>
      <x:c r="T671" s="74" t="str">
        <x:f>IF(AND('Pair Build'!AJ33="FIT",I671=1,J671=1,M671=1,N671=1,O671&lt;=$E$28,P671=1),"PASS","FAIL")</x:f>
        <x:v>FAIL</x:v>
      </x:c>
      <x:c r="U671" s="98" t="str">
        <x:f>IF(AND(S671&gt;=F671,T671="PASS"),"PASS","FAIL")</x:f>
        <x:v>FAIL</x:v>
      </x:c>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row>
    <x:row r="672">
      <x:c r="B672" s="28" t="str">
        <x:v>P20</x:v>
      </x:c>
      <x:c r="C672" s="28" t="str">
        <x:v>L6-G2</x:v>
      </x:c>
      <x:c r="D672" s="28" t="str">
        <x:v>L6</x:v>
      </x:c>
      <x:c r="E672" s="28" t="str">
        <x:v>G2</x:v>
      </x:c>
      <x:c r="F672" s="96" t="n">
        <x:f>$D$28</x:f>
        <x:v>1</x:v>
      </x:c>
      <x:c r="G672" s="82" t="n">
        <x:f>AB$28</x:f>
        <x:v>1</x:v>
      </x:c>
      <x:c r="H672" s="82" t="n">
        <x:f>MIN(1,Geometries!E9*$I$28+(1-Geometries!E9)*(Geometries!J9*$F$28+Geometries!K9*$G$28*IF(Geometries!M9="YES",1,$J$28)+Geometries!L9*$H$28*IF(Geometries!M9="YES",1,$J$28)))</x:f>
        <x:v>1</x:v>
      </x:c>
      <x:c r="I672" s="82" t="n">
        <x:f>IF($K$28=0,1,IF('Pair Build'!AG34&lt;=$K$28,1,0))</x:f>
        <x:v>1</x:v>
      </x:c>
      <x:c r="J672" s="82" t="n">
        <x:f>IF($L$28=0,1,IF(Geometries!W9&gt;=$L$28,1,0))</x:f>
        <x:v>1</x:v>
      </x:c>
      <x:c r="K672" s="82" t="n">
        <x:f>MIN(IF($M$28=1,Geometries!Z9,1),IF($N$28=1,Geometries!AA9,1))</x:f>
        <x:v>1</x:v>
      </x:c>
      <x:c r="L672" s="82" t="n">
        <x:f>MIN(IF($S$28=1,'Pair Build'!AE34,1),IF($T$28=1,'Pair Build'!AF34,1))</x:f>
        <x:v>1</x:v>
      </x:c>
      <x:c r="M672" s="82" t="n">
        <x:f>IF($O$28=0,1,IF('Pair Build'!AH34&lt;=$O$28,1,0))</x:f>
        <x:v>1</x:v>
      </x:c>
      <x:c r="N672" s="82" t="n">
        <x:f>IF($P$28=0,1,IF('Pair Build'!AI34="PASS",1,0))</x:f>
        <x:v>1</x:v>
      </x:c>
      <x:c r="O672" s="82" t="n">
        <x:f>IF(F672&lt;1,'Pair Build'!Y34,'Pair Build'!Z34)/$Q$28</x:f>
        <x:v>149.93333333333334</x:v>
      </x:c>
      <x:c r="P672" s="82" t="n">
        <x:f>IF('Pair Build'!AK34="T3 FIRM",1,IF(Geometries!AC9&lt;=$R$28,1,0))</x:f>
        <x:v>1</x:v>
      </x:c>
      <x:c r="Q672" s="82" t="n">
        <x:f>IF($U$28=1,Geometries!AB9,1)</x:f>
        <x:v>1</x:v>
      </x:c>
      <x:c r="R672" s="82" t="n">
        <x:f>IF($V$28=1,Lineages!AJ13,1)</x:f>
        <x:v>1</x:v>
      </x:c>
      <x:c r="S672" s="82" t="n">
        <x:f>MIN(1,G672,H672,K672,L672,Q672,R672)</x:f>
        <x:v>1</x:v>
      </x:c>
      <x:c r="T672" s="74" t="str">
        <x:f>IF(AND('Pair Build'!AJ34="FIT",I672=1,J672=1,M672=1,N672=1,O672&lt;=$E$28,P672=1),"PASS","FAIL")</x:f>
        <x:v>FAIL</x:v>
      </x:c>
      <x:c r="U672" s="98" t="str">
        <x:f>IF(AND(S672&gt;=F672,T672="PASS"),"PASS","FAIL")</x:f>
        <x:v>FAIL</x:v>
      </x:c>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row>
    <x:row r="673">
      <x:c r="B673" s="28" t="str">
        <x:v>P20</x:v>
      </x:c>
      <x:c r="C673" s="28" t="str">
        <x:v>L6-G3</x:v>
      </x:c>
      <x:c r="D673" s="28" t="str">
        <x:v>L6</x:v>
      </x:c>
      <x:c r="E673" s="28" t="str">
        <x:v>G3</x:v>
      </x:c>
      <x:c r="F673" s="96" t="n">
        <x:f>$D$28</x:f>
        <x:v>1</x:v>
      </x:c>
      <x:c r="G673" s="82" t="n">
        <x:f>AB$28</x:f>
        <x:v>1</x:v>
      </x:c>
      <x:c r="H673" s="82" t="n">
        <x:f>MIN(1,Geometries!E10*$I$28+(1-Geometries!E10)*(Geometries!J10*$F$28+Geometries!K10*$G$28*IF(Geometries!M10="YES",1,$J$28)+Geometries!L10*$H$28*IF(Geometries!M10="YES",1,$J$28)))</x:f>
        <x:v>1</x:v>
      </x:c>
      <x:c r="I673" s="82" t="n">
        <x:f>IF($K$28=0,1,IF('Pair Build'!AG35&lt;=$K$28,1,0))</x:f>
        <x:v>1</x:v>
      </x:c>
      <x:c r="J673" s="82" t="n">
        <x:f>IF($L$28=0,1,IF(Geometries!W10&gt;=$L$28,1,0))</x:f>
        <x:v>1</x:v>
      </x:c>
      <x:c r="K673" s="82" t="n">
        <x:f>MIN(IF($M$28=1,Geometries!Z10,1),IF($N$28=1,Geometries!AA10,1))</x:f>
        <x:v>1</x:v>
      </x:c>
      <x:c r="L673" s="82" t="n">
        <x:f>MIN(IF($S$28=1,'Pair Build'!AE35,1),IF($T$28=1,'Pair Build'!AF35,1))</x:f>
        <x:v>1</x:v>
      </x:c>
      <x:c r="M673" s="82" t="n">
        <x:f>IF($O$28=0,1,IF('Pair Build'!AH35&lt;=$O$28,1,0))</x:f>
        <x:v>1</x:v>
      </x:c>
      <x:c r="N673" s="82" t="n">
        <x:f>IF($P$28=0,1,IF('Pair Build'!AI35="PASS",1,0))</x:f>
        <x:v>1</x:v>
      </x:c>
      <x:c r="O673" s="82" t="n">
        <x:f>IF(F673&lt;1,'Pair Build'!Y35,'Pair Build'!Z35)/$Q$28</x:f>
        <x:v>115.58823529411765</x:v>
      </x:c>
      <x:c r="P673" s="82" t="n">
        <x:f>IF('Pair Build'!AK35="T3 FIRM",1,IF(Geometries!AC10&lt;=$R$28,1,0))</x:f>
        <x:v>1</x:v>
      </x:c>
      <x:c r="Q673" s="82" t="n">
        <x:f>IF($U$28=1,Geometries!AB10,1)</x:f>
        <x:v>1</x:v>
      </x:c>
      <x:c r="R673" s="82" t="n">
        <x:f>IF($V$28=1,Lineages!AJ13,1)</x:f>
        <x:v>1</x:v>
      </x:c>
      <x:c r="S673" s="82" t="n">
        <x:f>MIN(1,G673,H673,K673,L673,Q673,R673)</x:f>
        <x:v>1</x:v>
      </x:c>
      <x:c r="T673" s="74" t="str">
        <x:f>IF(AND('Pair Build'!AJ35="FIT",I673=1,J673=1,M673=1,N673=1,O673&lt;=$E$28,P673=1),"PASS","FAIL")</x:f>
        <x:v>FAIL</x:v>
      </x:c>
      <x:c r="U673" s="98" t="str">
        <x:f>IF(AND(S673&gt;=F673,T673="PASS"),"PASS","FAIL")</x:f>
        <x:v>FAIL</x:v>
      </x:c>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row>
    <x:row r="674">
      <x:c r="B674" s="28" t="str">
        <x:v>P20</x:v>
      </x:c>
      <x:c r="C674" s="28" t="str">
        <x:v>L6-G4</x:v>
      </x:c>
      <x:c r="D674" s="28" t="str">
        <x:v>L6</x:v>
      </x:c>
      <x:c r="E674" s="28" t="str">
        <x:v>G4</x:v>
      </x:c>
      <x:c r="F674" s="96" t="n">
        <x:f>$D$28</x:f>
        <x:v>1</x:v>
      </x:c>
      <x:c r="G674" s="82" t="n">
        <x:f>AB$28</x:f>
        <x:v>1</x:v>
      </x:c>
      <x:c r="H674" s="82" t="n">
        <x:f>MIN(1,Geometries!E11*$I$28+(1-Geometries!E11)*(Geometries!J11*$F$28+Geometries!K11*$G$28*IF(Geometries!M11="YES",1,$J$28)+Geometries!L11*$H$28*IF(Geometries!M11="YES",1,$J$28)))</x:f>
        <x:v>1</x:v>
      </x:c>
      <x:c r="I674" s="82" t="n">
        <x:f>IF($K$28=0,1,IF('Pair Build'!AG36&lt;=$K$28,1,0))</x:f>
        <x:v>1</x:v>
      </x:c>
      <x:c r="J674" s="82" t="n">
        <x:f>IF($L$28=0,1,IF(Geometries!W11&gt;=$L$28,1,0))</x:f>
        <x:v>1</x:v>
      </x:c>
      <x:c r="K674" s="82" t="n">
        <x:f>MIN(IF($M$28=1,Geometries!Z11,1),IF($N$28=1,Geometries!AA11,1))</x:f>
        <x:v>1</x:v>
      </x:c>
      <x:c r="L674" s="82" t="n">
        <x:f>MIN(IF($S$28=1,'Pair Build'!AE36,1),IF($T$28=1,'Pair Build'!AF36,1))</x:f>
        <x:v>1</x:v>
      </x:c>
      <x:c r="M674" s="82" t="n">
        <x:f>IF($O$28=0,1,IF('Pair Build'!AH36&lt;=$O$28,1,0))</x:f>
        <x:v>1</x:v>
      </x:c>
      <x:c r="N674" s="82" t="n">
        <x:f>IF($P$28=0,1,IF('Pair Build'!AI36="PASS",1,0))</x:f>
        <x:v>1</x:v>
      </x:c>
      <x:c r="O674" s="82" t="n">
        <x:f>IF(F674&lt;1,'Pair Build'!Y36,'Pair Build'!Z36)/$Q$28</x:f>
        <x:v>31.76</x:v>
      </x:c>
      <x:c r="P674" s="82" t="n">
        <x:f>IF('Pair Build'!AK36="T3 FIRM",1,IF(Geometries!AC11&lt;=$R$28,1,0))</x:f>
        <x:v>1</x:v>
      </x:c>
      <x:c r="Q674" s="82" t="n">
        <x:f>IF($U$28=1,Geometries!AB11,1)</x:f>
        <x:v>1</x:v>
      </x:c>
      <x:c r="R674" s="82" t="n">
        <x:f>IF($V$28=1,Lineages!AJ13,1)</x:f>
        <x:v>1</x:v>
      </x:c>
      <x:c r="S674" s="82" t="n">
        <x:f>MIN(1,G674,H674,K674,L674,Q674,R674)</x:f>
        <x:v>1</x:v>
      </x:c>
      <x:c r="T674" s="74" t="str">
        <x:f>IF(AND('Pair Build'!AJ36="FIT",I674=1,J674=1,M674=1,N674=1,O674&lt;=$E$28,P674=1),"PASS","FAIL")</x:f>
        <x:v>PASS</x:v>
      </x:c>
      <x:c r="U674" s="98" t="str">
        <x:f>IF(AND(S674&gt;=F674,T674="PASS"),"PASS","FAIL")</x:f>
        <x:v>PASS</x:v>
      </x:c>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row>
    <x:row r="675">
      <x:c r="B675" s="28" t="str">
        <x:v>P20</x:v>
      </x:c>
      <x:c r="C675" s="28" t="str">
        <x:v>L6-G5</x:v>
      </x:c>
      <x:c r="D675" s="28" t="str">
        <x:v>L6</x:v>
      </x:c>
      <x:c r="E675" s="28" t="str">
        <x:v>G5</x:v>
      </x:c>
      <x:c r="F675" s="96" t="n">
        <x:f>$D$28</x:f>
        <x:v>1</x:v>
      </x:c>
      <x:c r="G675" s="82" t="n">
        <x:f>AB$28</x:f>
        <x:v>1</x:v>
      </x:c>
      <x:c r="H675" s="82" t="n">
        <x:f>MIN(1,Geometries!E12*$I$28+(1-Geometries!E12)*(Geometries!J12*$F$28+Geometries!K12*$G$28*IF(Geometries!M12="YES",1,$J$28)+Geometries!L12*$H$28*IF(Geometries!M12="YES",1,$J$28)))</x:f>
        <x:v>1</x:v>
      </x:c>
      <x:c r="I675" s="82" t="n">
        <x:f>IF($K$28=0,1,IF('Pair Build'!AG37&lt;=$K$28,1,0))</x:f>
        <x:v>1</x:v>
      </x:c>
      <x:c r="J675" s="82" t="n">
        <x:f>IF($L$28=0,1,IF(Geometries!W12&gt;=$L$28,1,0))</x:f>
        <x:v>1</x:v>
      </x:c>
      <x:c r="K675" s="82" t="n">
        <x:f>MIN(IF($M$28=1,Geometries!Z12,1),IF($N$28=1,Geometries!AA12,1))</x:f>
        <x:v>1</x:v>
      </x:c>
      <x:c r="L675" s="82" t="n">
        <x:f>MIN(IF($S$28=1,'Pair Build'!AE37,1),IF($T$28=1,'Pair Build'!AF37,1))</x:f>
        <x:v>1</x:v>
      </x:c>
      <x:c r="M675" s="82" t="n">
        <x:f>IF($O$28=0,1,IF('Pair Build'!AH37&lt;=$O$28,1,0))</x:f>
        <x:v>1</x:v>
      </x:c>
      <x:c r="N675" s="82" t="n">
        <x:f>IF($P$28=0,1,IF('Pair Build'!AI37="PASS",1,0))</x:f>
        <x:v>1</x:v>
      </x:c>
      <x:c r="O675" s="82" t="n">
        <x:f>IF(F675&lt;1,'Pair Build'!Y37,'Pair Build'!Z37)/$Q$28</x:f>
        <x:v>155.79473684210527</x:v>
      </x:c>
      <x:c r="P675" s="82" t="n">
        <x:f>IF('Pair Build'!AK37="T3 FIRM",1,IF(Geometries!AC12&lt;=$R$28,1,0))</x:f>
        <x:v>1</x:v>
      </x:c>
      <x:c r="Q675" s="82" t="n">
        <x:f>IF($U$28=1,Geometries!AB12,1)</x:f>
        <x:v>1</x:v>
      </x:c>
      <x:c r="R675" s="82" t="n">
        <x:f>IF($V$28=1,Lineages!AJ13,1)</x:f>
        <x:v>1</x:v>
      </x:c>
      <x:c r="S675" s="82" t="n">
        <x:f>MIN(1,G675,H675,K675,L675,Q675,R675)</x:f>
        <x:v>1</x:v>
      </x:c>
      <x:c r="T675" s="74" t="str">
        <x:f>IF(AND('Pair Build'!AJ37="FIT",I675=1,J675=1,M675=1,N675=1,O675&lt;=$E$28,P675=1),"PASS","FAIL")</x:f>
        <x:v>FAIL</x:v>
      </x:c>
      <x:c r="U675" s="98" t="str">
        <x:f>IF(AND(S675&gt;=F675,T675="PASS"),"PASS","FAIL")</x:f>
        <x:v>FAIL</x:v>
      </x:c>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row>
    <x:row r="676">
      <x:c r="B676" s="28" t="str">
        <x:v>P21</x:v>
      </x:c>
      <x:c r="C676" s="28" t="str">
        <x:v>L1-G1</x:v>
      </x:c>
      <x:c r="D676" s="28" t="str">
        <x:v>L1</x:v>
      </x:c>
      <x:c r="E676" s="28" t="str">
        <x:v>G1</x:v>
      </x:c>
      <x:c r="F676" s="96" t="n">
        <x:f>$D$29</x:f>
        <x:v>1</x:v>
      </x:c>
      <x:c r="G676" s="82" t="n">
        <x:f>W$29</x:f>
        <x:v>1</x:v>
      </x:c>
      <x:c r="H676" s="82" t="n">
        <x:f>MIN(1,Geometries!E8*$I$29+(1-Geometries!E8)*(Geometries!J8*$F$29+Geometries!K8*$G$29*IF(Geometries!M8="YES",1,$J$29)+Geometries!L8*$H$29*IF(Geometries!M8="YES",1,$J$29)))</x:f>
        <x:v>1</x:v>
      </x:c>
      <x:c r="I676" s="82" t="n">
        <x:f>IF($K$29=0,1,IF('Pair Build'!AG8&lt;=$K$29,1,0))</x:f>
        <x:v>1</x:v>
      </x:c>
      <x:c r="J676" s="82" t="n">
        <x:f>IF($L$29=0,1,IF(Geometries!W8&gt;=$L$29,1,0))</x:f>
        <x:v>1</x:v>
      </x:c>
      <x:c r="K676" s="82" t="n">
        <x:f>MIN(IF($M$29=1,Geometries!Z8,1),IF($N$29=1,Geometries!AA8,1))</x:f>
        <x:v>1</x:v>
      </x:c>
      <x:c r="L676" s="82" t="n">
        <x:f>MIN(IF($S$29=1,'Pair Build'!AE8,1),IF($T$29=1,'Pair Build'!AF8,1))</x:f>
        <x:v>1</x:v>
      </x:c>
      <x:c r="M676" s="82" t="n">
        <x:f>IF($O$29=0,1,IF('Pair Build'!AH8&lt;=$O$29,1,0))</x:f>
        <x:v>0</x:v>
      </x:c>
      <x:c r="N676" s="82" t="n">
        <x:f>IF($P$29=0,1,IF('Pair Build'!AI8="PASS",1,0))</x:f>
        <x:v>1</x:v>
      </x:c>
      <x:c r="O676" s="82" t="n">
        <x:f>IF(F676&lt;1,'Pair Build'!Y8,'Pair Build'!Z8)/$Q$29</x:f>
        <x:v>36</x:v>
      </x:c>
      <x:c r="P676" s="82" t="n">
        <x:f>IF('Pair Build'!AK8="T3 FIRM",1,IF(Geometries!AC8&lt;=$R$29,1,0))</x:f>
        <x:v>1</x:v>
      </x:c>
      <x:c r="Q676" s="82" t="n">
        <x:f>IF($U$29=1,Geometries!AB8,1)</x:f>
        <x:v>1</x:v>
      </x:c>
      <x:c r="R676" s="82" t="n">
        <x:f>IF($V$29=1,Lineages!AJ8,1)</x:f>
        <x:v>1</x:v>
      </x:c>
      <x:c r="S676" s="82" t="n">
        <x:f>MIN(1,G676,H676,K676,L676,Q676,R676)</x:f>
        <x:v>1</x:v>
      </x:c>
      <x:c r="T676" s="74" t="str">
        <x:f>IF(AND('Pair Build'!AJ8="FIT",I676=1,J676=1,M676=1,N676=1,O676&lt;=$E$29,P676=1),"PASS","FAIL")</x:f>
        <x:v>FAIL</x:v>
      </x:c>
      <x:c r="U676" s="98" t="str">
        <x:f>IF(AND(S676&gt;=F676,T676="PASS"),"PASS","FAIL")</x:f>
        <x:v>FAIL</x:v>
      </x:c>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row>
    <x:row r="677">
      <x:c r="B677" s="28" t="str">
        <x:v>P21</x:v>
      </x:c>
      <x:c r="C677" s="28" t="str">
        <x:v>L1-G2</x:v>
      </x:c>
      <x:c r="D677" s="28" t="str">
        <x:v>L1</x:v>
      </x:c>
      <x:c r="E677" s="28" t="str">
        <x:v>G2</x:v>
      </x:c>
      <x:c r="F677" s="96" t="n">
        <x:f>$D$29</x:f>
        <x:v>1</x:v>
      </x:c>
      <x:c r="G677" s="82" t="n">
        <x:f>W$29</x:f>
        <x:v>1</x:v>
      </x:c>
      <x:c r="H677" s="82" t="n">
        <x:f>MIN(1,Geometries!E9*$I$29+(1-Geometries!E9)*(Geometries!J9*$F$29+Geometries!K9*$G$29*IF(Geometries!M9="YES",1,$J$29)+Geometries!L9*$H$29*IF(Geometries!M9="YES",1,$J$29)))</x:f>
        <x:v>1</x:v>
      </x:c>
      <x:c r="I677" s="82" t="n">
        <x:f>IF($K$29=0,1,IF('Pair Build'!AG9&lt;=$K$29,1,0))</x:f>
        <x:v>1</x:v>
      </x:c>
      <x:c r="J677" s="82" t="n">
        <x:f>IF($L$29=0,1,IF(Geometries!W9&gt;=$L$29,1,0))</x:f>
        <x:v>1</x:v>
      </x:c>
      <x:c r="K677" s="82" t="n">
        <x:f>MIN(IF($M$29=1,Geometries!Z9,1),IF($N$29=1,Geometries!AA9,1))</x:f>
        <x:v>1</x:v>
      </x:c>
      <x:c r="L677" s="82" t="n">
        <x:f>MIN(IF($S$29=1,'Pair Build'!AE9,1),IF($T$29=1,'Pair Build'!AF9,1))</x:f>
        <x:v>1</x:v>
      </x:c>
      <x:c r="M677" s="82" t="n">
        <x:f>IF($O$29=0,1,IF('Pair Build'!AH9&lt;=$O$29,1,0))</x:f>
        <x:v>1</x:v>
      </x:c>
      <x:c r="N677" s="82" t="n">
        <x:f>IF($P$29=0,1,IF('Pair Build'!AI9="PASS",1,0))</x:f>
        <x:v>1</x:v>
      </x:c>
      <x:c r="O677" s="82" t="n">
        <x:f>IF(F677&lt;1,'Pair Build'!Y9,'Pair Build'!Z9)/$Q$29</x:f>
        <x:v>44</x:v>
      </x:c>
      <x:c r="P677" s="82" t="n">
        <x:f>IF('Pair Build'!AK9="T3 FIRM",1,IF(Geometries!AC9&lt;=$R$29,1,0))</x:f>
        <x:v>1</x:v>
      </x:c>
      <x:c r="Q677" s="82" t="n">
        <x:f>IF($U$29=1,Geometries!AB9,1)</x:f>
        <x:v>1</x:v>
      </x:c>
      <x:c r="R677" s="82" t="n">
        <x:f>IF($V$29=1,Lineages!AJ8,1)</x:f>
        <x:v>1</x:v>
      </x:c>
      <x:c r="S677" s="82" t="n">
        <x:f>MIN(1,G677,H677,K677,L677,Q677,R677)</x:f>
        <x:v>1</x:v>
      </x:c>
      <x:c r="T677" s="74" t="str">
        <x:f>IF(AND('Pair Build'!AJ9="FIT",I677=1,J677=1,M677=1,N677=1,O677&lt;=$E$29,P677=1),"PASS","FAIL")</x:f>
        <x:v>PASS</x:v>
      </x:c>
      <x:c r="U677" s="98" t="str">
        <x:f>IF(AND(S677&gt;=F677,T677="PASS"),"PASS","FAIL")</x:f>
        <x:v>PASS</x:v>
      </x:c>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row>
    <x:row r="678">
      <x:c r="B678" s="28" t="str">
        <x:v>P21</x:v>
      </x:c>
      <x:c r="C678" s="28" t="str">
        <x:v>L1-G3</x:v>
      </x:c>
      <x:c r="D678" s="28" t="str">
        <x:v>L1</x:v>
      </x:c>
      <x:c r="E678" s="28" t="str">
        <x:v>G3</x:v>
      </x:c>
      <x:c r="F678" s="96" t="n">
        <x:f>$D$29</x:f>
        <x:v>1</x:v>
      </x:c>
      <x:c r="G678" s="82" t="n">
        <x:f>W$29</x:f>
        <x:v>1</x:v>
      </x:c>
      <x:c r="H678" s="82" t="n">
        <x:f>MIN(1,Geometries!E10*$I$29+(1-Geometries!E10)*(Geometries!J10*$F$29+Geometries!K10*$G$29*IF(Geometries!M10="YES",1,$J$29)+Geometries!L10*$H$29*IF(Geometries!M10="YES",1,$J$29)))</x:f>
        <x:v>1</x:v>
      </x:c>
      <x:c r="I678" s="82" t="n">
        <x:f>IF($K$29=0,1,IF('Pair Build'!AG10&lt;=$K$29,1,0))</x:f>
        <x:v>1</x:v>
      </x:c>
      <x:c r="J678" s="82" t="n">
        <x:f>IF($L$29=0,1,IF(Geometries!W10&gt;=$L$29,1,0))</x:f>
        <x:v>1</x:v>
      </x:c>
      <x:c r="K678" s="82" t="n">
        <x:f>MIN(IF($M$29=1,Geometries!Z10,1),IF($N$29=1,Geometries!AA10,1))</x:f>
        <x:v>1</x:v>
      </x:c>
      <x:c r="L678" s="82" t="n">
        <x:f>MIN(IF($S$29=1,'Pair Build'!AE10,1),IF($T$29=1,'Pair Build'!AF10,1))</x:f>
        <x:v>1</x:v>
      </x:c>
      <x:c r="M678" s="82" t="n">
        <x:f>IF($O$29=0,1,IF('Pair Build'!AH10&lt;=$O$29,1,0))</x:f>
        <x:v>1</x:v>
      </x:c>
      <x:c r="N678" s="82" t="n">
        <x:f>IF($P$29=0,1,IF('Pair Build'!AI10="PASS",1,0))</x:f>
        <x:v>1</x:v>
      </x:c>
      <x:c r="O678" s="82" t="n">
        <x:f>IF(F678&lt;1,'Pair Build'!Y10,'Pair Build'!Z10)/$Q$29</x:f>
        <x:v>30</x:v>
      </x:c>
      <x:c r="P678" s="82" t="n">
        <x:f>IF('Pair Build'!AK10="T3 FIRM",1,IF(Geometries!AC10&lt;=$R$29,1,0))</x:f>
        <x:v>1</x:v>
      </x:c>
      <x:c r="Q678" s="82" t="n">
        <x:f>IF($U$29=1,Geometries!AB10,1)</x:f>
        <x:v>1</x:v>
      </x:c>
      <x:c r="R678" s="82" t="n">
        <x:f>IF($V$29=1,Lineages!AJ8,1)</x:f>
        <x:v>1</x:v>
      </x:c>
      <x:c r="S678" s="82" t="n">
        <x:f>MIN(1,G678,H678,K678,L678,Q678,R678)</x:f>
        <x:v>1</x:v>
      </x:c>
      <x:c r="T678" s="74" t="str">
        <x:f>IF(AND('Pair Build'!AJ10="FIT",I678=1,J678=1,M678=1,N678=1,O678&lt;=$E$29,P678=1),"PASS","FAIL")</x:f>
        <x:v>PASS</x:v>
      </x:c>
      <x:c r="U678" s="98" t="str">
        <x:f>IF(AND(S678&gt;=F678,T678="PASS"),"PASS","FAIL")</x:f>
        <x:v>PASS</x:v>
      </x:c>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row>
    <x:row r="679">
      <x:c r="B679" s="28" t="str">
        <x:v>P21</x:v>
      </x:c>
      <x:c r="C679" s="28" t="str">
        <x:v>L1-G4</x:v>
      </x:c>
      <x:c r="D679" s="28" t="str">
        <x:v>L1</x:v>
      </x:c>
      <x:c r="E679" s="28" t="str">
        <x:v>G4</x:v>
      </x:c>
      <x:c r="F679" s="96" t="n">
        <x:f>$D$29</x:f>
        <x:v>1</x:v>
      </x:c>
      <x:c r="G679" s="82" t="n">
        <x:f>W$29</x:f>
        <x:v>1</x:v>
      </x:c>
      <x:c r="H679" s="82" t="n">
        <x:f>MIN(1,Geometries!E11*$I$29+(1-Geometries!E11)*(Geometries!J11*$F$29+Geometries!K11*$G$29*IF(Geometries!M11="YES",1,$J$29)+Geometries!L11*$H$29*IF(Geometries!M11="YES",1,$J$29)))</x:f>
        <x:v>1</x:v>
      </x:c>
      <x:c r="I679" s="82" t="n">
        <x:f>IF($K$29=0,1,IF('Pair Build'!AG11&lt;=$K$29,1,0))</x:f>
        <x:v>1</x:v>
      </x:c>
      <x:c r="J679" s="82" t="n">
        <x:f>IF($L$29=0,1,IF(Geometries!W11&gt;=$L$29,1,0))</x:f>
        <x:v>1</x:v>
      </x:c>
      <x:c r="K679" s="82" t="n">
        <x:f>MIN(IF($M$29=1,Geometries!Z11,1),IF($N$29=1,Geometries!AA11,1))</x:f>
        <x:v>1</x:v>
      </x:c>
      <x:c r="L679" s="82" t="n">
        <x:f>MIN(IF($S$29=1,'Pair Build'!AE11,1),IF($T$29=1,'Pair Build'!AF11,1))</x:f>
        <x:v>1</x:v>
      </x:c>
      <x:c r="M679" s="82" t="n">
        <x:f>IF($O$29=0,1,IF('Pair Build'!AH11&lt;=$O$29,1,0))</x:f>
        <x:v>1</x:v>
      </x:c>
      <x:c r="N679" s="82" t="n">
        <x:f>IF($P$29=0,1,IF('Pair Build'!AI11="PASS",1,0))</x:f>
        <x:v>1</x:v>
      </x:c>
      <x:c r="O679" s="82" t="n">
        <x:f>IF(F679&lt;1,'Pair Build'!Y11,'Pair Build'!Z11)/$Q$29</x:f>
        <x:v>12</x:v>
      </x:c>
      <x:c r="P679" s="82" t="n">
        <x:f>IF('Pair Build'!AK11="T3 FIRM",1,IF(Geometries!AC11&lt;=$R$29,1,0))</x:f>
        <x:v>1</x:v>
      </x:c>
      <x:c r="Q679" s="82" t="n">
        <x:f>IF($U$29=1,Geometries!AB11,1)</x:f>
        <x:v>1</x:v>
      </x:c>
      <x:c r="R679" s="82" t="n">
        <x:f>IF($V$29=1,Lineages!AJ8,1)</x:f>
        <x:v>1</x:v>
      </x:c>
      <x:c r="S679" s="82" t="n">
        <x:f>MIN(1,G679,H679,K679,L679,Q679,R679)</x:f>
        <x:v>1</x:v>
      </x:c>
      <x:c r="T679" s="74" t="str">
        <x:f>IF(AND('Pair Build'!AJ11="FIT",I679=1,J679=1,M679=1,N679=1,O679&lt;=$E$29,P679=1),"PASS","FAIL")</x:f>
        <x:v>PASS</x:v>
      </x:c>
      <x:c r="U679" s="98" t="str">
        <x:f>IF(AND(S679&gt;=F679,T679="PASS"),"PASS","FAIL")</x:f>
        <x:v>PASS</x:v>
      </x:c>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row>
    <x:row r="680">
      <x:c r="B680" s="28" t="str">
        <x:v>P21</x:v>
      </x:c>
      <x:c r="C680" s="28" t="str">
        <x:v>L1-G5</x:v>
      </x:c>
      <x:c r="D680" s="28" t="str">
        <x:v>L1</x:v>
      </x:c>
      <x:c r="E680" s="28" t="str">
        <x:v>G5</x:v>
      </x:c>
      <x:c r="F680" s="96" t="n">
        <x:f>$D$29</x:f>
        <x:v>1</x:v>
      </x:c>
      <x:c r="G680" s="82" t="n">
        <x:f>W$29</x:f>
        <x:v>1</x:v>
      </x:c>
      <x:c r="H680" s="82" t="n">
        <x:f>MIN(1,Geometries!E12*$I$29+(1-Geometries!E12)*(Geometries!J12*$F$29+Geometries!K12*$G$29*IF(Geometries!M12="YES",1,$J$29)+Geometries!L12*$H$29*IF(Geometries!M12="YES",1,$J$29)))</x:f>
        <x:v>1</x:v>
      </x:c>
      <x:c r="I680" s="82" t="n">
        <x:f>IF($K$29=0,1,IF('Pair Build'!AG12&lt;=$K$29,1,0))</x:f>
        <x:v>1</x:v>
      </x:c>
      <x:c r="J680" s="82" t="n">
        <x:f>IF($L$29=0,1,IF(Geometries!W12&gt;=$L$29,1,0))</x:f>
        <x:v>1</x:v>
      </x:c>
      <x:c r="K680" s="82" t="n">
        <x:f>MIN(IF($M$29=1,Geometries!Z12,1),IF($N$29=1,Geometries!AA12,1))</x:f>
        <x:v>1</x:v>
      </x:c>
      <x:c r="L680" s="82" t="n">
        <x:f>MIN(IF($S$29=1,'Pair Build'!AE12,1),IF($T$29=1,'Pair Build'!AF12,1))</x:f>
        <x:v>1</x:v>
      </x:c>
      <x:c r="M680" s="82" t="n">
        <x:f>IF($O$29=0,1,IF('Pair Build'!AH12&lt;=$O$29,1,0))</x:f>
        <x:v>0</x:v>
      </x:c>
      <x:c r="N680" s="82" t="n">
        <x:f>IF($P$29=0,1,IF('Pair Build'!AI12="PASS",1,0))</x:f>
        <x:v>1</x:v>
      </x:c>
      <x:c r="O680" s="82" t="n">
        <x:f>IF(F680&lt;1,'Pair Build'!Y12,'Pair Build'!Z12)/$Q$29</x:f>
        <x:v>46</x:v>
      </x:c>
      <x:c r="P680" s="82" t="n">
        <x:f>IF('Pair Build'!AK12="T3 FIRM",1,IF(Geometries!AC12&lt;=$R$29,1,0))</x:f>
        <x:v>1</x:v>
      </x:c>
      <x:c r="Q680" s="82" t="n">
        <x:f>IF($U$29=1,Geometries!AB12,1)</x:f>
        <x:v>1</x:v>
      </x:c>
      <x:c r="R680" s="82" t="n">
        <x:f>IF($V$29=1,Lineages!AJ8,1)</x:f>
        <x:v>1</x:v>
      </x:c>
      <x:c r="S680" s="82" t="n">
        <x:f>MIN(1,G680,H680,K680,L680,Q680,R680)</x:f>
        <x:v>1</x:v>
      </x:c>
      <x:c r="T680" s="74" t="str">
        <x:f>IF(AND('Pair Build'!AJ12="FIT",I680=1,J680=1,M680=1,N680=1,O680&lt;=$E$29,P680=1),"PASS","FAIL")</x:f>
        <x:v>FAIL</x:v>
      </x:c>
      <x:c r="U680" s="98" t="str">
        <x:f>IF(AND(S680&gt;=F680,T680="PASS"),"PASS","FAIL")</x:f>
        <x:v>FAIL</x:v>
      </x:c>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row>
    <x:row r="681">
      <x:c r="B681" s="28" t="str">
        <x:v>P21</x:v>
      </x:c>
      <x:c r="C681" s="28" t="str">
        <x:v>L2-G1</x:v>
      </x:c>
      <x:c r="D681" s="28" t="str">
        <x:v>L2</x:v>
      </x:c>
      <x:c r="E681" s="28" t="str">
        <x:v>G1</x:v>
      </x:c>
      <x:c r="F681" s="96" t="n">
        <x:f>$D$29</x:f>
        <x:v>1</x:v>
      </x:c>
      <x:c r="G681" s="82" t="n">
        <x:f>X$29</x:f>
        <x:v>1</x:v>
      </x:c>
      <x:c r="H681" s="82" t="n">
        <x:f>MIN(1,Geometries!E8*$I$29+(1-Geometries!E8)*(Geometries!J8*$F$29+Geometries!K8*$G$29*IF(Geometries!M8="YES",1,$J$29)+Geometries!L8*$H$29*IF(Geometries!M8="YES",1,$J$29)))</x:f>
        <x:v>1</x:v>
      </x:c>
      <x:c r="I681" s="82" t="n">
        <x:f>IF($K$29=0,1,IF('Pair Build'!AG13&lt;=$K$29,1,0))</x:f>
        <x:v>1</x:v>
      </x:c>
      <x:c r="J681" s="82" t="n">
        <x:f>IF($L$29=0,1,IF(Geometries!W8&gt;=$L$29,1,0))</x:f>
        <x:v>1</x:v>
      </x:c>
      <x:c r="K681" s="82" t="n">
        <x:f>MIN(IF($M$29=1,Geometries!Z8,1),IF($N$29=1,Geometries!AA8,1))</x:f>
        <x:v>1</x:v>
      </x:c>
      <x:c r="L681" s="82" t="n">
        <x:f>MIN(IF($S$29=1,'Pair Build'!AE13,1),IF($T$29=1,'Pair Build'!AF13,1))</x:f>
        <x:v>1</x:v>
      </x:c>
      <x:c r="M681" s="82" t="n">
        <x:f>IF($O$29=0,1,IF('Pair Build'!AH13&lt;=$O$29,1,0))</x:f>
        <x:v>0</x:v>
      </x:c>
      <x:c r="N681" s="82" t="n">
        <x:f>IF($P$29=0,1,IF('Pair Build'!AI13="PASS",1,0))</x:f>
        <x:v>1</x:v>
      </x:c>
      <x:c r="O681" s="82" t="n">
        <x:f>IF(F681&lt;1,'Pair Build'!Y13,'Pair Build'!Z13)/$Q$29</x:f>
        <x:v>42.21176470588235</x:v>
      </x:c>
      <x:c r="P681" s="82" t="n">
        <x:f>IF('Pair Build'!AK13="T3 FIRM",1,IF(Geometries!AC8&lt;=$R$29,1,0))</x:f>
        <x:v>1</x:v>
      </x:c>
      <x:c r="Q681" s="82" t="n">
        <x:f>IF($U$29=1,Geometries!AB8,1)</x:f>
        <x:v>1</x:v>
      </x:c>
      <x:c r="R681" s="82" t="n">
        <x:f>IF($V$29=1,Lineages!AJ9,1)</x:f>
        <x:v>1</x:v>
      </x:c>
      <x:c r="S681" s="82" t="n">
        <x:f>MIN(1,G681,H681,K681,L681,Q681,R681)</x:f>
        <x:v>1</x:v>
      </x:c>
      <x:c r="T681" s="74" t="str">
        <x:f>IF(AND('Pair Build'!AJ13="FIT",I681=1,J681=1,M681=1,N681=1,O681&lt;=$E$29,P681=1),"PASS","FAIL")</x:f>
        <x:v>FAIL</x:v>
      </x:c>
      <x:c r="U681" s="98" t="str">
        <x:f>IF(AND(S681&gt;=F681,T681="PASS"),"PASS","FAIL")</x:f>
        <x:v>FAIL</x:v>
      </x:c>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row>
    <x:row r="682">
      <x:c r="B682" s="28" t="str">
        <x:v>P21</x:v>
      </x:c>
      <x:c r="C682" s="28" t="str">
        <x:v>L2-G2</x:v>
      </x:c>
      <x:c r="D682" s="28" t="str">
        <x:v>L2</x:v>
      </x:c>
      <x:c r="E682" s="28" t="str">
        <x:v>G2</x:v>
      </x:c>
      <x:c r="F682" s="96" t="n">
        <x:f>$D$29</x:f>
        <x:v>1</x:v>
      </x:c>
      <x:c r="G682" s="82" t="n">
        <x:f>X$29</x:f>
        <x:v>1</x:v>
      </x:c>
      <x:c r="H682" s="82" t="n">
        <x:f>MIN(1,Geometries!E9*$I$29+(1-Geometries!E9)*(Geometries!J9*$F$29+Geometries!K9*$G$29*IF(Geometries!M9="YES",1,$J$29)+Geometries!L9*$H$29*IF(Geometries!M9="YES",1,$J$29)))</x:f>
        <x:v>1</x:v>
      </x:c>
      <x:c r="I682" s="82" t="n">
        <x:f>IF($K$29=0,1,IF('Pair Build'!AG14&lt;=$K$29,1,0))</x:f>
        <x:v>1</x:v>
      </x:c>
      <x:c r="J682" s="82" t="n">
        <x:f>IF($L$29=0,1,IF(Geometries!W9&gt;=$L$29,1,0))</x:f>
        <x:v>1</x:v>
      </x:c>
      <x:c r="K682" s="82" t="n">
        <x:f>MIN(IF($M$29=1,Geometries!Z9,1),IF($N$29=1,Geometries!AA9,1))</x:f>
        <x:v>1</x:v>
      </x:c>
      <x:c r="L682" s="82" t="n">
        <x:f>MIN(IF($S$29=1,'Pair Build'!AE14,1),IF($T$29=1,'Pair Build'!AF14,1))</x:f>
        <x:v>1</x:v>
      </x:c>
      <x:c r="M682" s="82" t="n">
        <x:f>IF($O$29=0,1,IF('Pair Build'!AH14&lt;=$O$29,1,0))</x:f>
        <x:v>1</x:v>
      </x:c>
      <x:c r="N682" s="82" t="n">
        <x:f>IF($P$29=0,1,IF('Pair Build'!AI14="PASS",1,0))</x:f>
        <x:v>1</x:v>
      </x:c>
      <x:c r="O682" s="82" t="n">
        <x:f>IF(F682&lt;1,'Pair Build'!Y14,'Pair Build'!Z14)/$Q$29</x:f>
        <x:v>50.86666666666667</x:v>
      </x:c>
      <x:c r="P682" s="82" t="n">
        <x:f>IF('Pair Build'!AK14="T3 FIRM",1,IF(Geometries!AC9&lt;=$R$29,1,0))</x:f>
        <x:v>1</x:v>
      </x:c>
      <x:c r="Q682" s="82" t="n">
        <x:f>IF($U$29=1,Geometries!AB9,1)</x:f>
        <x:v>1</x:v>
      </x:c>
      <x:c r="R682" s="82" t="n">
        <x:f>IF($V$29=1,Lineages!AJ9,1)</x:f>
        <x:v>1</x:v>
      </x:c>
      <x:c r="S682" s="82" t="n">
        <x:f>MIN(1,G682,H682,K682,L682,Q682,R682)</x:f>
        <x:v>1</x:v>
      </x:c>
      <x:c r="T682" s="74" t="str">
        <x:f>IF(AND('Pair Build'!AJ14="FIT",I682=1,J682=1,M682=1,N682=1,O682&lt;=$E$29,P682=1),"PASS","FAIL")</x:f>
        <x:v>FAIL</x:v>
      </x:c>
      <x:c r="U682" s="98" t="str">
        <x:f>IF(AND(S682&gt;=F682,T682="PASS"),"PASS","FAIL")</x:f>
        <x:v>FAIL</x:v>
      </x:c>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row>
    <x:row r="683">
      <x:c r="B683" s="28" t="str">
        <x:v>P21</x:v>
      </x:c>
      <x:c r="C683" s="28" t="str">
        <x:v>L2-G3</x:v>
      </x:c>
      <x:c r="D683" s="28" t="str">
        <x:v>L2</x:v>
      </x:c>
      <x:c r="E683" s="28" t="str">
        <x:v>G3</x:v>
      </x:c>
      <x:c r="F683" s="96" t="n">
        <x:f>$D$29</x:f>
        <x:v>1</x:v>
      </x:c>
      <x:c r="G683" s="82" t="n">
        <x:f>X$29</x:f>
        <x:v>1</x:v>
      </x:c>
      <x:c r="H683" s="82" t="n">
        <x:f>MIN(1,Geometries!E10*$I$29+(1-Geometries!E10)*(Geometries!J10*$F$29+Geometries!K10*$G$29*IF(Geometries!M10="YES",1,$J$29)+Geometries!L10*$H$29*IF(Geometries!M10="YES",1,$J$29)))</x:f>
        <x:v>1</x:v>
      </x:c>
      <x:c r="I683" s="82" t="n">
        <x:f>IF($K$29=0,1,IF('Pair Build'!AG15&lt;=$K$29,1,0))</x:f>
        <x:v>1</x:v>
      </x:c>
      <x:c r="J683" s="82" t="n">
        <x:f>IF($L$29=0,1,IF(Geometries!W10&gt;=$L$29,1,0))</x:f>
        <x:v>1</x:v>
      </x:c>
      <x:c r="K683" s="82" t="n">
        <x:f>MIN(IF($M$29=1,Geometries!Z10,1),IF($N$29=1,Geometries!AA10,1))</x:f>
        <x:v>1</x:v>
      </x:c>
      <x:c r="L683" s="82" t="n">
        <x:f>MIN(IF($S$29=1,'Pair Build'!AE15,1),IF($T$29=1,'Pair Build'!AF15,1))</x:f>
        <x:v>1</x:v>
      </x:c>
      <x:c r="M683" s="82" t="n">
        <x:f>IF($O$29=0,1,IF('Pair Build'!AH15&lt;=$O$29,1,0))</x:f>
        <x:v>1</x:v>
      </x:c>
      <x:c r="N683" s="82" t="n">
        <x:f>IF($P$29=0,1,IF('Pair Build'!AI15="PASS",1,0))</x:f>
        <x:v>1</x:v>
      </x:c>
      <x:c r="O683" s="82" t="n">
        <x:f>IF(F683&lt;1,'Pair Build'!Y15,'Pair Build'!Z15)/$Q$29</x:f>
        <x:v>35.576470588235296</x:v>
      </x:c>
      <x:c r="P683" s="82" t="n">
        <x:f>IF('Pair Build'!AK15="T3 FIRM",1,IF(Geometries!AC10&lt;=$R$29,1,0))</x:f>
        <x:v>1</x:v>
      </x:c>
      <x:c r="Q683" s="82" t="n">
        <x:f>IF($U$29=1,Geometries!AB10,1)</x:f>
        <x:v>1</x:v>
      </x:c>
      <x:c r="R683" s="82" t="n">
        <x:f>IF($V$29=1,Lineages!AJ9,1)</x:f>
        <x:v>1</x:v>
      </x:c>
      <x:c r="S683" s="82" t="n">
        <x:f>MIN(1,G683,H683,K683,L683,Q683,R683)</x:f>
        <x:v>1</x:v>
      </x:c>
      <x:c r="T683" s="74" t="str">
        <x:f>IF(AND('Pair Build'!AJ15="FIT",I683=1,J683=1,M683=1,N683=1,O683&lt;=$E$29,P683=1),"PASS","FAIL")</x:f>
        <x:v>PASS</x:v>
      </x:c>
      <x:c r="U683" s="98" t="str">
        <x:f>IF(AND(S683&gt;=F683,T683="PASS"),"PASS","FAIL")</x:f>
        <x:v>PASS</x:v>
      </x:c>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row>
    <x:row r="684">
      <x:c r="B684" s="28" t="str">
        <x:v>P21</x:v>
      </x:c>
      <x:c r="C684" s="28" t="str">
        <x:v>L2-G4</x:v>
      </x:c>
      <x:c r="D684" s="28" t="str">
        <x:v>L2</x:v>
      </x:c>
      <x:c r="E684" s="28" t="str">
        <x:v>G4</x:v>
      </x:c>
      <x:c r="F684" s="96" t="n">
        <x:f>$D$29</x:f>
        <x:v>1</x:v>
      </x:c>
      <x:c r="G684" s="82" t="n">
        <x:f>X$29</x:f>
        <x:v>1</x:v>
      </x:c>
      <x:c r="H684" s="82" t="n">
        <x:f>MIN(1,Geometries!E11*$I$29+(1-Geometries!E11)*(Geometries!J11*$F$29+Geometries!K11*$G$29*IF(Geometries!M11="YES",1,$J$29)+Geometries!L11*$H$29*IF(Geometries!M11="YES",1,$J$29)))</x:f>
        <x:v>1</x:v>
      </x:c>
      <x:c r="I684" s="82" t="n">
        <x:f>IF($K$29=0,1,IF('Pair Build'!AG16&lt;=$K$29,1,0))</x:f>
        <x:v>1</x:v>
      </x:c>
      <x:c r="J684" s="82" t="n">
        <x:f>IF($L$29=0,1,IF(Geometries!W11&gt;=$L$29,1,0))</x:f>
        <x:v>1</x:v>
      </x:c>
      <x:c r="K684" s="82" t="n">
        <x:f>MIN(IF($M$29=1,Geometries!Z11,1),IF($N$29=1,Geometries!AA11,1))</x:f>
        <x:v>1</x:v>
      </x:c>
      <x:c r="L684" s="82" t="n">
        <x:f>MIN(IF($S$29=1,'Pair Build'!AE16,1),IF($T$29=1,'Pair Build'!AF16,1))</x:f>
        <x:v>1</x:v>
      </x:c>
      <x:c r="M684" s="82" t="n">
        <x:f>IF($O$29=0,1,IF('Pair Build'!AH16&lt;=$O$29,1,0))</x:f>
        <x:v>1</x:v>
      </x:c>
      <x:c r="N684" s="82" t="n">
        <x:f>IF($P$29=0,1,IF('Pair Build'!AI16="PASS",1,0))</x:f>
        <x:v>1</x:v>
      </x:c>
      <x:c r="O684" s="82" t="n">
        <x:f>IF(F684&lt;1,'Pair Build'!Y16,'Pair Build'!Z16)/$Q$29</x:f>
        <x:v>13.36</x:v>
      </x:c>
      <x:c r="P684" s="82" t="n">
        <x:f>IF('Pair Build'!AK16="T3 FIRM",1,IF(Geometries!AC11&lt;=$R$29,1,0))</x:f>
        <x:v>1</x:v>
      </x:c>
      <x:c r="Q684" s="82" t="n">
        <x:f>IF($U$29=1,Geometries!AB11,1)</x:f>
        <x:v>1</x:v>
      </x:c>
      <x:c r="R684" s="82" t="n">
        <x:f>IF($V$29=1,Lineages!AJ9,1)</x:f>
        <x:v>1</x:v>
      </x:c>
      <x:c r="S684" s="82" t="n">
        <x:f>MIN(1,G684,H684,K684,L684,Q684,R684)</x:f>
        <x:v>1</x:v>
      </x:c>
      <x:c r="T684" s="74" t="str">
        <x:f>IF(AND('Pair Build'!AJ16="FIT",I684=1,J684=1,M684=1,N684=1,O684&lt;=$E$29,P684=1),"PASS","FAIL")</x:f>
        <x:v>PASS</x:v>
      </x:c>
      <x:c r="U684" s="98" t="str">
        <x:f>IF(AND(S684&gt;=F684,T684="PASS"),"PASS","FAIL")</x:f>
        <x:v>PASS</x:v>
      </x:c>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row>
    <x:row r="685">
      <x:c r="B685" s="28" t="str">
        <x:v>P21</x:v>
      </x:c>
      <x:c r="C685" s="28" t="str">
        <x:v>L2-G5</x:v>
      </x:c>
      <x:c r="D685" s="28" t="str">
        <x:v>L2</x:v>
      </x:c>
      <x:c r="E685" s="28" t="str">
        <x:v>G5</x:v>
      </x:c>
      <x:c r="F685" s="96" t="n">
        <x:f>$D$29</x:f>
        <x:v>1</x:v>
      </x:c>
      <x:c r="G685" s="82" t="n">
        <x:f>X$29</x:f>
        <x:v>1</x:v>
      </x:c>
      <x:c r="H685" s="82" t="n">
        <x:f>MIN(1,Geometries!E12*$I$29+(1-Geometries!E12)*(Geometries!J12*$F$29+Geometries!K12*$G$29*IF(Geometries!M12="YES",1,$J$29)+Geometries!L12*$H$29*IF(Geometries!M12="YES",1,$J$29)))</x:f>
        <x:v>1</x:v>
      </x:c>
      <x:c r="I685" s="82" t="n">
        <x:f>IF($K$29=0,1,IF('Pair Build'!AG17&lt;=$K$29,1,0))</x:f>
        <x:v>1</x:v>
      </x:c>
      <x:c r="J685" s="82" t="n">
        <x:f>IF($L$29=0,1,IF(Geometries!W12&gt;=$L$29,1,0))</x:f>
        <x:v>1</x:v>
      </x:c>
      <x:c r="K685" s="82" t="n">
        <x:f>MIN(IF($M$29=1,Geometries!Z12,1),IF($N$29=1,Geometries!AA12,1))</x:f>
        <x:v>1</x:v>
      </x:c>
      <x:c r="L685" s="82" t="n">
        <x:f>MIN(IF($S$29=1,'Pair Build'!AE17,1),IF($T$29=1,'Pair Build'!AF17,1))</x:f>
        <x:v>1</x:v>
      </x:c>
      <x:c r="M685" s="82" t="n">
        <x:f>IF($O$29=0,1,IF('Pair Build'!AH17&lt;=$O$29,1,0))</x:f>
        <x:v>1</x:v>
      </x:c>
      <x:c r="N685" s="82" t="n">
        <x:f>IF($P$29=0,1,IF('Pair Build'!AI17="PASS",1,0))</x:f>
        <x:v>1</x:v>
      </x:c>
      <x:c r="O685" s="82" t="n">
        <x:f>IF(F685&lt;1,'Pair Build'!Y17,'Pair Build'!Z17)/$Q$29</x:f>
        <x:v>53.142105263157895</x:v>
      </x:c>
      <x:c r="P685" s="82" t="n">
        <x:f>IF('Pair Build'!AK17="T3 FIRM",1,IF(Geometries!AC12&lt;=$R$29,1,0))</x:f>
        <x:v>1</x:v>
      </x:c>
      <x:c r="Q685" s="82" t="n">
        <x:f>IF($U$29=1,Geometries!AB12,1)</x:f>
        <x:v>1</x:v>
      </x:c>
      <x:c r="R685" s="82" t="n">
        <x:f>IF($V$29=1,Lineages!AJ9,1)</x:f>
        <x:v>1</x:v>
      </x:c>
      <x:c r="S685" s="82" t="n">
        <x:f>MIN(1,G685,H685,K685,L685,Q685,R685)</x:f>
        <x:v>1</x:v>
      </x:c>
      <x:c r="T685" s="74" t="str">
        <x:f>IF(AND('Pair Build'!AJ17="FIT",I685=1,J685=1,M685=1,N685=1,O685&lt;=$E$29,P685=1),"PASS","FAIL")</x:f>
        <x:v>FAIL</x:v>
      </x:c>
      <x:c r="U685" s="98" t="str">
        <x:f>IF(AND(S685&gt;=F685,T685="PASS"),"PASS","FAIL")</x:f>
        <x:v>FAIL</x:v>
      </x:c>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row>
    <x:row r="686">
      <x:c r="B686" s="28" t="str">
        <x:v>P21</x:v>
      </x:c>
      <x:c r="C686" s="28" t="str">
        <x:v>L3-G1</x:v>
      </x:c>
      <x:c r="D686" s="28" t="str">
        <x:v>L3</x:v>
      </x:c>
      <x:c r="E686" s="28" t="str">
        <x:v>G1</x:v>
      </x:c>
      <x:c r="F686" s="96" t="n">
        <x:f>$D$29</x:f>
        <x:v>1</x:v>
      </x:c>
      <x:c r="G686" s="82" t="n">
        <x:f>Y$29</x:f>
        <x:v>1</x:v>
      </x:c>
      <x:c r="H686" s="82" t="n">
        <x:f>MIN(1,Geometries!E8*$I$29+(1-Geometries!E8)*(Geometries!J8*$F$29+Geometries!K8*$G$29*IF(Geometries!M8="YES",1,$J$29)+Geometries!L8*$H$29*IF(Geometries!M8="YES",1,$J$29)))</x:f>
        <x:v>1</x:v>
      </x:c>
      <x:c r="I686" s="82" t="n">
        <x:f>IF($K$29=0,1,IF('Pair Build'!AG18&lt;=$K$29,1,0))</x:f>
        <x:v>1</x:v>
      </x:c>
      <x:c r="J686" s="82" t="n">
        <x:f>IF($L$29=0,1,IF(Geometries!W8&gt;=$L$29,1,0))</x:f>
        <x:v>1</x:v>
      </x:c>
      <x:c r="K686" s="82" t="n">
        <x:f>MIN(IF($M$29=1,Geometries!Z8,1),IF($N$29=1,Geometries!AA8,1))</x:f>
        <x:v>1</x:v>
      </x:c>
      <x:c r="L686" s="82" t="n">
        <x:f>MIN(IF($S$29=1,'Pair Build'!AE18,1),IF($T$29=1,'Pair Build'!AF18,1))</x:f>
        <x:v>1</x:v>
      </x:c>
      <x:c r="M686" s="82" t="n">
        <x:f>IF($O$29=0,1,IF('Pair Build'!AH18&lt;=$O$29,1,0))</x:f>
        <x:v>1</x:v>
      </x:c>
      <x:c r="N686" s="82" t="n">
        <x:f>IF($P$29=0,1,IF('Pair Build'!AI18="PASS",1,0))</x:f>
        <x:v>1</x:v>
      </x:c>
      <x:c r="O686" s="82" t="n">
        <x:f>IF(F686&lt;1,'Pair Build'!Y18,'Pair Build'!Z18)/$Q$29</x:f>
        <x:v>53.78823529411765</x:v>
      </x:c>
      <x:c r="P686" s="82" t="n">
        <x:f>IF('Pair Build'!AK18="T3 FIRM",1,IF(Geometries!AC8&lt;=$R$29,1,0))</x:f>
        <x:v>1</x:v>
      </x:c>
      <x:c r="Q686" s="82" t="n">
        <x:f>IF($U$29=1,Geometries!AB8,1)</x:f>
        <x:v>1</x:v>
      </x:c>
      <x:c r="R686" s="82" t="n">
        <x:f>IF($V$29=1,Lineages!AJ10,1)</x:f>
        <x:v>1</x:v>
      </x:c>
      <x:c r="S686" s="82" t="n">
        <x:f>MIN(1,G686,H686,K686,L686,Q686,R686)</x:f>
        <x:v>1</x:v>
      </x:c>
      <x:c r="T686" s="74" t="str">
        <x:f>IF(AND('Pair Build'!AJ18="FIT",I686=1,J686=1,M686=1,N686=1,O686&lt;=$E$29,P686=1),"PASS","FAIL")</x:f>
        <x:v>FAIL</x:v>
      </x:c>
      <x:c r="U686" s="98" t="str">
        <x:f>IF(AND(S686&gt;=F686,T686="PASS"),"PASS","FAIL")</x:f>
        <x:v>FAIL</x:v>
      </x:c>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row>
    <x:row r="687">
      <x:c r="B687" s="28" t="str">
        <x:v>P21</x:v>
      </x:c>
      <x:c r="C687" s="28" t="str">
        <x:v>L3-G2</x:v>
      </x:c>
      <x:c r="D687" s="28" t="str">
        <x:v>L3</x:v>
      </x:c>
      <x:c r="E687" s="28" t="str">
        <x:v>G2</x:v>
      </x:c>
      <x:c r="F687" s="96" t="n">
        <x:f>$D$29</x:f>
        <x:v>1</x:v>
      </x:c>
      <x:c r="G687" s="82" t="n">
        <x:f>Y$29</x:f>
        <x:v>1</x:v>
      </x:c>
      <x:c r="H687" s="82" t="n">
        <x:f>MIN(1,Geometries!E9*$I$29+(1-Geometries!E9)*(Geometries!J9*$F$29+Geometries!K9*$G$29*IF(Geometries!M9="YES",1,$J$29)+Geometries!L9*$H$29*IF(Geometries!M9="YES",1,$J$29)))</x:f>
        <x:v>1</x:v>
      </x:c>
      <x:c r="I687" s="82" t="n">
        <x:f>IF($K$29=0,1,IF('Pair Build'!AG19&lt;=$K$29,1,0))</x:f>
        <x:v>1</x:v>
      </x:c>
      <x:c r="J687" s="82" t="n">
        <x:f>IF($L$29=0,1,IF(Geometries!W9&gt;=$L$29,1,0))</x:f>
        <x:v>1</x:v>
      </x:c>
      <x:c r="K687" s="82" t="n">
        <x:f>MIN(IF($M$29=1,Geometries!Z9,1),IF($N$29=1,Geometries!AA9,1))</x:f>
        <x:v>1</x:v>
      </x:c>
      <x:c r="L687" s="82" t="n">
        <x:f>MIN(IF($S$29=1,'Pair Build'!AE19,1),IF($T$29=1,'Pair Build'!AF19,1))</x:f>
        <x:v>1</x:v>
      </x:c>
      <x:c r="M687" s="82" t="n">
        <x:f>IF($O$29=0,1,IF('Pair Build'!AH19&lt;=$O$29,1,0))</x:f>
        <x:v>1</x:v>
      </x:c>
      <x:c r="N687" s="82" t="n">
        <x:f>IF($P$29=0,1,IF('Pair Build'!AI19="PASS",1,0))</x:f>
        <x:v>1</x:v>
      </x:c>
      <x:c r="O687" s="82" t="n">
        <x:f>IF(F687&lt;1,'Pair Build'!Y19,'Pair Build'!Z19)/$Q$29</x:f>
        <x:v>66.4</x:v>
      </x:c>
      <x:c r="P687" s="82" t="n">
        <x:f>IF('Pair Build'!AK19="T3 FIRM",1,IF(Geometries!AC9&lt;=$R$29,1,0))</x:f>
        <x:v>1</x:v>
      </x:c>
      <x:c r="Q687" s="82" t="n">
        <x:f>IF($U$29=1,Geometries!AB9,1)</x:f>
        <x:v>1</x:v>
      </x:c>
      <x:c r="R687" s="82" t="n">
        <x:f>IF($V$29=1,Lineages!AJ10,1)</x:f>
        <x:v>1</x:v>
      </x:c>
      <x:c r="S687" s="82" t="n">
        <x:f>MIN(1,G687,H687,K687,L687,Q687,R687)</x:f>
        <x:v>1</x:v>
      </x:c>
      <x:c r="T687" s="74" t="str">
        <x:f>IF(AND('Pair Build'!AJ19="FIT",I687=1,J687=1,M687=1,N687=1,O687&lt;=$E$29,P687=1),"PASS","FAIL")</x:f>
        <x:v>FAIL</x:v>
      </x:c>
      <x:c r="U687" s="98" t="str">
        <x:f>IF(AND(S687&gt;=F687,T687="PASS"),"PASS","FAIL")</x:f>
        <x:v>FAIL</x:v>
      </x:c>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row>
    <x:row r="688">
      <x:c r="B688" s="28" t="str">
        <x:v>P21</x:v>
      </x:c>
      <x:c r="C688" s="28" t="str">
        <x:v>L3-G3</x:v>
      </x:c>
      <x:c r="D688" s="28" t="str">
        <x:v>L3</x:v>
      </x:c>
      <x:c r="E688" s="28" t="str">
        <x:v>G3</x:v>
      </x:c>
      <x:c r="F688" s="96" t="n">
        <x:f>$D$29</x:f>
        <x:v>1</x:v>
      </x:c>
      <x:c r="G688" s="82" t="n">
        <x:f>Y$29</x:f>
        <x:v>1</x:v>
      </x:c>
      <x:c r="H688" s="82" t="n">
        <x:f>MIN(1,Geometries!E10*$I$29+(1-Geometries!E10)*(Geometries!J10*$F$29+Geometries!K10*$G$29*IF(Geometries!M10="YES",1,$J$29)+Geometries!L10*$H$29*IF(Geometries!M10="YES",1,$J$29)))</x:f>
        <x:v>1</x:v>
      </x:c>
      <x:c r="I688" s="82" t="n">
        <x:f>IF($K$29=0,1,IF('Pair Build'!AG20&lt;=$K$29,1,0))</x:f>
        <x:v>1</x:v>
      </x:c>
      <x:c r="J688" s="82" t="n">
        <x:f>IF($L$29=0,1,IF(Geometries!W10&gt;=$L$29,1,0))</x:f>
        <x:v>1</x:v>
      </x:c>
      <x:c r="K688" s="82" t="n">
        <x:f>MIN(IF($M$29=1,Geometries!Z10,1),IF($N$29=1,Geometries!AA10,1))</x:f>
        <x:v>1</x:v>
      </x:c>
      <x:c r="L688" s="82" t="n">
        <x:f>MIN(IF($S$29=1,'Pair Build'!AE20,1),IF($T$29=1,'Pair Build'!AF20,1))</x:f>
        <x:v>1</x:v>
      </x:c>
      <x:c r="M688" s="82" t="n">
        <x:f>IF($O$29=0,1,IF('Pair Build'!AH20&lt;=$O$29,1,0))</x:f>
        <x:v>1</x:v>
      </x:c>
      <x:c r="N688" s="82" t="n">
        <x:f>IF($P$29=0,1,IF('Pair Build'!AI20="PASS",1,0))</x:f>
        <x:v>1</x:v>
      </x:c>
      <x:c r="O688" s="82" t="n">
        <x:f>IF(F688&lt;1,'Pair Build'!Y20,'Pair Build'!Z20)/$Q$29</x:f>
        <x:v>44.82352941176471</x:v>
      </x:c>
      <x:c r="P688" s="82" t="n">
        <x:f>IF('Pair Build'!AK20="T3 FIRM",1,IF(Geometries!AC10&lt;=$R$29,1,0))</x:f>
        <x:v>1</x:v>
      </x:c>
      <x:c r="Q688" s="82" t="n">
        <x:f>IF($U$29=1,Geometries!AB10,1)</x:f>
        <x:v>1</x:v>
      </x:c>
      <x:c r="R688" s="82" t="n">
        <x:f>IF($V$29=1,Lineages!AJ10,1)</x:f>
        <x:v>1</x:v>
      </x:c>
      <x:c r="S688" s="82" t="n">
        <x:f>MIN(1,G688,H688,K688,L688,Q688,R688)</x:f>
        <x:v>1</x:v>
      </x:c>
      <x:c r="T688" s="74" t="str">
        <x:f>IF(AND('Pair Build'!AJ20="FIT",I688=1,J688=1,M688=1,N688=1,O688&lt;=$E$29,P688=1),"PASS","FAIL")</x:f>
        <x:v>FAIL</x:v>
      </x:c>
      <x:c r="U688" s="98" t="str">
        <x:f>IF(AND(S688&gt;=F688,T688="PASS"),"PASS","FAIL")</x:f>
        <x:v>FAIL</x:v>
      </x:c>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row>
    <x:row r="689">
      <x:c r="B689" s="28" t="str">
        <x:v>P21</x:v>
      </x:c>
      <x:c r="C689" s="28" t="str">
        <x:v>L3-G4</x:v>
      </x:c>
      <x:c r="D689" s="28" t="str">
        <x:v>L3</x:v>
      </x:c>
      <x:c r="E689" s="28" t="str">
        <x:v>G4</x:v>
      </x:c>
      <x:c r="F689" s="96" t="n">
        <x:f>$D$29</x:f>
        <x:v>1</x:v>
      </x:c>
      <x:c r="G689" s="82" t="n">
        <x:f>Y$29</x:f>
        <x:v>1</x:v>
      </x:c>
      <x:c r="H689" s="82" t="n">
        <x:f>MIN(1,Geometries!E11*$I$29+(1-Geometries!E11)*(Geometries!J11*$F$29+Geometries!K11*$G$29*IF(Geometries!M11="YES",1,$J$29)+Geometries!L11*$H$29*IF(Geometries!M11="YES",1,$J$29)))</x:f>
        <x:v>1</x:v>
      </x:c>
      <x:c r="I689" s="82" t="n">
        <x:f>IF($K$29=0,1,IF('Pair Build'!AG21&lt;=$K$29,1,0))</x:f>
        <x:v>1</x:v>
      </x:c>
      <x:c r="J689" s="82" t="n">
        <x:f>IF($L$29=0,1,IF(Geometries!W11&gt;=$L$29,1,0))</x:f>
        <x:v>1</x:v>
      </x:c>
      <x:c r="K689" s="82" t="n">
        <x:f>MIN(IF($M$29=1,Geometries!Z11,1),IF($N$29=1,Geometries!AA11,1))</x:f>
        <x:v>1</x:v>
      </x:c>
      <x:c r="L689" s="82" t="n">
        <x:f>MIN(IF($S$29=1,'Pair Build'!AE21,1),IF($T$29=1,'Pair Build'!AF21,1))</x:f>
        <x:v>1</x:v>
      </x:c>
      <x:c r="M689" s="82" t="n">
        <x:f>IF($O$29=0,1,IF('Pair Build'!AH21&lt;=$O$29,1,0))</x:f>
        <x:v>1</x:v>
      </x:c>
      <x:c r="N689" s="82" t="n">
        <x:f>IF($P$29=0,1,IF('Pair Build'!AI21="PASS",1,0))</x:f>
        <x:v>1</x:v>
      </x:c>
      <x:c r="O689" s="82" t="n">
        <x:f>IF(F689&lt;1,'Pair Build'!Y21,'Pair Build'!Z21)/$Q$29</x:f>
        <x:v>17.28</x:v>
      </x:c>
      <x:c r="P689" s="82" t="n">
        <x:f>IF('Pair Build'!AK21="T3 FIRM",1,IF(Geometries!AC11&lt;=$R$29,1,0))</x:f>
        <x:v>1</x:v>
      </x:c>
      <x:c r="Q689" s="82" t="n">
        <x:f>IF($U$29=1,Geometries!AB11,1)</x:f>
        <x:v>1</x:v>
      </x:c>
      <x:c r="R689" s="82" t="n">
        <x:f>IF($V$29=1,Lineages!AJ10,1)</x:f>
        <x:v>1</x:v>
      </x:c>
      <x:c r="S689" s="82" t="n">
        <x:f>MIN(1,G689,H689,K689,L689,Q689,R689)</x:f>
        <x:v>1</x:v>
      </x:c>
      <x:c r="T689" s="74" t="str">
        <x:f>IF(AND('Pair Build'!AJ21="FIT",I689=1,J689=1,M689=1,N689=1,O689&lt;=$E$29,P689=1),"PASS","FAIL")</x:f>
        <x:v>FAIL</x:v>
      </x:c>
      <x:c r="U689" s="98" t="str">
        <x:f>IF(AND(S689&gt;=F689,T689="PASS"),"PASS","FAIL")</x:f>
        <x:v>FAIL</x:v>
      </x:c>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row>
    <x:row r="690">
      <x:c r="B690" s="28" t="str">
        <x:v>P21</x:v>
      </x:c>
      <x:c r="C690" s="28" t="str">
        <x:v>L3-G5</x:v>
      </x:c>
      <x:c r="D690" s="28" t="str">
        <x:v>L3</x:v>
      </x:c>
      <x:c r="E690" s="28" t="str">
        <x:v>G5</x:v>
      </x:c>
      <x:c r="F690" s="96" t="n">
        <x:f>$D$29</x:f>
        <x:v>1</x:v>
      </x:c>
      <x:c r="G690" s="82" t="n">
        <x:f>Y$29</x:f>
        <x:v>1</x:v>
      </x:c>
      <x:c r="H690" s="82" t="n">
        <x:f>MIN(1,Geometries!E12*$I$29+(1-Geometries!E12)*(Geometries!J12*$F$29+Geometries!K12*$G$29*IF(Geometries!M12="YES",1,$J$29)+Geometries!L12*$H$29*IF(Geometries!M12="YES",1,$J$29)))</x:f>
        <x:v>1</x:v>
      </x:c>
      <x:c r="I690" s="82" t="n">
        <x:f>IF($K$29=0,1,IF('Pair Build'!AG22&lt;=$K$29,1,0))</x:f>
        <x:v>1</x:v>
      </x:c>
      <x:c r="J690" s="82" t="n">
        <x:f>IF($L$29=0,1,IF(Geometries!W12&gt;=$L$29,1,0))</x:f>
        <x:v>1</x:v>
      </x:c>
      <x:c r="K690" s="82" t="n">
        <x:f>MIN(IF($M$29=1,Geometries!Z12,1),IF($N$29=1,Geometries!AA12,1))</x:f>
        <x:v>1</x:v>
      </x:c>
      <x:c r="L690" s="82" t="n">
        <x:f>MIN(IF($S$29=1,'Pair Build'!AE22,1),IF($T$29=1,'Pair Build'!AF22,1))</x:f>
        <x:v>1</x:v>
      </x:c>
      <x:c r="M690" s="82" t="n">
        <x:f>IF($O$29=0,1,IF('Pair Build'!AH22&lt;=$O$29,1,0))</x:f>
        <x:v>1</x:v>
      </x:c>
      <x:c r="N690" s="82" t="n">
        <x:f>IF($P$29=0,1,IF('Pair Build'!AI22="PASS",1,0))</x:f>
        <x:v>1</x:v>
      </x:c>
      <x:c r="O690" s="82" t="n">
        <x:f>IF(F690&lt;1,'Pair Build'!Y22,'Pair Build'!Z22)/$Q$29</x:f>
        <x:v>66.33684210526316</x:v>
      </x:c>
      <x:c r="P690" s="82" t="n">
        <x:f>IF('Pair Build'!AK22="T3 FIRM",1,IF(Geometries!AC12&lt;=$R$29,1,0))</x:f>
        <x:v>1</x:v>
      </x:c>
      <x:c r="Q690" s="82" t="n">
        <x:f>IF($U$29=1,Geometries!AB12,1)</x:f>
        <x:v>1</x:v>
      </x:c>
      <x:c r="R690" s="82" t="n">
        <x:f>IF($V$29=1,Lineages!AJ10,1)</x:f>
        <x:v>1</x:v>
      </x:c>
      <x:c r="S690" s="82" t="n">
        <x:f>MIN(1,G690,H690,K690,L690,Q690,R690)</x:f>
        <x:v>1</x:v>
      </x:c>
      <x:c r="T690" s="74" t="str">
        <x:f>IF(AND('Pair Build'!AJ22="FIT",I690=1,J690=1,M690=1,N690=1,O690&lt;=$E$29,P690=1),"PASS","FAIL")</x:f>
        <x:v>FAIL</x:v>
      </x:c>
      <x:c r="U690" s="98" t="str">
        <x:f>IF(AND(S690&gt;=F690,T690="PASS"),"PASS","FAIL")</x:f>
        <x:v>FAIL</x:v>
      </x:c>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row>
    <x:row r="691">
      <x:c r="B691" s="28" t="str">
        <x:v>P21</x:v>
      </x:c>
      <x:c r="C691" s="28" t="str">
        <x:v>L4-G1</x:v>
      </x:c>
      <x:c r="D691" s="28" t="str">
        <x:v>L4</x:v>
      </x:c>
      <x:c r="E691" s="28" t="str">
        <x:v>G1</x:v>
      </x:c>
      <x:c r="F691" s="96" t="n">
        <x:f>$D$29</x:f>
        <x:v>1</x:v>
      </x:c>
      <x:c r="G691" s="82" t="n">
        <x:f>Z$29</x:f>
        <x:v>1</x:v>
      </x:c>
      <x:c r="H691" s="82" t="n">
        <x:f>MIN(1,Geometries!E8*$I$29+(1-Geometries!E8)*(Geometries!J8*$F$29+Geometries!K8*$G$29*IF(Geometries!M8="YES",1,$J$29)+Geometries!L8*$H$29*IF(Geometries!M8="YES",1,$J$29)))</x:f>
        <x:v>1</x:v>
      </x:c>
      <x:c r="I691" s="82" t="n">
        <x:f>IF($K$29=0,1,IF('Pair Build'!AG23&lt;=$K$29,1,0))</x:f>
        <x:v>1</x:v>
      </x:c>
      <x:c r="J691" s="82" t="n">
        <x:f>IF($L$29=0,1,IF(Geometries!W8&gt;=$L$29,1,0))</x:f>
        <x:v>1</x:v>
      </x:c>
      <x:c r="K691" s="82" t="n">
        <x:f>MIN(IF($M$29=1,Geometries!Z8,1),IF($N$29=1,Geometries!AA8,1))</x:f>
        <x:v>1</x:v>
      </x:c>
      <x:c r="L691" s="82" t="n">
        <x:f>MIN(IF($S$29=1,'Pair Build'!AE23,1),IF($T$29=1,'Pair Build'!AF23,1))</x:f>
        <x:v>1</x:v>
      </x:c>
      <x:c r="M691" s="82" t="n">
        <x:f>IF($O$29=0,1,IF('Pair Build'!AH23&lt;=$O$29,1,0))</x:f>
        <x:v>0</x:v>
      </x:c>
      <x:c r="N691" s="82" t="n">
        <x:f>IF($P$29=0,1,IF('Pair Build'!AI23="PASS",1,0))</x:f>
        <x:v>1</x:v>
      </x:c>
      <x:c r="O691" s="82" t="n">
        <x:f>IF(F691&lt;1,'Pair Build'!Y23,'Pair Build'!Z23)/$Q$29</x:f>
        <x:v>68.32941176470588</x:v>
      </x:c>
      <x:c r="P691" s="82" t="n">
        <x:f>IF('Pair Build'!AK23="T3 FIRM",1,IF(Geometries!AC8&lt;=$R$29,1,0))</x:f>
        <x:v>1</x:v>
      </x:c>
      <x:c r="Q691" s="82" t="n">
        <x:f>IF($U$29=1,Geometries!AB8,1)</x:f>
        <x:v>1</x:v>
      </x:c>
      <x:c r="R691" s="82" t="n">
        <x:f>IF($V$29=1,Lineages!AJ11,1)</x:f>
        <x:v>1</x:v>
      </x:c>
      <x:c r="S691" s="82" t="n">
        <x:f>MIN(1,G691,H691,K691,L691,Q691,R691)</x:f>
        <x:v>1</x:v>
      </x:c>
      <x:c r="T691" s="74" t="str">
        <x:f>IF(AND('Pair Build'!AJ23="FIT",I691=1,J691=1,M691=1,N691=1,O691&lt;=$E$29,P691=1),"PASS","FAIL")</x:f>
        <x:v>FAIL</x:v>
      </x:c>
      <x:c r="U691" s="98" t="str">
        <x:f>IF(AND(S691&gt;=F691,T691="PASS"),"PASS","FAIL")</x:f>
        <x:v>FAIL</x:v>
      </x:c>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row>
    <x:row r="692">
      <x:c r="B692" s="28" t="str">
        <x:v>P21</x:v>
      </x:c>
      <x:c r="C692" s="28" t="str">
        <x:v>L4-G2</x:v>
      </x:c>
      <x:c r="D692" s="28" t="str">
        <x:v>L4</x:v>
      </x:c>
      <x:c r="E692" s="28" t="str">
        <x:v>G2</x:v>
      </x:c>
      <x:c r="F692" s="96" t="n">
        <x:f>$D$29</x:f>
        <x:v>1</x:v>
      </x:c>
      <x:c r="G692" s="82" t="n">
        <x:f>Z$29</x:f>
        <x:v>1</x:v>
      </x:c>
      <x:c r="H692" s="82" t="n">
        <x:f>MIN(1,Geometries!E9*$I$29+(1-Geometries!E9)*(Geometries!J9*$F$29+Geometries!K9*$G$29*IF(Geometries!M9="YES",1,$J$29)+Geometries!L9*$H$29*IF(Geometries!M9="YES",1,$J$29)))</x:f>
        <x:v>1</x:v>
      </x:c>
      <x:c r="I692" s="82" t="n">
        <x:f>IF($K$29=0,1,IF('Pair Build'!AG24&lt;=$K$29,1,0))</x:f>
        <x:v>1</x:v>
      </x:c>
      <x:c r="J692" s="82" t="n">
        <x:f>IF($L$29=0,1,IF(Geometries!W9&gt;=$L$29,1,0))</x:f>
        <x:v>1</x:v>
      </x:c>
      <x:c r="K692" s="82" t="n">
        <x:f>MIN(IF($M$29=1,Geometries!Z9,1),IF($N$29=1,Geometries!AA9,1))</x:f>
        <x:v>1</x:v>
      </x:c>
      <x:c r="L692" s="82" t="n">
        <x:f>MIN(IF($S$29=1,'Pair Build'!AE24,1),IF($T$29=1,'Pair Build'!AF24,1))</x:f>
        <x:v>1</x:v>
      </x:c>
      <x:c r="M692" s="82" t="n">
        <x:f>IF($O$29=0,1,IF('Pair Build'!AH24&lt;=$O$29,1,0))</x:f>
        <x:v>1</x:v>
      </x:c>
      <x:c r="N692" s="82" t="n">
        <x:f>IF($P$29=0,1,IF('Pair Build'!AI24="PASS",1,0))</x:f>
        <x:v>1</x:v>
      </x:c>
      <x:c r="O692" s="82" t="n">
        <x:f>IF(F692&lt;1,'Pair Build'!Y24,'Pair Build'!Z24)/$Q$29</x:f>
        <x:v>79.93333333333334</x:v>
      </x:c>
      <x:c r="P692" s="82" t="n">
        <x:f>IF('Pair Build'!AK24="T3 FIRM",1,IF(Geometries!AC9&lt;=$R$29,1,0))</x:f>
        <x:v>1</x:v>
      </x:c>
      <x:c r="Q692" s="82" t="n">
        <x:f>IF($U$29=1,Geometries!AB9,1)</x:f>
        <x:v>1</x:v>
      </x:c>
      <x:c r="R692" s="82" t="n">
        <x:f>IF($V$29=1,Lineages!AJ11,1)</x:f>
        <x:v>1</x:v>
      </x:c>
      <x:c r="S692" s="82" t="n">
        <x:f>MIN(1,G692,H692,K692,L692,Q692,R692)</x:f>
        <x:v>1</x:v>
      </x:c>
      <x:c r="T692" s="74" t="str">
        <x:f>IF(AND('Pair Build'!AJ24="FIT",I692=1,J692=1,M692=1,N692=1,O692&lt;=$E$29,P692=1),"PASS","FAIL")</x:f>
        <x:v>FAIL</x:v>
      </x:c>
      <x:c r="U692" s="98" t="str">
        <x:f>IF(AND(S692&gt;=F692,T692="PASS"),"PASS","FAIL")</x:f>
        <x:v>FAIL</x:v>
      </x:c>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row>
    <x:row r="693">
      <x:c r="B693" s="28" t="str">
        <x:v>P21</x:v>
      </x:c>
      <x:c r="C693" s="28" t="str">
        <x:v>L4-G3</x:v>
      </x:c>
      <x:c r="D693" s="28" t="str">
        <x:v>L4</x:v>
      </x:c>
      <x:c r="E693" s="28" t="str">
        <x:v>G3</x:v>
      </x:c>
      <x:c r="F693" s="96" t="n">
        <x:f>$D$29</x:f>
        <x:v>1</x:v>
      </x:c>
      <x:c r="G693" s="82" t="n">
        <x:f>Z$29</x:f>
        <x:v>1</x:v>
      </x:c>
      <x:c r="H693" s="82" t="n">
        <x:f>MIN(1,Geometries!E10*$I$29+(1-Geometries!E10)*(Geometries!J10*$F$29+Geometries!K10*$G$29*IF(Geometries!M10="YES",1,$J$29)+Geometries!L10*$H$29*IF(Geometries!M10="YES",1,$J$29)))</x:f>
        <x:v>1</x:v>
      </x:c>
      <x:c r="I693" s="82" t="n">
        <x:f>IF($K$29=0,1,IF('Pair Build'!AG25&lt;=$K$29,1,0))</x:f>
        <x:v>1</x:v>
      </x:c>
      <x:c r="J693" s="82" t="n">
        <x:f>IF($L$29=0,1,IF(Geometries!W10&gt;=$L$29,1,0))</x:f>
        <x:v>1</x:v>
      </x:c>
      <x:c r="K693" s="82" t="n">
        <x:f>MIN(IF($M$29=1,Geometries!Z10,1),IF($N$29=1,Geometries!AA10,1))</x:f>
        <x:v>1</x:v>
      </x:c>
      <x:c r="L693" s="82" t="n">
        <x:f>MIN(IF($S$29=1,'Pair Build'!AE25,1),IF($T$29=1,'Pair Build'!AF25,1))</x:f>
        <x:v>1</x:v>
      </x:c>
      <x:c r="M693" s="82" t="n">
        <x:f>IF($O$29=0,1,IF('Pair Build'!AH25&lt;=$O$29,1,0))</x:f>
        <x:v>1</x:v>
      </x:c>
      <x:c r="N693" s="82" t="n">
        <x:f>IF($P$29=0,1,IF('Pair Build'!AI25="PASS",1,0))</x:f>
        <x:v>1</x:v>
      </x:c>
      <x:c r="O693" s="82" t="n">
        <x:f>IF(F693&lt;1,'Pair Build'!Y25,'Pair Build'!Z25)/$Q$29</x:f>
        <x:v>58.94117647058823</x:v>
      </x:c>
      <x:c r="P693" s="82" t="n">
        <x:f>IF('Pair Build'!AK25="T3 FIRM",1,IF(Geometries!AC10&lt;=$R$29,1,0))</x:f>
        <x:v>1</x:v>
      </x:c>
      <x:c r="Q693" s="82" t="n">
        <x:f>IF($U$29=1,Geometries!AB10,1)</x:f>
        <x:v>1</x:v>
      </x:c>
      <x:c r="R693" s="82" t="n">
        <x:f>IF($V$29=1,Lineages!AJ11,1)</x:f>
        <x:v>1</x:v>
      </x:c>
      <x:c r="S693" s="82" t="n">
        <x:f>MIN(1,G693,H693,K693,L693,Q693,R693)</x:f>
        <x:v>1</x:v>
      </x:c>
      <x:c r="T693" s="74" t="str">
        <x:f>IF(AND('Pair Build'!AJ25="FIT",I693=1,J693=1,M693=1,N693=1,O693&lt;=$E$29,P693=1),"PASS","FAIL")</x:f>
        <x:v>FAIL</x:v>
      </x:c>
      <x:c r="U693" s="98" t="str">
        <x:f>IF(AND(S693&gt;=F693,T693="PASS"),"PASS","FAIL")</x:f>
        <x:v>FAIL</x:v>
      </x:c>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row>
    <x:row r="694">
      <x:c r="B694" s="28" t="str">
        <x:v>P21</x:v>
      </x:c>
      <x:c r="C694" s="28" t="str">
        <x:v>L4-G4</x:v>
      </x:c>
      <x:c r="D694" s="28" t="str">
        <x:v>L4</x:v>
      </x:c>
      <x:c r="E694" s="28" t="str">
        <x:v>G4</x:v>
      </x:c>
      <x:c r="F694" s="96" t="n">
        <x:f>$D$29</x:f>
        <x:v>1</x:v>
      </x:c>
      <x:c r="G694" s="82" t="n">
        <x:f>Z$29</x:f>
        <x:v>1</x:v>
      </x:c>
      <x:c r="H694" s="82" t="n">
        <x:f>MIN(1,Geometries!E11*$I$29+(1-Geometries!E11)*(Geometries!J11*$F$29+Geometries!K11*$G$29*IF(Geometries!M11="YES",1,$J$29)+Geometries!L11*$H$29*IF(Geometries!M11="YES",1,$J$29)))</x:f>
        <x:v>1</x:v>
      </x:c>
      <x:c r="I694" s="82" t="n">
        <x:f>IF($K$29=0,1,IF('Pair Build'!AG26&lt;=$K$29,1,0))</x:f>
        <x:v>1</x:v>
      </x:c>
      <x:c r="J694" s="82" t="n">
        <x:f>IF($L$29=0,1,IF(Geometries!W11&gt;=$L$29,1,0))</x:f>
        <x:v>1</x:v>
      </x:c>
      <x:c r="K694" s="82" t="n">
        <x:f>MIN(IF($M$29=1,Geometries!Z11,1),IF($N$29=1,Geometries!AA11,1))</x:f>
        <x:v>1</x:v>
      </x:c>
      <x:c r="L694" s="82" t="n">
        <x:f>MIN(IF($S$29=1,'Pair Build'!AE26,1),IF($T$29=1,'Pair Build'!AF26,1))</x:f>
        <x:v>1</x:v>
      </x:c>
      <x:c r="M694" s="82" t="n">
        <x:f>IF($O$29=0,1,IF('Pair Build'!AH26&lt;=$O$29,1,0))</x:f>
        <x:v>1</x:v>
      </x:c>
      <x:c r="N694" s="82" t="n">
        <x:f>IF($P$29=0,1,IF('Pair Build'!AI26="PASS",1,0))</x:f>
        <x:v>1</x:v>
      </x:c>
      <x:c r="O694" s="82" t="n">
        <x:f>IF(F694&lt;1,'Pair Build'!Y26,'Pair Build'!Z26)/$Q$29</x:f>
        <x:v>18.8</x:v>
      </x:c>
      <x:c r="P694" s="82" t="n">
        <x:f>IF('Pair Build'!AK26="T3 FIRM",1,IF(Geometries!AC11&lt;=$R$29,1,0))</x:f>
        <x:v>1</x:v>
      </x:c>
      <x:c r="Q694" s="82" t="n">
        <x:f>IF($U$29=1,Geometries!AB11,1)</x:f>
        <x:v>1</x:v>
      </x:c>
      <x:c r="R694" s="82" t="n">
        <x:f>IF($V$29=1,Lineages!AJ11,1)</x:f>
        <x:v>1</x:v>
      </x:c>
      <x:c r="S694" s="82" t="n">
        <x:f>MIN(1,G694,H694,K694,L694,Q694,R694)</x:f>
        <x:v>1</x:v>
      </x:c>
      <x:c r="T694" s="74" t="str">
        <x:f>IF(AND('Pair Build'!AJ26="FIT",I694=1,J694=1,M694=1,N694=1,O694&lt;=$E$29,P694=1),"PASS","FAIL")</x:f>
        <x:v>PASS</x:v>
      </x:c>
      <x:c r="U694" s="98" t="str">
        <x:f>IF(AND(S694&gt;=F694,T694="PASS"),"PASS","FAIL")</x:f>
        <x:v>PASS</x:v>
      </x:c>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row>
    <x:row r="695">
      <x:c r="B695" s="28" t="str">
        <x:v>P21</x:v>
      </x:c>
      <x:c r="C695" s="28" t="str">
        <x:v>L4-G5</x:v>
      </x:c>
      <x:c r="D695" s="28" t="str">
        <x:v>L4</x:v>
      </x:c>
      <x:c r="E695" s="28" t="str">
        <x:v>G5</x:v>
      </x:c>
      <x:c r="F695" s="96" t="n">
        <x:f>$D$29</x:f>
        <x:v>1</x:v>
      </x:c>
      <x:c r="G695" s="82" t="n">
        <x:f>Z$29</x:f>
        <x:v>1</x:v>
      </x:c>
      <x:c r="H695" s="82" t="n">
        <x:f>MIN(1,Geometries!E12*$I$29+(1-Geometries!E12)*(Geometries!J12*$F$29+Geometries!K12*$G$29*IF(Geometries!M12="YES",1,$J$29)+Geometries!L12*$H$29*IF(Geometries!M12="YES",1,$J$29)))</x:f>
        <x:v>1</x:v>
      </x:c>
      <x:c r="I695" s="82" t="n">
        <x:f>IF($K$29=0,1,IF('Pair Build'!AG27&lt;=$K$29,1,0))</x:f>
        <x:v>1</x:v>
      </x:c>
      <x:c r="J695" s="82" t="n">
        <x:f>IF($L$29=0,1,IF(Geometries!W12&gt;=$L$29,1,0))</x:f>
        <x:v>1</x:v>
      </x:c>
      <x:c r="K695" s="82" t="n">
        <x:f>MIN(IF($M$29=1,Geometries!Z12,1),IF($N$29=1,Geometries!AA12,1))</x:f>
        <x:v>1</x:v>
      </x:c>
      <x:c r="L695" s="82" t="n">
        <x:f>MIN(IF($S$29=1,'Pair Build'!AE27,1),IF($T$29=1,'Pair Build'!AF27,1))</x:f>
        <x:v>1</x:v>
      </x:c>
      <x:c r="M695" s="82" t="n">
        <x:f>IF($O$29=0,1,IF('Pair Build'!AH27&lt;=$O$29,1,0))</x:f>
        <x:v>1</x:v>
      </x:c>
      <x:c r="N695" s="82" t="n">
        <x:f>IF($P$29=0,1,IF('Pair Build'!AI27="PASS",1,0))</x:f>
        <x:v>1</x:v>
      </x:c>
      <x:c r="O695" s="82" t="n">
        <x:f>IF(F695&lt;1,'Pair Build'!Y27,'Pair Build'!Z27)/$Q$29</x:f>
        <x:v>83.16315789473684</x:v>
      </x:c>
      <x:c r="P695" s="82" t="n">
        <x:f>IF('Pair Build'!AK27="T3 FIRM",1,IF(Geometries!AC12&lt;=$R$29,1,0))</x:f>
        <x:v>1</x:v>
      </x:c>
      <x:c r="Q695" s="82" t="n">
        <x:f>IF($U$29=1,Geometries!AB12,1)</x:f>
        <x:v>1</x:v>
      </x:c>
      <x:c r="R695" s="82" t="n">
        <x:f>IF($V$29=1,Lineages!AJ11,1)</x:f>
        <x:v>1</x:v>
      </x:c>
      <x:c r="S695" s="82" t="n">
        <x:f>MIN(1,G695,H695,K695,L695,Q695,R695)</x:f>
        <x:v>1</x:v>
      </x:c>
      <x:c r="T695" s="74" t="str">
        <x:f>IF(AND('Pair Build'!AJ27="FIT",I695=1,J695=1,M695=1,N695=1,O695&lt;=$E$29,P695=1),"PASS","FAIL")</x:f>
        <x:v>FAIL</x:v>
      </x:c>
      <x:c r="U695" s="98" t="str">
        <x:f>IF(AND(S695&gt;=F695,T695="PASS"),"PASS","FAIL")</x:f>
        <x:v>FAIL</x:v>
      </x:c>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row>
    <x:row r="696">
      <x:c r="B696" s="28" t="str">
        <x:v>P21</x:v>
      </x:c>
      <x:c r="C696" s="28" t="str">
        <x:v>L5-G1</x:v>
      </x:c>
      <x:c r="D696" s="28" t="str">
        <x:v>L5</x:v>
      </x:c>
      <x:c r="E696" s="28" t="str">
        <x:v>G1</x:v>
      </x:c>
      <x:c r="F696" s="96" t="n">
        <x:f>$D$29</x:f>
        <x:v>1</x:v>
      </x:c>
      <x:c r="G696" s="82" t="n">
        <x:f>AA$29</x:f>
        <x:v>1</x:v>
      </x:c>
      <x:c r="H696" s="82" t="n">
        <x:f>MIN(1,Geometries!E8*$I$29+(1-Geometries!E8)*(Geometries!J8*$F$29+Geometries!K8*$G$29*IF(Geometries!M8="YES",1,$J$29)+Geometries!L8*$H$29*IF(Geometries!M8="YES",1,$J$29)))</x:f>
        <x:v>1</x:v>
      </x:c>
      <x:c r="I696" s="82" t="n">
        <x:f>IF($K$29=0,1,IF('Pair Build'!AG28&lt;=$K$29,1,0))</x:f>
        <x:v>1</x:v>
      </x:c>
      <x:c r="J696" s="82" t="n">
        <x:f>IF($L$29=0,1,IF(Geometries!W8&gt;=$L$29,1,0))</x:f>
        <x:v>1</x:v>
      </x:c>
      <x:c r="K696" s="82" t="n">
        <x:f>MIN(IF($M$29=1,Geometries!Z8,1),IF($N$29=1,Geometries!AA8,1))</x:f>
        <x:v>1</x:v>
      </x:c>
      <x:c r="L696" s="82" t="n">
        <x:f>MIN(IF($S$29=1,'Pair Build'!AE28,1),IF($T$29=1,'Pair Build'!AF28,1))</x:f>
        <x:v>1</x:v>
      </x:c>
      <x:c r="M696" s="82" t="n">
        <x:f>IF($O$29=0,1,IF('Pair Build'!AH28&lt;=$O$29,1,0))</x:f>
        <x:v>0</x:v>
      </x:c>
      <x:c r="N696" s="82" t="n">
        <x:f>IF($P$29=0,1,IF('Pair Build'!AI28="PASS",1,0))</x:f>
        <x:v>1</x:v>
      </x:c>
      <x:c r="O696" s="82" t="n">
        <x:f>IF(F696&lt;1,'Pair Build'!Y28,'Pair Build'!Z28)/$Q$29</x:f>
        <x:v>24</x:v>
      </x:c>
      <x:c r="P696" s="82" t="n">
        <x:f>IF('Pair Build'!AK28="T3 FIRM",1,IF(Geometries!AC8&lt;=$R$29,1,0))</x:f>
        <x:v>1</x:v>
      </x:c>
      <x:c r="Q696" s="82" t="n">
        <x:f>IF($U$29=1,Geometries!AB8,1)</x:f>
        <x:v>1</x:v>
      </x:c>
      <x:c r="R696" s="82" t="n">
        <x:f>IF($V$29=1,Lineages!AJ12,1)</x:f>
        <x:v>1</x:v>
      </x:c>
      <x:c r="S696" s="82" t="n">
        <x:f>MIN(1,G696,H696,K696,L696,Q696,R696)</x:f>
        <x:v>1</x:v>
      </x:c>
      <x:c r="T696" s="74" t="str">
        <x:f>IF(AND('Pair Build'!AJ28="FIT",I696=1,J696=1,M696=1,N696=1,O696&lt;=$E$29,P696=1),"PASS","FAIL")</x:f>
        <x:v>FAIL</x:v>
      </x:c>
      <x:c r="U696" s="98" t="str">
        <x:f>IF(AND(S696&gt;=F696,T696="PASS"),"PASS","FAIL")</x:f>
        <x:v>FAIL</x:v>
      </x:c>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row>
    <x:row r="697">
      <x:c r="B697" s="28" t="str">
        <x:v>P21</x:v>
      </x:c>
      <x:c r="C697" s="28" t="str">
        <x:v>L5-G2</x:v>
      </x:c>
      <x:c r="D697" s="28" t="str">
        <x:v>L5</x:v>
      </x:c>
      <x:c r="E697" s="28" t="str">
        <x:v>G2</x:v>
      </x:c>
      <x:c r="F697" s="96" t="n">
        <x:f>$D$29</x:f>
        <x:v>1</x:v>
      </x:c>
      <x:c r="G697" s="82" t="n">
        <x:f>AA$29</x:f>
        <x:v>1</x:v>
      </x:c>
      <x:c r="H697" s="82" t="n">
        <x:f>MIN(1,Geometries!E9*$I$29+(1-Geometries!E9)*(Geometries!J9*$F$29+Geometries!K9*$G$29*IF(Geometries!M9="YES",1,$J$29)+Geometries!L9*$H$29*IF(Geometries!M9="YES",1,$J$29)))</x:f>
        <x:v>1</x:v>
      </x:c>
      <x:c r="I697" s="82" t="n">
        <x:f>IF($K$29=0,1,IF('Pair Build'!AG29&lt;=$K$29,1,0))</x:f>
        <x:v>1</x:v>
      </x:c>
      <x:c r="J697" s="82" t="n">
        <x:f>IF($L$29=0,1,IF(Geometries!W9&gt;=$L$29,1,0))</x:f>
        <x:v>1</x:v>
      </x:c>
      <x:c r="K697" s="82" t="n">
        <x:f>MIN(IF($M$29=1,Geometries!Z9,1),IF($N$29=1,Geometries!AA9,1))</x:f>
        <x:v>1</x:v>
      </x:c>
      <x:c r="L697" s="82" t="n">
        <x:f>MIN(IF($S$29=1,'Pair Build'!AE29,1),IF($T$29=1,'Pair Build'!AF29,1))</x:f>
        <x:v>1</x:v>
      </x:c>
      <x:c r="M697" s="82" t="n">
        <x:f>IF($O$29=0,1,IF('Pair Build'!AH29&lt;=$O$29,1,0))</x:f>
        <x:v>1</x:v>
      </x:c>
      <x:c r="N697" s="82" t="n">
        <x:f>IF($P$29=0,1,IF('Pair Build'!AI29="PASS",1,0))</x:f>
        <x:v>1</x:v>
      </x:c>
      <x:c r="O697" s="82" t="n">
        <x:f>IF(F697&lt;1,'Pair Build'!Y29,'Pair Build'!Z29)/$Q$29</x:f>
        <x:v>30.799999999999997</x:v>
      </x:c>
      <x:c r="P697" s="82" t="n">
        <x:f>IF('Pair Build'!AK29="T3 FIRM",1,IF(Geometries!AC9&lt;=$R$29,1,0))</x:f>
        <x:v>1</x:v>
      </x:c>
      <x:c r="Q697" s="82" t="n">
        <x:f>IF($U$29=1,Geometries!AB9,1)</x:f>
        <x:v>1</x:v>
      </x:c>
      <x:c r="R697" s="82" t="n">
        <x:f>IF($V$29=1,Lineages!AJ12,1)</x:f>
        <x:v>1</x:v>
      </x:c>
      <x:c r="S697" s="82" t="n">
        <x:f>MIN(1,G697,H697,K697,L697,Q697,R697)</x:f>
        <x:v>1</x:v>
      </x:c>
      <x:c r="T697" s="74" t="str">
        <x:f>IF(AND('Pair Build'!AJ29="FIT",I697=1,J697=1,M697=1,N697=1,O697&lt;=$E$29,P697=1),"PASS","FAIL")</x:f>
        <x:v>PASS</x:v>
      </x:c>
      <x:c r="U697" s="98" t="str">
        <x:f>IF(AND(S697&gt;=F697,T697="PASS"),"PASS","FAIL")</x:f>
        <x:v>PASS</x:v>
      </x:c>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row>
    <x:row r="698">
      <x:c r="B698" s="28" t="str">
        <x:v>P21</x:v>
      </x:c>
      <x:c r="C698" s="28" t="str">
        <x:v>L5-G3</x:v>
      </x:c>
      <x:c r="D698" s="28" t="str">
        <x:v>L5</x:v>
      </x:c>
      <x:c r="E698" s="28" t="str">
        <x:v>G3</x:v>
      </x:c>
      <x:c r="F698" s="96" t="n">
        <x:f>$D$29</x:f>
        <x:v>1</x:v>
      </x:c>
      <x:c r="G698" s="82" t="n">
        <x:f>AA$29</x:f>
        <x:v>1</x:v>
      </x:c>
      <x:c r="H698" s="82" t="n">
        <x:f>MIN(1,Geometries!E10*$I$29+(1-Geometries!E10)*(Geometries!J10*$F$29+Geometries!K10*$G$29*IF(Geometries!M10="YES",1,$J$29)+Geometries!L10*$H$29*IF(Geometries!M10="YES",1,$J$29)))</x:f>
        <x:v>1</x:v>
      </x:c>
      <x:c r="I698" s="82" t="n">
        <x:f>IF($K$29=0,1,IF('Pair Build'!AG30&lt;=$K$29,1,0))</x:f>
        <x:v>1</x:v>
      </x:c>
      <x:c r="J698" s="82" t="n">
        <x:f>IF($L$29=0,1,IF(Geometries!W10&gt;=$L$29,1,0))</x:f>
        <x:v>1</x:v>
      </x:c>
      <x:c r="K698" s="82" t="n">
        <x:f>MIN(IF($M$29=1,Geometries!Z10,1),IF($N$29=1,Geometries!AA10,1))</x:f>
        <x:v>1</x:v>
      </x:c>
      <x:c r="L698" s="82" t="n">
        <x:f>MIN(IF($S$29=1,'Pair Build'!AE30,1),IF($T$29=1,'Pair Build'!AF30,1))</x:f>
        <x:v>1</x:v>
      </x:c>
      <x:c r="M698" s="82" t="n">
        <x:f>IF($O$29=0,1,IF('Pair Build'!AH30&lt;=$O$29,1,0))</x:f>
        <x:v>1</x:v>
      </x:c>
      <x:c r="N698" s="82" t="n">
        <x:f>IF($P$29=0,1,IF('Pair Build'!AI30="PASS",1,0))</x:f>
        <x:v>1</x:v>
      </x:c>
      <x:c r="O698" s="82" t="n">
        <x:f>IF(F698&lt;1,'Pair Build'!Y30,'Pair Build'!Z30)/$Q$29</x:f>
        <x:v>19.2</x:v>
      </x:c>
      <x:c r="P698" s="82" t="n">
        <x:f>IF('Pair Build'!AK30="T3 FIRM",1,IF(Geometries!AC10&lt;=$R$29,1,0))</x:f>
        <x:v>1</x:v>
      </x:c>
      <x:c r="Q698" s="82" t="n">
        <x:f>IF($U$29=1,Geometries!AB10,1)</x:f>
        <x:v>1</x:v>
      </x:c>
      <x:c r="R698" s="82" t="n">
        <x:f>IF($V$29=1,Lineages!AJ12,1)</x:f>
        <x:v>1</x:v>
      </x:c>
      <x:c r="S698" s="82" t="n">
        <x:f>MIN(1,G698,H698,K698,L698,Q698,R698)</x:f>
        <x:v>1</x:v>
      </x:c>
      <x:c r="T698" s="74" t="str">
        <x:f>IF(AND('Pair Build'!AJ30="FIT",I698=1,J698=1,M698=1,N698=1,O698&lt;=$E$29,P698=1),"PASS","FAIL")</x:f>
        <x:v>PASS</x:v>
      </x:c>
      <x:c r="U698" s="98" t="str">
        <x:f>IF(AND(S698&gt;=F698,T698="PASS"),"PASS","FAIL")</x:f>
        <x:v>PASS</x:v>
      </x:c>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row>
    <x:row r="699">
      <x:c r="B699" s="28" t="str">
        <x:v>P21</x:v>
      </x:c>
      <x:c r="C699" s="28" t="str">
        <x:v>L5-G4</x:v>
      </x:c>
      <x:c r="D699" s="28" t="str">
        <x:v>L5</x:v>
      </x:c>
      <x:c r="E699" s="28" t="str">
        <x:v>G4</x:v>
      </x:c>
      <x:c r="F699" s="96" t="n">
        <x:f>$D$29</x:f>
        <x:v>1</x:v>
      </x:c>
      <x:c r="G699" s="82" t="n">
        <x:f>AA$29</x:f>
        <x:v>1</x:v>
      </x:c>
      <x:c r="H699" s="82" t="n">
        <x:f>MIN(1,Geometries!E11*$I$29+(1-Geometries!E11)*(Geometries!J11*$F$29+Geometries!K11*$G$29*IF(Geometries!M11="YES",1,$J$29)+Geometries!L11*$H$29*IF(Geometries!M11="YES",1,$J$29)))</x:f>
        <x:v>1</x:v>
      </x:c>
      <x:c r="I699" s="82" t="n">
        <x:f>IF($K$29=0,1,IF('Pair Build'!AG31&lt;=$K$29,1,0))</x:f>
        <x:v>1</x:v>
      </x:c>
      <x:c r="J699" s="82" t="n">
        <x:f>IF($L$29=0,1,IF(Geometries!W11&gt;=$L$29,1,0))</x:f>
        <x:v>1</x:v>
      </x:c>
      <x:c r="K699" s="82" t="n">
        <x:f>MIN(IF($M$29=1,Geometries!Z11,1),IF($N$29=1,Geometries!AA11,1))</x:f>
        <x:v>1</x:v>
      </x:c>
      <x:c r="L699" s="82" t="n">
        <x:f>MIN(IF($S$29=1,'Pair Build'!AE31,1),IF($T$29=1,'Pair Build'!AF31,1))</x:f>
        <x:v>1</x:v>
      </x:c>
      <x:c r="M699" s="82" t="n">
        <x:f>IF($O$29=0,1,IF('Pair Build'!AH31&lt;=$O$29,1,0))</x:f>
        <x:v>1</x:v>
      </x:c>
      <x:c r="N699" s="82" t="n">
        <x:f>IF($P$29=0,1,IF('Pair Build'!AI31="PASS",1,0))</x:f>
        <x:v>1</x:v>
      </x:c>
      <x:c r="O699" s="82" t="n">
        <x:f>IF(F699&lt;1,'Pair Build'!Y31,'Pair Build'!Z31)/$Q$29</x:f>
        <x:v>9.6</x:v>
      </x:c>
      <x:c r="P699" s="82" t="n">
        <x:f>IF('Pair Build'!AK31="T3 FIRM",1,IF(Geometries!AC11&lt;=$R$29,1,0))</x:f>
        <x:v>1</x:v>
      </x:c>
      <x:c r="Q699" s="82" t="n">
        <x:f>IF($U$29=1,Geometries!AB11,1)</x:f>
        <x:v>1</x:v>
      </x:c>
      <x:c r="R699" s="82" t="n">
        <x:f>IF($V$29=1,Lineages!AJ12,1)</x:f>
        <x:v>1</x:v>
      </x:c>
      <x:c r="S699" s="82" t="n">
        <x:f>MIN(1,G699,H699,K699,L699,Q699,R699)</x:f>
        <x:v>1</x:v>
      </x:c>
      <x:c r="T699" s="74" t="str">
        <x:f>IF(AND('Pair Build'!AJ31="FIT",I699=1,J699=1,M699=1,N699=1,O699&lt;=$E$29,P699=1),"PASS","FAIL")</x:f>
        <x:v>PASS</x:v>
      </x:c>
      <x:c r="U699" s="98" t="str">
        <x:f>IF(AND(S699&gt;=F699,T699="PASS"),"PASS","FAIL")</x:f>
        <x:v>PASS</x:v>
      </x:c>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row>
    <x:row r="700">
      <x:c r="B700" s="28" t="str">
        <x:v>P21</x:v>
      </x:c>
      <x:c r="C700" s="28" t="str">
        <x:v>L5-G5</x:v>
      </x:c>
      <x:c r="D700" s="28" t="str">
        <x:v>L5</x:v>
      </x:c>
      <x:c r="E700" s="28" t="str">
        <x:v>G5</x:v>
      </x:c>
      <x:c r="F700" s="96" t="n">
        <x:f>$D$29</x:f>
        <x:v>1</x:v>
      </x:c>
      <x:c r="G700" s="82" t="n">
        <x:f>AA$29</x:f>
        <x:v>1</x:v>
      </x:c>
      <x:c r="H700" s="82" t="n">
        <x:f>MIN(1,Geometries!E12*$I$29+(1-Geometries!E12)*(Geometries!J12*$F$29+Geometries!K12*$G$29*IF(Geometries!M12="YES",1,$J$29)+Geometries!L12*$H$29*IF(Geometries!M12="YES",1,$J$29)))</x:f>
        <x:v>1</x:v>
      </x:c>
      <x:c r="I700" s="82" t="n">
        <x:f>IF($K$29=0,1,IF('Pair Build'!AG32&lt;=$K$29,1,0))</x:f>
        <x:v>1</x:v>
      </x:c>
      <x:c r="J700" s="82" t="n">
        <x:f>IF($L$29=0,1,IF(Geometries!W12&gt;=$L$29,1,0))</x:f>
        <x:v>1</x:v>
      </x:c>
      <x:c r="K700" s="82" t="n">
        <x:f>MIN(IF($M$29=1,Geometries!Z12,1),IF($N$29=1,Geometries!AA12,1))</x:f>
        <x:v>1</x:v>
      </x:c>
      <x:c r="L700" s="82" t="n">
        <x:f>MIN(IF($S$29=1,'Pair Build'!AE32,1),IF($T$29=1,'Pair Build'!AF32,1))</x:f>
        <x:v>1</x:v>
      </x:c>
      <x:c r="M700" s="82" t="n">
        <x:f>IF($O$29=0,1,IF('Pair Build'!AH32&lt;=$O$29,1,0))</x:f>
        <x:v>1</x:v>
      </x:c>
      <x:c r="N700" s="82" t="n">
        <x:f>IF($P$29=0,1,IF('Pair Build'!AI32="PASS",1,0))</x:f>
        <x:v>1</x:v>
      </x:c>
      <x:c r="O700" s="82" t="n">
        <x:f>IF(F700&lt;1,'Pair Build'!Y32,'Pair Build'!Z32)/$Q$29</x:f>
        <x:v>32.2</x:v>
      </x:c>
      <x:c r="P700" s="82" t="n">
        <x:f>IF('Pair Build'!AK32="T3 FIRM",1,IF(Geometries!AC12&lt;=$R$29,1,0))</x:f>
        <x:v>1</x:v>
      </x:c>
      <x:c r="Q700" s="82" t="n">
        <x:f>IF($U$29=1,Geometries!AB12,1)</x:f>
        <x:v>1</x:v>
      </x:c>
      <x:c r="R700" s="82" t="n">
        <x:f>IF($V$29=1,Lineages!AJ12,1)</x:f>
        <x:v>1</x:v>
      </x:c>
      <x:c r="S700" s="82" t="n">
        <x:f>MIN(1,G700,H700,K700,L700,Q700,R700)</x:f>
        <x:v>1</x:v>
      </x:c>
      <x:c r="T700" s="74" t="str">
        <x:f>IF(AND('Pair Build'!AJ32="FIT",I700=1,J700=1,M700=1,N700=1,O700&lt;=$E$29,P700=1),"PASS","FAIL")</x:f>
        <x:v>PASS</x:v>
      </x:c>
      <x:c r="U700" s="98" t="str">
        <x:f>IF(AND(S700&gt;=F700,T700="PASS"),"PASS","FAIL")</x:f>
        <x:v>PASS</x:v>
      </x:c>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row>
    <x:row r="701">
      <x:c r="B701" s="28" t="str">
        <x:v>P21</x:v>
      </x:c>
      <x:c r="C701" s="28" t="str">
        <x:v>L6-G1</x:v>
      </x:c>
      <x:c r="D701" s="28" t="str">
        <x:v>L6</x:v>
      </x:c>
      <x:c r="E701" s="28" t="str">
        <x:v>G1</x:v>
      </x:c>
      <x:c r="F701" s="96" t="n">
        <x:f>$D$29</x:f>
        <x:v>1</x:v>
      </x:c>
      <x:c r="G701" s="82" t="n">
        <x:f>AB$29</x:f>
        <x:v>1</x:v>
      </x:c>
      <x:c r="H701" s="82" t="n">
        <x:f>MIN(1,Geometries!E8*$I$29+(1-Geometries!E8)*(Geometries!J8*$F$29+Geometries!K8*$G$29*IF(Geometries!M8="YES",1,$J$29)+Geometries!L8*$H$29*IF(Geometries!M8="YES",1,$J$29)))</x:f>
        <x:v>1</x:v>
      </x:c>
      <x:c r="I701" s="82" t="n">
        <x:f>IF($K$29=0,1,IF('Pair Build'!AG33&lt;=$K$29,1,0))</x:f>
        <x:v>1</x:v>
      </x:c>
      <x:c r="J701" s="82" t="n">
        <x:f>IF($L$29=0,1,IF(Geometries!W8&gt;=$L$29,1,0))</x:f>
        <x:v>1</x:v>
      </x:c>
      <x:c r="K701" s="82" t="n">
        <x:f>MIN(IF($M$29=1,Geometries!Z8,1),IF($N$29=1,Geometries!AA8,1))</x:f>
        <x:v>1</x:v>
      </x:c>
      <x:c r="L701" s="82" t="n">
        <x:f>MIN(IF($S$29=1,'Pair Build'!AE33,1),IF($T$29=1,'Pair Build'!AF33,1))</x:f>
        <x:v>1</x:v>
      </x:c>
      <x:c r="M701" s="82" t="n">
        <x:f>IF($O$29=0,1,IF('Pair Build'!AH33&lt;=$O$29,1,0))</x:f>
        <x:v>0</x:v>
      </x:c>
      <x:c r="N701" s="82" t="n">
        <x:f>IF($P$29=0,1,IF('Pair Build'!AI33="PASS",1,0))</x:f>
        <x:v>1</x:v>
      </x:c>
      <x:c r="O701" s="82" t="n">
        <x:f>IF(F701&lt;1,'Pair Build'!Y33,'Pair Build'!Z33)/$Q$29</x:f>
        <x:v>131.50588235294117</x:v>
      </x:c>
      <x:c r="P701" s="82" t="n">
        <x:f>IF('Pair Build'!AK33="T3 FIRM",1,IF(Geometries!AC8&lt;=$R$29,1,0))</x:f>
        <x:v>1</x:v>
      </x:c>
      <x:c r="Q701" s="82" t="n">
        <x:f>IF($U$29=1,Geometries!AB8,1)</x:f>
        <x:v>1</x:v>
      </x:c>
      <x:c r="R701" s="82" t="n">
        <x:f>IF($V$29=1,Lineages!AJ13,1)</x:f>
        <x:v>1</x:v>
      </x:c>
      <x:c r="S701" s="82" t="n">
        <x:f>MIN(1,G701,H701,K701,L701,Q701,R701)</x:f>
        <x:v>1</x:v>
      </x:c>
      <x:c r="T701" s="74" t="str">
        <x:f>IF(AND('Pair Build'!AJ33="FIT",I701=1,J701=1,M701=1,N701=1,O701&lt;=$E$29,P701=1),"PASS","FAIL")</x:f>
        <x:v>FAIL</x:v>
      </x:c>
      <x:c r="U701" s="98" t="str">
        <x:f>IF(AND(S701&gt;=F701,T701="PASS"),"PASS","FAIL")</x:f>
        <x:v>FAIL</x:v>
      </x:c>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row>
    <x:row r="702">
      <x:c r="B702" s="28" t="str">
        <x:v>P21</x:v>
      </x:c>
      <x:c r="C702" s="28" t="str">
        <x:v>L6-G2</x:v>
      </x:c>
      <x:c r="D702" s="28" t="str">
        <x:v>L6</x:v>
      </x:c>
      <x:c r="E702" s="28" t="str">
        <x:v>G2</x:v>
      </x:c>
      <x:c r="F702" s="96" t="n">
        <x:f>$D$29</x:f>
        <x:v>1</x:v>
      </x:c>
      <x:c r="G702" s="82" t="n">
        <x:f>AB$29</x:f>
        <x:v>1</x:v>
      </x:c>
      <x:c r="H702" s="82" t="n">
        <x:f>MIN(1,Geometries!E9*$I$29+(1-Geometries!E9)*(Geometries!J9*$F$29+Geometries!K9*$G$29*IF(Geometries!M9="YES",1,$J$29)+Geometries!L9*$H$29*IF(Geometries!M9="YES",1,$J$29)))</x:f>
        <x:v>1</x:v>
      </x:c>
      <x:c r="I702" s="82" t="n">
        <x:f>IF($K$29=0,1,IF('Pair Build'!AG34&lt;=$K$29,1,0))</x:f>
        <x:v>1</x:v>
      </x:c>
      <x:c r="J702" s="82" t="n">
        <x:f>IF($L$29=0,1,IF(Geometries!W9&gt;=$L$29,1,0))</x:f>
        <x:v>1</x:v>
      </x:c>
      <x:c r="K702" s="82" t="n">
        <x:f>MIN(IF($M$29=1,Geometries!Z9,1),IF($N$29=1,Geometries!AA9,1))</x:f>
        <x:v>1</x:v>
      </x:c>
      <x:c r="L702" s="82" t="n">
        <x:f>MIN(IF($S$29=1,'Pair Build'!AE34,1),IF($T$29=1,'Pair Build'!AF34,1))</x:f>
        <x:v>1</x:v>
      </x:c>
      <x:c r="M702" s="82" t="n">
        <x:f>IF($O$29=0,1,IF('Pair Build'!AH34&lt;=$O$29,1,0))</x:f>
        <x:v>1</x:v>
      </x:c>
      <x:c r="N702" s="82" t="n">
        <x:f>IF($P$29=0,1,IF('Pair Build'!AI34="PASS",1,0))</x:f>
        <x:v>1</x:v>
      </x:c>
      <x:c r="O702" s="82" t="n">
        <x:f>IF(F702&lt;1,'Pair Build'!Y34,'Pair Build'!Z34)/$Q$29</x:f>
        <x:v>149.93333333333334</x:v>
      </x:c>
      <x:c r="P702" s="82" t="n">
        <x:f>IF('Pair Build'!AK34="T3 FIRM",1,IF(Geometries!AC9&lt;=$R$29,1,0))</x:f>
        <x:v>1</x:v>
      </x:c>
      <x:c r="Q702" s="82" t="n">
        <x:f>IF($U$29=1,Geometries!AB9,1)</x:f>
        <x:v>1</x:v>
      </x:c>
      <x:c r="R702" s="82" t="n">
        <x:f>IF($V$29=1,Lineages!AJ13,1)</x:f>
        <x:v>1</x:v>
      </x:c>
      <x:c r="S702" s="82" t="n">
        <x:f>MIN(1,G702,H702,K702,L702,Q702,R702)</x:f>
        <x:v>1</x:v>
      </x:c>
      <x:c r="T702" s="74" t="str">
        <x:f>IF(AND('Pair Build'!AJ34="FIT",I702=1,J702=1,M702=1,N702=1,O702&lt;=$E$29,P702=1),"PASS","FAIL")</x:f>
        <x:v>FAIL</x:v>
      </x:c>
      <x:c r="U702" s="98" t="str">
        <x:f>IF(AND(S702&gt;=F702,T702="PASS"),"PASS","FAIL")</x:f>
        <x:v>FAIL</x:v>
      </x:c>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row>
    <x:row r="703">
      <x:c r="B703" s="28" t="str">
        <x:v>P21</x:v>
      </x:c>
      <x:c r="C703" s="28" t="str">
        <x:v>L6-G3</x:v>
      </x:c>
      <x:c r="D703" s="28" t="str">
        <x:v>L6</x:v>
      </x:c>
      <x:c r="E703" s="28" t="str">
        <x:v>G3</x:v>
      </x:c>
      <x:c r="F703" s="96" t="n">
        <x:f>$D$29</x:f>
        <x:v>1</x:v>
      </x:c>
      <x:c r="G703" s="82" t="n">
        <x:f>AB$29</x:f>
        <x:v>1</x:v>
      </x:c>
      <x:c r="H703" s="82" t="n">
        <x:f>MIN(1,Geometries!E10*$I$29+(1-Geometries!E10)*(Geometries!J10*$F$29+Geometries!K10*$G$29*IF(Geometries!M10="YES",1,$J$29)+Geometries!L10*$H$29*IF(Geometries!M10="YES",1,$J$29)))</x:f>
        <x:v>1</x:v>
      </x:c>
      <x:c r="I703" s="82" t="n">
        <x:f>IF($K$29=0,1,IF('Pair Build'!AG35&lt;=$K$29,1,0))</x:f>
        <x:v>1</x:v>
      </x:c>
      <x:c r="J703" s="82" t="n">
        <x:f>IF($L$29=0,1,IF(Geometries!W10&gt;=$L$29,1,0))</x:f>
        <x:v>1</x:v>
      </x:c>
      <x:c r="K703" s="82" t="n">
        <x:f>MIN(IF($M$29=1,Geometries!Z10,1),IF($N$29=1,Geometries!AA10,1))</x:f>
        <x:v>1</x:v>
      </x:c>
      <x:c r="L703" s="82" t="n">
        <x:f>MIN(IF($S$29=1,'Pair Build'!AE35,1),IF($T$29=1,'Pair Build'!AF35,1))</x:f>
        <x:v>1</x:v>
      </x:c>
      <x:c r="M703" s="82" t="n">
        <x:f>IF($O$29=0,1,IF('Pair Build'!AH35&lt;=$O$29,1,0))</x:f>
        <x:v>1</x:v>
      </x:c>
      <x:c r="N703" s="82" t="n">
        <x:f>IF($P$29=0,1,IF('Pair Build'!AI35="PASS",1,0))</x:f>
        <x:v>1</x:v>
      </x:c>
      <x:c r="O703" s="82" t="n">
        <x:f>IF(F703&lt;1,'Pair Build'!Y35,'Pair Build'!Z35)/$Q$29</x:f>
        <x:v>115.58823529411765</x:v>
      </x:c>
      <x:c r="P703" s="82" t="n">
        <x:f>IF('Pair Build'!AK35="T3 FIRM",1,IF(Geometries!AC10&lt;=$R$29,1,0))</x:f>
        <x:v>1</x:v>
      </x:c>
      <x:c r="Q703" s="82" t="n">
        <x:f>IF($U$29=1,Geometries!AB10,1)</x:f>
        <x:v>1</x:v>
      </x:c>
      <x:c r="R703" s="82" t="n">
        <x:f>IF($V$29=1,Lineages!AJ13,1)</x:f>
        <x:v>1</x:v>
      </x:c>
      <x:c r="S703" s="82" t="n">
        <x:f>MIN(1,G703,H703,K703,L703,Q703,R703)</x:f>
        <x:v>1</x:v>
      </x:c>
      <x:c r="T703" s="74" t="str">
        <x:f>IF(AND('Pair Build'!AJ35="FIT",I703=1,J703=1,M703=1,N703=1,O703&lt;=$E$29,P703=1),"PASS","FAIL")</x:f>
        <x:v>FAIL</x:v>
      </x:c>
      <x:c r="U703" s="98" t="str">
        <x:f>IF(AND(S703&gt;=F703,T703="PASS"),"PASS","FAIL")</x:f>
        <x:v>FAIL</x:v>
      </x:c>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row>
    <x:row r="704">
      <x:c r="B704" s="28" t="str">
        <x:v>P21</x:v>
      </x:c>
      <x:c r="C704" s="28" t="str">
        <x:v>L6-G4</x:v>
      </x:c>
      <x:c r="D704" s="28" t="str">
        <x:v>L6</x:v>
      </x:c>
      <x:c r="E704" s="28" t="str">
        <x:v>G4</x:v>
      </x:c>
      <x:c r="F704" s="96" t="n">
        <x:f>$D$29</x:f>
        <x:v>1</x:v>
      </x:c>
      <x:c r="G704" s="82" t="n">
        <x:f>AB$29</x:f>
        <x:v>1</x:v>
      </x:c>
      <x:c r="H704" s="82" t="n">
        <x:f>MIN(1,Geometries!E11*$I$29+(1-Geometries!E11)*(Geometries!J11*$F$29+Geometries!K11*$G$29*IF(Geometries!M11="YES",1,$J$29)+Geometries!L11*$H$29*IF(Geometries!M11="YES",1,$J$29)))</x:f>
        <x:v>1</x:v>
      </x:c>
      <x:c r="I704" s="82" t="n">
        <x:f>IF($K$29=0,1,IF('Pair Build'!AG36&lt;=$K$29,1,0))</x:f>
        <x:v>1</x:v>
      </x:c>
      <x:c r="J704" s="82" t="n">
        <x:f>IF($L$29=0,1,IF(Geometries!W11&gt;=$L$29,1,0))</x:f>
        <x:v>1</x:v>
      </x:c>
      <x:c r="K704" s="82" t="n">
        <x:f>MIN(IF($M$29=1,Geometries!Z11,1),IF($N$29=1,Geometries!AA11,1))</x:f>
        <x:v>1</x:v>
      </x:c>
      <x:c r="L704" s="82" t="n">
        <x:f>MIN(IF($S$29=1,'Pair Build'!AE36,1),IF($T$29=1,'Pair Build'!AF36,1))</x:f>
        <x:v>1</x:v>
      </x:c>
      <x:c r="M704" s="82" t="n">
        <x:f>IF($O$29=0,1,IF('Pair Build'!AH36&lt;=$O$29,1,0))</x:f>
        <x:v>1</x:v>
      </x:c>
      <x:c r="N704" s="82" t="n">
        <x:f>IF($P$29=0,1,IF('Pair Build'!AI36="PASS",1,0))</x:f>
        <x:v>1</x:v>
      </x:c>
      <x:c r="O704" s="82" t="n">
        <x:f>IF(F704&lt;1,'Pair Build'!Y36,'Pair Build'!Z36)/$Q$29</x:f>
        <x:v>31.76</x:v>
      </x:c>
      <x:c r="P704" s="82" t="n">
        <x:f>IF('Pair Build'!AK36="T3 FIRM",1,IF(Geometries!AC11&lt;=$R$29,1,0))</x:f>
        <x:v>1</x:v>
      </x:c>
      <x:c r="Q704" s="82" t="n">
        <x:f>IF($U$29=1,Geometries!AB11,1)</x:f>
        <x:v>1</x:v>
      </x:c>
      <x:c r="R704" s="82" t="n">
        <x:f>IF($V$29=1,Lineages!AJ13,1)</x:f>
        <x:v>1</x:v>
      </x:c>
      <x:c r="S704" s="82" t="n">
        <x:f>MIN(1,G704,H704,K704,L704,Q704,R704)</x:f>
        <x:v>1</x:v>
      </x:c>
      <x:c r="T704" s="74" t="str">
        <x:f>IF(AND('Pair Build'!AJ36="FIT",I704=1,J704=1,M704=1,N704=1,O704&lt;=$E$29,P704=1),"PASS","FAIL")</x:f>
        <x:v>PASS</x:v>
      </x:c>
      <x:c r="U704" s="98" t="str">
        <x:f>IF(AND(S704&gt;=F704,T704="PASS"),"PASS","FAIL")</x:f>
        <x:v>PASS</x:v>
      </x:c>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row>
    <x:row r="705">
      <x:c r="B705" s="28" t="str">
        <x:v>P21</x:v>
      </x:c>
      <x:c r="C705" s="28" t="str">
        <x:v>L6-G5</x:v>
      </x:c>
      <x:c r="D705" s="28" t="str">
        <x:v>L6</x:v>
      </x:c>
      <x:c r="E705" s="28" t="str">
        <x:v>G5</x:v>
      </x:c>
      <x:c r="F705" s="96" t="n">
        <x:f>$D$29</x:f>
        <x:v>1</x:v>
      </x:c>
      <x:c r="G705" s="82" t="n">
        <x:f>AB$29</x:f>
        <x:v>1</x:v>
      </x:c>
      <x:c r="H705" s="82" t="n">
        <x:f>MIN(1,Geometries!E12*$I$29+(1-Geometries!E12)*(Geometries!J12*$F$29+Geometries!K12*$G$29*IF(Geometries!M12="YES",1,$J$29)+Geometries!L12*$H$29*IF(Geometries!M12="YES",1,$J$29)))</x:f>
        <x:v>1</x:v>
      </x:c>
      <x:c r="I705" s="82" t="n">
        <x:f>IF($K$29=0,1,IF('Pair Build'!AG37&lt;=$K$29,1,0))</x:f>
        <x:v>1</x:v>
      </x:c>
      <x:c r="J705" s="82" t="n">
        <x:f>IF($L$29=0,1,IF(Geometries!W12&gt;=$L$29,1,0))</x:f>
        <x:v>1</x:v>
      </x:c>
      <x:c r="K705" s="82" t="n">
        <x:f>MIN(IF($M$29=1,Geometries!Z12,1),IF($N$29=1,Geometries!AA12,1))</x:f>
        <x:v>1</x:v>
      </x:c>
      <x:c r="L705" s="82" t="n">
        <x:f>MIN(IF($S$29=1,'Pair Build'!AE37,1),IF($T$29=1,'Pair Build'!AF37,1))</x:f>
        <x:v>1</x:v>
      </x:c>
      <x:c r="M705" s="82" t="n">
        <x:f>IF($O$29=0,1,IF('Pair Build'!AH37&lt;=$O$29,1,0))</x:f>
        <x:v>1</x:v>
      </x:c>
      <x:c r="N705" s="82" t="n">
        <x:f>IF($P$29=0,1,IF('Pair Build'!AI37="PASS",1,0))</x:f>
        <x:v>1</x:v>
      </x:c>
      <x:c r="O705" s="82" t="n">
        <x:f>IF(F705&lt;1,'Pair Build'!Y37,'Pair Build'!Z37)/$Q$29</x:f>
        <x:v>155.79473684210527</x:v>
      </x:c>
      <x:c r="P705" s="82" t="n">
        <x:f>IF('Pair Build'!AK37="T3 FIRM",1,IF(Geometries!AC12&lt;=$R$29,1,0))</x:f>
        <x:v>1</x:v>
      </x:c>
      <x:c r="Q705" s="82" t="n">
        <x:f>IF($U$29=1,Geometries!AB12,1)</x:f>
        <x:v>1</x:v>
      </x:c>
      <x:c r="R705" s="82" t="n">
        <x:f>IF($V$29=1,Lineages!AJ13,1)</x:f>
        <x:v>1</x:v>
      </x:c>
      <x:c r="S705" s="82" t="n">
        <x:f>MIN(1,G705,H705,K705,L705,Q705,R705)</x:f>
        <x:v>1</x:v>
      </x:c>
      <x:c r="T705" s="74" t="str">
        <x:f>IF(AND('Pair Build'!AJ37="FIT",I705=1,J705=1,M705=1,N705=1,O705&lt;=$E$29,P705=1),"PASS","FAIL")</x:f>
        <x:v>FAIL</x:v>
      </x:c>
      <x:c r="U705" s="98" t="str">
        <x:f>IF(AND(S705&gt;=F705,T705="PASS"),"PASS","FAIL")</x:f>
        <x:v>FAIL</x:v>
      </x:c>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row>
    <x:row r="706">
      <x:c r="B706" s="28" t="str">
        <x:v>P22</x:v>
      </x:c>
      <x:c r="C706" s="28" t="str">
        <x:v>L1-G1</x:v>
      </x:c>
      <x:c r="D706" s="28" t="str">
        <x:v>L1</x:v>
      </x:c>
      <x:c r="E706" s="28" t="str">
        <x:v>G1</x:v>
      </x:c>
      <x:c r="F706" s="96" t="n">
        <x:f>$D$30</x:f>
        <x:v>1</x:v>
      </x:c>
      <x:c r="G706" s="82" t="n">
        <x:f>W$30</x:f>
        <x:v>1</x:v>
      </x:c>
      <x:c r="H706" s="82" t="n">
        <x:f>MIN(1,Geometries!E8*$I$30+(1-Geometries!E8)*(Geometries!J8*$F$30+Geometries!K8*$G$30*IF(Geometries!M8="YES",1,$J$30)+Geometries!L8*$H$30*IF(Geometries!M8="YES",1,$J$30)))</x:f>
        <x:v>1</x:v>
      </x:c>
      <x:c r="I706" s="82" t="n">
        <x:f>IF($K$30=0,1,IF('Pair Build'!AG8&lt;=$K$30,1,0))</x:f>
        <x:v>1</x:v>
      </x:c>
      <x:c r="J706" s="82" t="n">
        <x:f>IF($L$30=0,1,IF(Geometries!W8&gt;=$L$30,1,0))</x:f>
        <x:v>1</x:v>
      </x:c>
      <x:c r="K706" s="82" t="n">
        <x:f>MIN(IF($M$30=1,Geometries!Z8,1),IF($N$30=1,Geometries!AA8,1))</x:f>
        <x:v>1</x:v>
      </x:c>
      <x:c r="L706" s="82" t="n">
        <x:f>MIN(IF($S$30=1,'Pair Build'!AE8,1),IF($T$30=1,'Pair Build'!AF8,1))</x:f>
        <x:v>1</x:v>
      </x:c>
      <x:c r="M706" s="82" t="n">
        <x:f>IF($O$30=0,1,IF('Pair Build'!AH8&lt;=$O$30,1,0))</x:f>
        <x:v>1</x:v>
      </x:c>
      <x:c r="N706" s="82" t="n">
        <x:f>IF($P$30=0,1,IF('Pair Build'!AI8="PASS",1,0))</x:f>
        <x:v>0</x:v>
      </x:c>
      <x:c r="O706" s="82" t="n">
        <x:f>IF(F706&lt;1,'Pair Build'!Y8,'Pair Build'!Z8)/$Q$30</x:f>
        <x:v>36</x:v>
      </x:c>
      <x:c r="P706" s="82" t="n">
        <x:f>IF('Pair Build'!AK8="T3 FIRM",1,IF(Geometries!AC8&lt;=$R$30,1,0))</x:f>
        <x:v>1</x:v>
      </x:c>
      <x:c r="Q706" s="82" t="n">
        <x:f>IF($U$30=1,Geometries!AB8,1)</x:f>
        <x:v>1</x:v>
      </x:c>
      <x:c r="R706" s="82" t="n">
        <x:f>IF($V$30=1,Lineages!AJ8,1)</x:f>
        <x:v>1</x:v>
      </x:c>
      <x:c r="S706" s="82" t="n">
        <x:f>MIN(1,G706,H706,K706,L706,Q706,R706)</x:f>
        <x:v>1</x:v>
      </x:c>
      <x:c r="T706" s="74" t="str">
        <x:f>IF(AND('Pair Build'!AJ8="FIT",I706=1,J706=1,M706=1,N706=1,O706&lt;=$E$30,P706=1),"PASS","FAIL")</x:f>
        <x:v>FAIL</x:v>
      </x:c>
      <x:c r="U706" s="98" t="str">
        <x:f>IF(AND(S706&gt;=F706,T706="PASS"),"PASS","FAIL")</x:f>
        <x:v>FAIL</x:v>
      </x:c>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row>
    <x:row r="707">
      <x:c r="B707" s="28" t="str">
        <x:v>P22</x:v>
      </x:c>
      <x:c r="C707" s="28" t="str">
        <x:v>L1-G2</x:v>
      </x:c>
      <x:c r="D707" s="28" t="str">
        <x:v>L1</x:v>
      </x:c>
      <x:c r="E707" s="28" t="str">
        <x:v>G2</x:v>
      </x:c>
      <x:c r="F707" s="96" t="n">
        <x:f>$D$30</x:f>
        <x:v>1</x:v>
      </x:c>
      <x:c r="G707" s="82" t="n">
        <x:f>W$30</x:f>
        <x:v>1</x:v>
      </x:c>
      <x:c r="H707" s="82" t="n">
        <x:f>MIN(1,Geometries!E9*$I$30+(1-Geometries!E9)*(Geometries!J9*$F$30+Geometries!K9*$G$30*IF(Geometries!M9="YES",1,$J$30)+Geometries!L9*$H$30*IF(Geometries!M9="YES",1,$J$30)))</x:f>
        <x:v>1</x:v>
      </x:c>
      <x:c r="I707" s="82" t="n">
        <x:f>IF($K$30=0,1,IF('Pair Build'!AG9&lt;=$K$30,1,0))</x:f>
        <x:v>1</x:v>
      </x:c>
      <x:c r="J707" s="82" t="n">
        <x:f>IF($L$30=0,1,IF(Geometries!W9&gt;=$L$30,1,0))</x:f>
        <x:v>1</x:v>
      </x:c>
      <x:c r="K707" s="82" t="n">
        <x:f>MIN(IF($M$30=1,Geometries!Z9,1),IF($N$30=1,Geometries!AA9,1))</x:f>
        <x:v>1</x:v>
      </x:c>
      <x:c r="L707" s="82" t="n">
        <x:f>MIN(IF($S$30=1,'Pair Build'!AE9,1),IF($T$30=1,'Pair Build'!AF9,1))</x:f>
        <x:v>1</x:v>
      </x:c>
      <x:c r="M707" s="82" t="n">
        <x:f>IF($O$30=0,1,IF('Pair Build'!AH9&lt;=$O$30,1,0))</x:f>
        <x:v>1</x:v>
      </x:c>
      <x:c r="N707" s="82" t="n">
        <x:f>IF($P$30=0,1,IF('Pair Build'!AI9="PASS",1,0))</x:f>
        <x:v>1</x:v>
      </x:c>
      <x:c r="O707" s="82" t="n">
        <x:f>IF(F707&lt;1,'Pair Build'!Y9,'Pair Build'!Z9)/$Q$30</x:f>
        <x:v>44</x:v>
      </x:c>
      <x:c r="P707" s="82" t="n">
        <x:f>IF('Pair Build'!AK9="T3 FIRM",1,IF(Geometries!AC9&lt;=$R$30,1,0))</x:f>
        <x:v>1</x:v>
      </x:c>
      <x:c r="Q707" s="82" t="n">
        <x:f>IF($U$30=1,Geometries!AB9,1)</x:f>
        <x:v>1</x:v>
      </x:c>
      <x:c r="R707" s="82" t="n">
        <x:f>IF($V$30=1,Lineages!AJ8,1)</x:f>
        <x:v>1</x:v>
      </x:c>
      <x:c r="S707" s="82" t="n">
        <x:f>MIN(1,G707,H707,K707,L707,Q707,R707)</x:f>
        <x:v>1</x:v>
      </x:c>
      <x:c r="T707" s="74" t="str">
        <x:f>IF(AND('Pair Build'!AJ9="FIT",I707=1,J707=1,M707=1,N707=1,O707&lt;=$E$30,P707=1),"PASS","FAIL")</x:f>
        <x:v>PASS</x:v>
      </x:c>
      <x:c r="U707" s="98" t="str">
        <x:f>IF(AND(S707&gt;=F707,T707="PASS"),"PASS","FAIL")</x:f>
        <x:v>PASS</x:v>
      </x:c>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row>
    <x:row r="708">
      <x:c r="B708" s="28" t="str">
        <x:v>P22</x:v>
      </x:c>
      <x:c r="C708" s="28" t="str">
        <x:v>L1-G3</x:v>
      </x:c>
      <x:c r="D708" s="28" t="str">
        <x:v>L1</x:v>
      </x:c>
      <x:c r="E708" s="28" t="str">
        <x:v>G3</x:v>
      </x:c>
      <x:c r="F708" s="96" t="n">
        <x:f>$D$30</x:f>
        <x:v>1</x:v>
      </x:c>
      <x:c r="G708" s="82" t="n">
        <x:f>W$30</x:f>
        <x:v>1</x:v>
      </x:c>
      <x:c r="H708" s="82" t="n">
        <x:f>MIN(1,Geometries!E10*$I$30+(1-Geometries!E10)*(Geometries!J10*$F$30+Geometries!K10*$G$30*IF(Geometries!M10="YES",1,$J$30)+Geometries!L10*$H$30*IF(Geometries!M10="YES",1,$J$30)))</x:f>
        <x:v>1</x:v>
      </x:c>
      <x:c r="I708" s="82" t="n">
        <x:f>IF($K$30=0,1,IF('Pair Build'!AG10&lt;=$K$30,1,0))</x:f>
        <x:v>1</x:v>
      </x:c>
      <x:c r="J708" s="82" t="n">
        <x:f>IF($L$30=0,1,IF(Geometries!W10&gt;=$L$30,1,0))</x:f>
        <x:v>1</x:v>
      </x:c>
      <x:c r="K708" s="82" t="n">
        <x:f>MIN(IF($M$30=1,Geometries!Z10,1),IF($N$30=1,Geometries!AA10,1))</x:f>
        <x:v>1</x:v>
      </x:c>
      <x:c r="L708" s="82" t="n">
        <x:f>MIN(IF($S$30=1,'Pair Build'!AE10,1),IF($T$30=1,'Pair Build'!AF10,1))</x:f>
        <x:v>1</x:v>
      </x:c>
      <x:c r="M708" s="82" t="n">
        <x:f>IF($O$30=0,1,IF('Pair Build'!AH10&lt;=$O$30,1,0))</x:f>
        <x:v>1</x:v>
      </x:c>
      <x:c r="N708" s="82" t="n">
        <x:f>IF($P$30=0,1,IF('Pair Build'!AI10="PASS",1,0))</x:f>
        <x:v>1</x:v>
      </x:c>
      <x:c r="O708" s="82" t="n">
        <x:f>IF(F708&lt;1,'Pair Build'!Y10,'Pair Build'!Z10)/$Q$30</x:f>
        <x:v>30</x:v>
      </x:c>
      <x:c r="P708" s="82" t="n">
        <x:f>IF('Pair Build'!AK10="T3 FIRM",1,IF(Geometries!AC10&lt;=$R$30,1,0))</x:f>
        <x:v>1</x:v>
      </x:c>
      <x:c r="Q708" s="82" t="n">
        <x:f>IF($U$30=1,Geometries!AB10,1)</x:f>
        <x:v>1</x:v>
      </x:c>
      <x:c r="R708" s="82" t="n">
        <x:f>IF($V$30=1,Lineages!AJ8,1)</x:f>
        <x:v>1</x:v>
      </x:c>
      <x:c r="S708" s="82" t="n">
        <x:f>MIN(1,G708,H708,K708,L708,Q708,R708)</x:f>
        <x:v>1</x:v>
      </x:c>
      <x:c r="T708" s="74" t="str">
        <x:f>IF(AND('Pair Build'!AJ10="FIT",I708=1,J708=1,M708=1,N708=1,O708&lt;=$E$30,P708=1),"PASS","FAIL")</x:f>
        <x:v>PASS</x:v>
      </x:c>
      <x:c r="U708" s="98" t="str">
        <x:f>IF(AND(S708&gt;=F708,T708="PASS"),"PASS","FAIL")</x:f>
        <x:v>PASS</x:v>
      </x:c>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row>
    <x:row r="709">
      <x:c r="B709" s="28" t="str">
        <x:v>P22</x:v>
      </x:c>
      <x:c r="C709" s="28" t="str">
        <x:v>L1-G4</x:v>
      </x:c>
      <x:c r="D709" s="28" t="str">
        <x:v>L1</x:v>
      </x:c>
      <x:c r="E709" s="28" t="str">
        <x:v>G4</x:v>
      </x:c>
      <x:c r="F709" s="96" t="n">
        <x:f>$D$30</x:f>
        <x:v>1</x:v>
      </x:c>
      <x:c r="G709" s="82" t="n">
        <x:f>W$30</x:f>
        <x:v>1</x:v>
      </x:c>
      <x:c r="H709" s="82" t="n">
        <x:f>MIN(1,Geometries!E11*$I$30+(1-Geometries!E11)*(Geometries!J11*$F$30+Geometries!K11*$G$30*IF(Geometries!M11="YES",1,$J$30)+Geometries!L11*$H$30*IF(Geometries!M11="YES",1,$J$30)))</x:f>
        <x:v>1</x:v>
      </x:c>
      <x:c r="I709" s="82" t="n">
        <x:f>IF($K$30=0,1,IF('Pair Build'!AG11&lt;=$K$30,1,0))</x:f>
        <x:v>1</x:v>
      </x:c>
      <x:c r="J709" s="82" t="n">
        <x:f>IF($L$30=0,1,IF(Geometries!W11&gt;=$L$30,1,0))</x:f>
        <x:v>1</x:v>
      </x:c>
      <x:c r="K709" s="82" t="n">
        <x:f>MIN(IF($M$30=1,Geometries!Z11,1),IF($N$30=1,Geometries!AA11,1))</x:f>
        <x:v>1</x:v>
      </x:c>
      <x:c r="L709" s="82" t="n">
        <x:f>MIN(IF($S$30=1,'Pair Build'!AE11,1),IF($T$30=1,'Pair Build'!AF11,1))</x:f>
        <x:v>1</x:v>
      </x:c>
      <x:c r="M709" s="82" t="n">
        <x:f>IF($O$30=0,1,IF('Pair Build'!AH11&lt;=$O$30,1,0))</x:f>
        <x:v>1</x:v>
      </x:c>
      <x:c r="N709" s="82" t="n">
        <x:f>IF($P$30=0,1,IF('Pair Build'!AI11="PASS",1,0))</x:f>
        <x:v>1</x:v>
      </x:c>
      <x:c r="O709" s="82" t="n">
        <x:f>IF(F709&lt;1,'Pair Build'!Y11,'Pair Build'!Z11)/$Q$30</x:f>
        <x:v>12</x:v>
      </x:c>
      <x:c r="P709" s="82" t="n">
        <x:f>IF('Pair Build'!AK11="T3 FIRM",1,IF(Geometries!AC11&lt;=$R$30,1,0))</x:f>
        <x:v>1</x:v>
      </x:c>
      <x:c r="Q709" s="82" t="n">
        <x:f>IF($U$30=1,Geometries!AB11,1)</x:f>
        <x:v>1</x:v>
      </x:c>
      <x:c r="R709" s="82" t="n">
        <x:f>IF($V$30=1,Lineages!AJ8,1)</x:f>
        <x:v>1</x:v>
      </x:c>
      <x:c r="S709" s="82" t="n">
        <x:f>MIN(1,G709,H709,K709,L709,Q709,R709)</x:f>
        <x:v>1</x:v>
      </x:c>
      <x:c r="T709" s="74" t="str">
        <x:f>IF(AND('Pair Build'!AJ11="FIT",I709=1,J709=1,M709=1,N709=1,O709&lt;=$E$30,P709=1),"PASS","FAIL")</x:f>
        <x:v>PASS</x:v>
      </x:c>
      <x:c r="U709" s="98" t="str">
        <x:f>IF(AND(S709&gt;=F709,T709="PASS"),"PASS","FAIL")</x:f>
        <x:v>PASS</x:v>
      </x:c>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row>
    <x:row r="710">
      <x:c r="B710" s="28" t="str">
        <x:v>P22</x:v>
      </x:c>
      <x:c r="C710" s="28" t="str">
        <x:v>L1-G5</x:v>
      </x:c>
      <x:c r="D710" s="28" t="str">
        <x:v>L1</x:v>
      </x:c>
      <x:c r="E710" s="28" t="str">
        <x:v>G5</x:v>
      </x:c>
      <x:c r="F710" s="96" t="n">
        <x:f>$D$30</x:f>
        <x:v>1</x:v>
      </x:c>
      <x:c r="G710" s="82" t="n">
        <x:f>W$30</x:f>
        <x:v>1</x:v>
      </x:c>
      <x:c r="H710" s="82" t="n">
        <x:f>MIN(1,Geometries!E12*$I$30+(1-Geometries!E12)*(Geometries!J12*$F$30+Geometries!K12*$G$30*IF(Geometries!M12="YES",1,$J$30)+Geometries!L12*$H$30*IF(Geometries!M12="YES",1,$J$30)))</x:f>
        <x:v>1</x:v>
      </x:c>
      <x:c r="I710" s="82" t="n">
        <x:f>IF($K$30=0,1,IF('Pair Build'!AG12&lt;=$K$30,1,0))</x:f>
        <x:v>1</x:v>
      </x:c>
      <x:c r="J710" s="82" t="n">
        <x:f>IF($L$30=0,1,IF(Geometries!W12&gt;=$L$30,1,0))</x:f>
        <x:v>1</x:v>
      </x:c>
      <x:c r="K710" s="82" t="n">
        <x:f>MIN(IF($M$30=1,Geometries!Z12,1),IF($N$30=1,Geometries!AA12,1))</x:f>
        <x:v>1</x:v>
      </x:c>
      <x:c r="L710" s="82" t="n">
        <x:f>MIN(IF($S$30=1,'Pair Build'!AE12,1),IF($T$30=1,'Pair Build'!AF12,1))</x:f>
        <x:v>1</x:v>
      </x:c>
      <x:c r="M710" s="82" t="n">
        <x:f>IF($O$30=0,1,IF('Pair Build'!AH12&lt;=$O$30,1,0))</x:f>
        <x:v>1</x:v>
      </x:c>
      <x:c r="N710" s="82" t="n">
        <x:f>IF($P$30=0,1,IF('Pair Build'!AI12="PASS",1,0))</x:f>
        <x:v>1</x:v>
      </x:c>
      <x:c r="O710" s="82" t="n">
        <x:f>IF(F710&lt;1,'Pair Build'!Y12,'Pair Build'!Z12)/$Q$30</x:f>
        <x:v>46</x:v>
      </x:c>
      <x:c r="P710" s="82" t="n">
        <x:f>IF('Pair Build'!AK12="T3 FIRM",1,IF(Geometries!AC12&lt;=$R$30,1,0))</x:f>
        <x:v>1</x:v>
      </x:c>
      <x:c r="Q710" s="82" t="n">
        <x:f>IF($U$30=1,Geometries!AB12,1)</x:f>
        <x:v>1</x:v>
      </x:c>
      <x:c r="R710" s="82" t="n">
        <x:f>IF($V$30=1,Lineages!AJ8,1)</x:f>
        <x:v>1</x:v>
      </x:c>
      <x:c r="S710" s="82" t="n">
        <x:f>MIN(1,G710,H710,K710,L710,Q710,R710)</x:f>
        <x:v>1</x:v>
      </x:c>
      <x:c r="T710" s="74" t="str">
        <x:f>IF(AND('Pair Build'!AJ12="FIT",I710=1,J710=1,M710=1,N710=1,O710&lt;=$E$30,P710=1),"PASS","FAIL")</x:f>
        <x:v>PASS</x:v>
      </x:c>
      <x:c r="U710" s="98" t="str">
        <x:f>IF(AND(S710&gt;=F710,T710="PASS"),"PASS","FAIL")</x:f>
        <x:v>PASS</x:v>
      </x:c>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row>
    <x:row r="711">
      <x:c r="B711" s="28" t="str">
        <x:v>P22</x:v>
      </x:c>
      <x:c r="C711" s="28" t="str">
        <x:v>L2-G1</x:v>
      </x:c>
      <x:c r="D711" s="28" t="str">
        <x:v>L2</x:v>
      </x:c>
      <x:c r="E711" s="28" t="str">
        <x:v>G1</x:v>
      </x:c>
      <x:c r="F711" s="96" t="n">
        <x:f>$D$30</x:f>
        <x:v>1</x:v>
      </x:c>
      <x:c r="G711" s="82" t="n">
        <x:f>X$30</x:f>
        <x:v>1</x:v>
      </x:c>
      <x:c r="H711" s="82" t="n">
        <x:f>MIN(1,Geometries!E8*$I$30+(1-Geometries!E8)*(Geometries!J8*$F$30+Geometries!K8*$G$30*IF(Geometries!M8="YES",1,$J$30)+Geometries!L8*$H$30*IF(Geometries!M8="YES",1,$J$30)))</x:f>
        <x:v>1</x:v>
      </x:c>
      <x:c r="I711" s="82" t="n">
        <x:f>IF($K$30=0,1,IF('Pair Build'!AG13&lt;=$K$30,1,0))</x:f>
        <x:v>1</x:v>
      </x:c>
      <x:c r="J711" s="82" t="n">
        <x:f>IF($L$30=0,1,IF(Geometries!W8&gt;=$L$30,1,0))</x:f>
        <x:v>1</x:v>
      </x:c>
      <x:c r="K711" s="82" t="n">
        <x:f>MIN(IF($M$30=1,Geometries!Z8,1),IF($N$30=1,Geometries!AA8,1))</x:f>
        <x:v>1</x:v>
      </x:c>
      <x:c r="L711" s="82" t="n">
        <x:f>MIN(IF($S$30=1,'Pair Build'!AE13,1),IF($T$30=1,'Pair Build'!AF13,1))</x:f>
        <x:v>1</x:v>
      </x:c>
      <x:c r="M711" s="82" t="n">
        <x:f>IF($O$30=0,1,IF('Pair Build'!AH13&lt;=$O$30,1,0))</x:f>
        <x:v>1</x:v>
      </x:c>
      <x:c r="N711" s="82" t="n">
        <x:f>IF($P$30=0,1,IF('Pair Build'!AI13="PASS",1,0))</x:f>
        <x:v>0</x:v>
      </x:c>
      <x:c r="O711" s="82" t="n">
        <x:f>IF(F711&lt;1,'Pair Build'!Y13,'Pair Build'!Z13)/$Q$30</x:f>
        <x:v>42.21176470588235</x:v>
      </x:c>
      <x:c r="P711" s="82" t="n">
        <x:f>IF('Pair Build'!AK13="T3 FIRM",1,IF(Geometries!AC8&lt;=$R$30,1,0))</x:f>
        <x:v>1</x:v>
      </x:c>
      <x:c r="Q711" s="82" t="n">
        <x:f>IF($U$30=1,Geometries!AB8,1)</x:f>
        <x:v>1</x:v>
      </x:c>
      <x:c r="R711" s="82" t="n">
        <x:f>IF($V$30=1,Lineages!AJ9,1)</x:f>
        <x:v>1</x:v>
      </x:c>
      <x:c r="S711" s="82" t="n">
        <x:f>MIN(1,G711,H711,K711,L711,Q711,R711)</x:f>
        <x:v>1</x:v>
      </x:c>
      <x:c r="T711" s="74" t="str">
        <x:f>IF(AND('Pair Build'!AJ13="FIT",I711=1,J711=1,M711=1,N711=1,O711&lt;=$E$30,P711=1),"PASS","FAIL")</x:f>
        <x:v>FAIL</x:v>
      </x:c>
      <x:c r="U711" s="98" t="str">
        <x:f>IF(AND(S711&gt;=F711,T711="PASS"),"PASS","FAIL")</x:f>
        <x:v>FAIL</x:v>
      </x:c>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row>
    <x:row r="712">
      <x:c r="B712" s="28" t="str">
        <x:v>P22</x:v>
      </x:c>
      <x:c r="C712" s="28" t="str">
        <x:v>L2-G2</x:v>
      </x:c>
      <x:c r="D712" s="28" t="str">
        <x:v>L2</x:v>
      </x:c>
      <x:c r="E712" s="28" t="str">
        <x:v>G2</x:v>
      </x:c>
      <x:c r="F712" s="96" t="n">
        <x:f>$D$30</x:f>
        <x:v>1</x:v>
      </x:c>
      <x:c r="G712" s="82" t="n">
        <x:f>X$30</x:f>
        <x:v>1</x:v>
      </x:c>
      <x:c r="H712" s="82" t="n">
        <x:f>MIN(1,Geometries!E9*$I$30+(1-Geometries!E9)*(Geometries!J9*$F$30+Geometries!K9*$G$30*IF(Geometries!M9="YES",1,$J$30)+Geometries!L9*$H$30*IF(Geometries!M9="YES",1,$J$30)))</x:f>
        <x:v>1</x:v>
      </x:c>
      <x:c r="I712" s="82" t="n">
        <x:f>IF($K$30=0,1,IF('Pair Build'!AG14&lt;=$K$30,1,0))</x:f>
        <x:v>1</x:v>
      </x:c>
      <x:c r="J712" s="82" t="n">
        <x:f>IF($L$30=0,1,IF(Geometries!W9&gt;=$L$30,1,0))</x:f>
        <x:v>1</x:v>
      </x:c>
      <x:c r="K712" s="82" t="n">
        <x:f>MIN(IF($M$30=1,Geometries!Z9,1),IF($N$30=1,Geometries!AA9,1))</x:f>
        <x:v>1</x:v>
      </x:c>
      <x:c r="L712" s="82" t="n">
        <x:f>MIN(IF($S$30=1,'Pair Build'!AE14,1),IF($T$30=1,'Pair Build'!AF14,1))</x:f>
        <x:v>1</x:v>
      </x:c>
      <x:c r="M712" s="82" t="n">
        <x:f>IF($O$30=0,1,IF('Pair Build'!AH14&lt;=$O$30,1,0))</x:f>
        <x:v>1</x:v>
      </x:c>
      <x:c r="N712" s="82" t="n">
        <x:f>IF($P$30=0,1,IF('Pair Build'!AI14="PASS",1,0))</x:f>
        <x:v>1</x:v>
      </x:c>
      <x:c r="O712" s="82" t="n">
        <x:f>IF(F712&lt;1,'Pair Build'!Y14,'Pair Build'!Z14)/$Q$30</x:f>
        <x:v>50.86666666666667</x:v>
      </x:c>
      <x:c r="P712" s="82" t="n">
        <x:f>IF('Pair Build'!AK14="T3 FIRM",1,IF(Geometries!AC9&lt;=$R$30,1,0))</x:f>
        <x:v>1</x:v>
      </x:c>
      <x:c r="Q712" s="82" t="n">
        <x:f>IF($U$30=1,Geometries!AB9,1)</x:f>
        <x:v>1</x:v>
      </x:c>
      <x:c r="R712" s="82" t="n">
        <x:f>IF($V$30=1,Lineages!AJ9,1)</x:f>
        <x:v>1</x:v>
      </x:c>
      <x:c r="S712" s="82" t="n">
        <x:f>MIN(1,G712,H712,K712,L712,Q712,R712)</x:f>
        <x:v>1</x:v>
      </x:c>
      <x:c r="T712" s="74" t="str">
        <x:f>IF(AND('Pair Build'!AJ14="FIT",I712=1,J712=1,M712=1,N712=1,O712&lt;=$E$30,P712=1),"PASS","FAIL")</x:f>
        <x:v>FAIL</x:v>
      </x:c>
      <x:c r="U712" s="98" t="str">
        <x:f>IF(AND(S712&gt;=F712,T712="PASS"),"PASS","FAIL")</x:f>
        <x:v>FAIL</x:v>
      </x:c>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row>
    <x:row r="713">
      <x:c r="B713" s="28" t="str">
        <x:v>P22</x:v>
      </x:c>
      <x:c r="C713" s="28" t="str">
        <x:v>L2-G3</x:v>
      </x:c>
      <x:c r="D713" s="28" t="str">
        <x:v>L2</x:v>
      </x:c>
      <x:c r="E713" s="28" t="str">
        <x:v>G3</x:v>
      </x:c>
      <x:c r="F713" s="96" t="n">
        <x:f>$D$30</x:f>
        <x:v>1</x:v>
      </x:c>
      <x:c r="G713" s="82" t="n">
        <x:f>X$30</x:f>
        <x:v>1</x:v>
      </x:c>
      <x:c r="H713" s="82" t="n">
        <x:f>MIN(1,Geometries!E10*$I$30+(1-Geometries!E10)*(Geometries!J10*$F$30+Geometries!K10*$G$30*IF(Geometries!M10="YES",1,$J$30)+Geometries!L10*$H$30*IF(Geometries!M10="YES",1,$J$30)))</x:f>
        <x:v>1</x:v>
      </x:c>
      <x:c r="I713" s="82" t="n">
        <x:f>IF($K$30=0,1,IF('Pair Build'!AG15&lt;=$K$30,1,0))</x:f>
        <x:v>1</x:v>
      </x:c>
      <x:c r="J713" s="82" t="n">
        <x:f>IF($L$30=0,1,IF(Geometries!W10&gt;=$L$30,1,0))</x:f>
        <x:v>1</x:v>
      </x:c>
      <x:c r="K713" s="82" t="n">
        <x:f>MIN(IF($M$30=1,Geometries!Z10,1),IF($N$30=1,Geometries!AA10,1))</x:f>
        <x:v>1</x:v>
      </x:c>
      <x:c r="L713" s="82" t="n">
        <x:f>MIN(IF($S$30=1,'Pair Build'!AE15,1),IF($T$30=1,'Pair Build'!AF15,1))</x:f>
        <x:v>1</x:v>
      </x:c>
      <x:c r="M713" s="82" t="n">
        <x:f>IF($O$30=0,1,IF('Pair Build'!AH15&lt;=$O$30,1,0))</x:f>
        <x:v>1</x:v>
      </x:c>
      <x:c r="N713" s="82" t="n">
        <x:f>IF($P$30=0,1,IF('Pair Build'!AI15="PASS",1,0))</x:f>
        <x:v>1</x:v>
      </x:c>
      <x:c r="O713" s="82" t="n">
        <x:f>IF(F713&lt;1,'Pair Build'!Y15,'Pair Build'!Z15)/$Q$30</x:f>
        <x:v>35.576470588235296</x:v>
      </x:c>
      <x:c r="P713" s="82" t="n">
        <x:f>IF('Pair Build'!AK15="T3 FIRM",1,IF(Geometries!AC10&lt;=$R$30,1,0))</x:f>
        <x:v>1</x:v>
      </x:c>
      <x:c r="Q713" s="82" t="n">
        <x:f>IF($U$30=1,Geometries!AB10,1)</x:f>
        <x:v>1</x:v>
      </x:c>
      <x:c r="R713" s="82" t="n">
        <x:f>IF($V$30=1,Lineages!AJ9,1)</x:f>
        <x:v>1</x:v>
      </x:c>
      <x:c r="S713" s="82" t="n">
        <x:f>MIN(1,G713,H713,K713,L713,Q713,R713)</x:f>
        <x:v>1</x:v>
      </x:c>
      <x:c r="T713" s="74" t="str">
        <x:f>IF(AND('Pair Build'!AJ15="FIT",I713=1,J713=1,M713=1,N713=1,O713&lt;=$E$30,P713=1),"PASS","FAIL")</x:f>
        <x:v>PASS</x:v>
      </x:c>
      <x:c r="U713" s="98" t="str">
        <x:f>IF(AND(S713&gt;=F713,T713="PASS"),"PASS","FAIL")</x:f>
        <x:v>PASS</x:v>
      </x:c>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row>
    <x:row r="714">
      <x:c r="B714" s="28" t="str">
        <x:v>P22</x:v>
      </x:c>
      <x:c r="C714" s="28" t="str">
        <x:v>L2-G4</x:v>
      </x:c>
      <x:c r="D714" s="28" t="str">
        <x:v>L2</x:v>
      </x:c>
      <x:c r="E714" s="28" t="str">
        <x:v>G4</x:v>
      </x:c>
      <x:c r="F714" s="96" t="n">
        <x:f>$D$30</x:f>
        <x:v>1</x:v>
      </x:c>
      <x:c r="G714" s="82" t="n">
        <x:f>X$30</x:f>
        <x:v>1</x:v>
      </x:c>
      <x:c r="H714" s="82" t="n">
        <x:f>MIN(1,Geometries!E11*$I$30+(1-Geometries!E11)*(Geometries!J11*$F$30+Geometries!K11*$G$30*IF(Geometries!M11="YES",1,$J$30)+Geometries!L11*$H$30*IF(Geometries!M11="YES",1,$J$30)))</x:f>
        <x:v>1</x:v>
      </x:c>
      <x:c r="I714" s="82" t="n">
        <x:f>IF($K$30=0,1,IF('Pair Build'!AG16&lt;=$K$30,1,0))</x:f>
        <x:v>1</x:v>
      </x:c>
      <x:c r="J714" s="82" t="n">
        <x:f>IF($L$30=0,1,IF(Geometries!W11&gt;=$L$30,1,0))</x:f>
        <x:v>1</x:v>
      </x:c>
      <x:c r="K714" s="82" t="n">
        <x:f>MIN(IF($M$30=1,Geometries!Z11,1),IF($N$30=1,Geometries!AA11,1))</x:f>
        <x:v>1</x:v>
      </x:c>
      <x:c r="L714" s="82" t="n">
        <x:f>MIN(IF($S$30=1,'Pair Build'!AE16,1),IF($T$30=1,'Pair Build'!AF16,1))</x:f>
        <x:v>1</x:v>
      </x:c>
      <x:c r="M714" s="82" t="n">
        <x:f>IF($O$30=0,1,IF('Pair Build'!AH16&lt;=$O$30,1,0))</x:f>
        <x:v>1</x:v>
      </x:c>
      <x:c r="N714" s="82" t="n">
        <x:f>IF($P$30=0,1,IF('Pair Build'!AI16="PASS",1,0))</x:f>
        <x:v>1</x:v>
      </x:c>
      <x:c r="O714" s="82" t="n">
        <x:f>IF(F714&lt;1,'Pair Build'!Y16,'Pair Build'!Z16)/$Q$30</x:f>
        <x:v>13.36</x:v>
      </x:c>
      <x:c r="P714" s="82" t="n">
        <x:f>IF('Pair Build'!AK16="T3 FIRM",1,IF(Geometries!AC11&lt;=$R$30,1,0))</x:f>
        <x:v>1</x:v>
      </x:c>
      <x:c r="Q714" s="82" t="n">
        <x:f>IF($U$30=1,Geometries!AB11,1)</x:f>
        <x:v>1</x:v>
      </x:c>
      <x:c r="R714" s="82" t="n">
        <x:f>IF($V$30=1,Lineages!AJ9,1)</x:f>
        <x:v>1</x:v>
      </x:c>
      <x:c r="S714" s="82" t="n">
        <x:f>MIN(1,G714,H714,K714,L714,Q714,R714)</x:f>
        <x:v>1</x:v>
      </x:c>
      <x:c r="T714" s="74" t="str">
        <x:f>IF(AND('Pair Build'!AJ16="FIT",I714=1,J714=1,M714=1,N714=1,O714&lt;=$E$30,P714=1),"PASS","FAIL")</x:f>
        <x:v>PASS</x:v>
      </x:c>
      <x:c r="U714" s="98" t="str">
        <x:f>IF(AND(S714&gt;=F714,T714="PASS"),"PASS","FAIL")</x:f>
        <x:v>PASS</x:v>
      </x:c>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row>
    <x:row r="715">
      <x:c r="B715" s="28" t="str">
        <x:v>P22</x:v>
      </x:c>
      <x:c r="C715" s="28" t="str">
        <x:v>L2-G5</x:v>
      </x:c>
      <x:c r="D715" s="28" t="str">
        <x:v>L2</x:v>
      </x:c>
      <x:c r="E715" s="28" t="str">
        <x:v>G5</x:v>
      </x:c>
      <x:c r="F715" s="96" t="n">
        <x:f>$D$30</x:f>
        <x:v>1</x:v>
      </x:c>
      <x:c r="G715" s="82" t="n">
        <x:f>X$30</x:f>
        <x:v>1</x:v>
      </x:c>
      <x:c r="H715" s="82" t="n">
        <x:f>MIN(1,Geometries!E12*$I$30+(1-Geometries!E12)*(Geometries!J12*$F$30+Geometries!K12*$G$30*IF(Geometries!M12="YES",1,$J$30)+Geometries!L12*$H$30*IF(Geometries!M12="YES",1,$J$30)))</x:f>
        <x:v>1</x:v>
      </x:c>
      <x:c r="I715" s="82" t="n">
        <x:f>IF($K$30=0,1,IF('Pair Build'!AG17&lt;=$K$30,1,0))</x:f>
        <x:v>1</x:v>
      </x:c>
      <x:c r="J715" s="82" t="n">
        <x:f>IF($L$30=0,1,IF(Geometries!W12&gt;=$L$30,1,0))</x:f>
        <x:v>1</x:v>
      </x:c>
      <x:c r="K715" s="82" t="n">
        <x:f>MIN(IF($M$30=1,Geometries!Z12,1),IF($N$30=1,Geometries!AA12,1))</x:f>
        <x:v>1</x:v>
      </x:c>
      <x:c r="L715" s="82" t="n">
        <x:f>MIN(IF($S$30=1,'Pair Build'!AE17,1),IF($T$30=1,'Pair Build'!AF17,1))</x:f>
        <x:v>1</x:v>
      </x:c>
      <x:c r="M715" s="82" t="n">
        <x:f>IF($O$30=0,1,IF('Pair Build'!AH17&lt;=$O$30,1,0))</x:f>
        <x:v>1</x:v>
      </x:c>
      <x:c r="N715" s="82" t="n">
        <x:f>IF($P$30=0,1,IF('Pair Build'!AI17="PASS",1,0))</x:f>
        <x:v>1</x:v>
      </x:c>
      <x:c r="O715" s="82" t="n">
        <x:f>IF(F715&lt;1,'Pair Build'!Y17,'Pair Build'!Z17)/$Q$30</x:f>
        <x:v>53.142105263157895</x:v>
      </x:c>
      <x:c r="P715" s="82" t="n">
        <x:f>IF('Pair Build'!AK17="T3 FIRM",1,IF(Geometries!AC12&lt;=$R$30,1,0))</x:f>
        <x:v>1</x:v>
      </x:c>
      <x:c r="Q715" s="82" t="n">
        <x:f>IF($U$30=1,Geometries!AB12,1)</x:f>
        <x:v>1</x:v>
      </x:c>
      <x:c r="R715" s="82" t="n">
        <x:f>IF($V$30=1,Lineages!AJ9,1)</x:f>
        <x:v>1</x:v>
      </x:c>
      <x:c r="S715" s="82" t="n">
        <x:f>MIN(1,G715,H715,K715,L715,Q715,R715)</x:f>
        <x:v>1</x:v>
      </x:c>
      <x:c r="T715" s="74" t="str">
        <x:f>IF(AND('Pair Build'!AJ17="FIT",I715=1,J715=1,M715=1,N715=1,O715&lt;=$E$30,P715=1),"PASS","FAIL")</x:f>
        <x:v>FAIL</x:v>
      </x:c>
      <x:c r="U715" s="98" t="str">
        <x:f>IF(AND(S715&gt;=F715,T715="PASS"),"PASS","FAIL")</x:f>
        <x:v>FAIL</x:v>
      </x:c>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row>
    <x:row r="716">
      <x:c r="B716" s="28" t="str">
        <x:v>P22</x:v>
      </x:c>
      <x:c r="C716" s="28" t="str">
        <x:v>L3-G1</x:v>
      </x:c>
      <x:c r="D716" s="28" t="str">
        <x:v>L3</x:v>
      </x:c>
      <x:c r="E716" s="28" t="str">
        <x:v>G1</x:v>
      </x:c>
      <x:c r="F716" s="96" t="n">
        <x:f>$D$30</x:f>
        <x:v>1</x:v>
      </x:c>
      <x:c r="G716" s="82" t="n">
        <x:f>Y$30</x:f>
        <x:v>1</x:v>
      </x:c>
      <x:c r="H716" s="82" t="n">
        <x:f>MIN(1,Geometries!E8*$I$30+(1-Geometries!E8)*(Geometries!J8*$F$30+Geometries!K8*$G$30*IF(Geometries!M8="YES",1,$J$30)+Geometries!L8*$H$30*IF(Geometries!M8="YES",1,$J$30)))</x:f>
        <x:v>1</x:v>
      </x:c>
      <x:c r="I716" s="82" t="n">
        <x:f>IF($K$30=0,1,IF('Pair Build'!AG18&lt;=$K$30,1,0))</x:f>
        <x:v>1</x:v>
      </x:c>
      <x:c r="J716" s="82" t="n">
        <x:f>IF($L$30=0,1,IF(Geometries!W8&gt;=$L$30,1,0))</x:f>
        <x:v>1</x:v>
      </x:c>
      <x:c r="K716" s="82" t="n">
        <x:f>MIN(IF($M$30=1,Geometries!Z8,1),IF($N$30=1,Geometries!AA8,1))</x:f>
        <x:v>1</x:v>
      </x:c>
      <x:c r="L716" s="82" t="n">
        <x:f>MIN(IF($S$30=1,'Pair Build'!AE18,1),IF($T$30=1,'Pair Build'!AF18,1))</x:f>
        <x:v>1</x:v>
      </x:c>
      <x:c r="M716" s="82" t="n">
        <x:f>IF($O$30=0,1,IF('Pair Build'!AH18&lt;=$O$30,1,0))</x:f>
        <x:v>1</x:v>
      </x:c>
      <x:c r="N716" s="82" t="n">
        <x:f>IF($P$30=0,1,IF('Pair Build'!AI18="PASS",1,0))</x:f>
        <x:v>1</x:v>
      </x:c>
      <x:c r="O716" s="82" t="n">
        <x:f>IF(F716&lt;1,'Pair Build'!Y18,'Pair Build'!Z18)/$Q$30</x:f>
        <x:v>53.78823529411765</x:v>
      </x:c>
      <x:c r="P716" s="82" t="n">
        <x:f>IF('Pair Build'!AK18="T3 FIRM",1,IF(Geometries!AC8&lt;=$R$30,1,0))</x:f>
        <x:v>1</x:v>
      </x:c>
      <x:c r="Q716" s="82" t="n">
        <x:f>IF($U$30=1,Geometries!AB8,1)</x:f>
        <x:v>1</x:v>
      </x:c>
      <x:c r="R716" s="82" t="n">
        <x:f>IF($V$30=1,Lineages!AJ10,1)</x:f>
        <x:v>1</x:v>
      </x:c>
      <x:c r="S716" s="82" t="n">
        <x:f>MIN(1,G716,H716,K716,L716,Q716,R716)</x:f>
        <x:v>1</x:v>
      </x:c>
      <x:c r="T716" s="74" t="str">
        <x:f>IF(AND('Pair Build'!AJ18="FIT",I716=1,J716=1,M716=1,N716=1,O716&lt;=$E$30,P716=1),"PASS","FAIL")</x:f>
        <x:v>FAIL</x:v>
      </x:c>
      <x:c r="U716" s="98" t="str">
        <x:f>IF(AND(S716&gt;=F716,T716="PASS"),"PASS","FAIL")</x:f>
        <x:v>FAIL</x:v>
      </x:c>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row>
    <x:row r="717">
      <x:c r="B717" s="28" t="str">
        <x:v>P22</x:v>
      </x:c>
      <x:c r="C717" s="28" t="str">
        <x:v>L3-G2</x:v>
      </x:c>
      <x:c r="D717" s="28" t="str">
        <x:v>L3</x:v>
      </x:c>
      <x:c r="E717" s="28" t="str">
        <x:v>G2</x:v>
      </x:c>
      <x:c r="F717" s="96" t="n">
        <x:f>$D$30</x:f>
        <x:v>1</x:v>
      </x:c>
      <x:c r="G717" s="82" t="n">
        <x:f>Y$30</x:f>
        <x:v>1</x:v>
      </x:c>
      <x:c r="H717" s="82" t="n">
        <x:f>MIN(1,Geometries!E9*$I$30+(1-Geometries!E9)*(Geometries!J9*$F$30+Geometries!K9*$G$30*IF(Geometries!M9="YES",1,$J$30)+Geometries!L9*$H$30*IF(Geometries!M9="YES",1,$J$30)))</x:f>
        <x:v>1</x:v>
      </x:c>
      <x:c r="I717" s="82" t="n">
        <x:f>IF($K$30=0,1,IF('Pair Build'!AG19&lt;=$K$30,1,0))</x:f>
        <x:v>1</x:v>
      </x:c>
      <x:c r="J717" s="82" t="n">
        <x:f>IF($L$30=0,1,IF(Geometries!W9&gt;=$L$30,1,0))</x:f>
        <x:v>1</x:v>
      </x:c>
      <x:c r="K717" s="82" t="n">
        <x:f>MIN(IF($M$30=1,Geometries!Z9,1),IF($N$30=1,Geometries!AA9,1))</x:f>
        <x:v>1</x:v>
      </x:c>
      <x:c r="L717" s="82" t="n">
        <x:f>MIN(IF($S$30=1,'Pair Build'!AE19,1),IF($T$30=1,'Pair Build'!AF19,1))</x:f>
        <x:v>1</x:v>
      </x:c>
      <x:c r="M717" s="82" t="n">
        <x:f>IF($O$30=0,1,IF('Pair Build'!AH19&lt;=$O$30,1,0))</x:f>
        <x:v>1</x:v>
      </x:c>
      <x:c r="N717" s="82" t="n">
        <x:f>IF($P$30=0,1,IF('Pair Build'!AI19="PASS",1,0))</x:f>
        <x:v>1</x:v>
      </x:c>
      <x:c r="O717" s="82" t="n">
        <x:f>IF(F717&lt;1,'Pair Build'!Y19,'Pair Build'!Z19)/$Q$30</x:f>
        <x:v>66.4</x:v>
      </x:c>
      <x:c r="P717" s="82" t="n">
        <x:f>IF('Pair Build'!AK19="T3 FIRM",1,IF(Geometries!AC9&lt;=$R$30,1,0))</x:f>
        <x:v>1</x:v>
      </x:c>
      <x:c r="Q717" s="82" t="n">
        <x:f>IF($U$30=1,Geometries!AB9,1)</x:f>
        <x:v>1</x:v>
      </x:c>
      <x:c r="R717" s="82" t="n">
        <x:f>IF($V$30=1,Lineages!AJ10,1)</x:f>
        <x:v>1</x:v>
      </x:c>
      <x:c r="S717" s="82" t="n">
        <x:f>MIN(1,G717,H717,K717,L717,Q717,R717)</x:f>
        <x:v>1</x:v>
      </x:c>
      <x:c r="T717" s="74" t="str">
        <x:f>IF(AND('Pair Build'!AJ19="FIT",I717=1,J717=1,M717=1,N717=1,O717&lt;=$E$30,P717=1),"PASS","FAIL")</x:f>
        <x:v>FAIL</x:v>
      </x:c>
      <x:c r="U717" s="98" t="str">
        <x:f>IF(AND(S717&gt;=F717,T717="PASS"),"PASS","FAIL")</x:f>
        <x:v>FAIL</x:v>
      </x:c>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row>
    <x:row r="718">
      <x:c r="B718" s="28" t="str">
        <x:v>P22</x:v>
      </x:c>
      <x:c r="C718" s="28" t="str">
        <x:v>L3-G3</x:v>
      </x:c>
      <x:c r="D718" s="28" t="str">
        <x:v>L3</x:v>
      </x:c>
      <x:c r="E718" s="28" t="str">
        <x:v>G3</x:v>
      </x:c>
      <x:c r="F718" s="96" t="n">
        <x:f>$D$30</x:f>
        <x:v>1</x:v>
      </x:c>
      <x:c r="G718" s="82" t="n">
        <x:f>Y$30</x:f>
        <x:v>1</x:v>
      </x:c>
      <x:c r="H718" s="82" t="n">
        <x:f>MIN(1,Geometries!E10*$I$30+(1-Geometries!E10)*(Geometries!J10*$F$30+Geometries!K10*$G$30*IF(Geometries!M10="YES",1,$J$30)+Geometries!L10*$H$30*IF(Geometries!M10="YES",1,$J$30)))</x:f>
        <x:v>1</x:v>
      </x:c>
      <x:c r="I718" s="82" t="n">
        <x:f>IF($K$30=0,1,IF('Pair Build'!AG20&lt;=$K$30,1,0))</x:f>
        <x:v>1</x:v>
      </x:c>
      <x:c r="J718" s="82" t="n">
        <x:f>IF($L$30=0,1,IF(Geometries!W10&gt;=$L$30,1,0))</x:f>
        <x:v>1</x:v>
      </x:c>
      <x:c r="K718" s="82" t="n">
        <x:f>MIN(IF($M$30=1,Geometries!Z10,1),IF($N$30=1,Geometries!AA10,1))</x:f>
        <x:v>1</x:v>
      </x:c>
      <x:c r="L718" s="82" t="n">
        <x:f>MIN(IF($S$30=1,'Pair Build'!AE20,1),IF($T$30=1,'Pair Build'!AF20,1))</x:f>
        <x:v>1</x:v>
      </x:c>
      <x:c r="M718" s="82" t="n">
        <x:f>IF($O$30=0,1,IF('Pair Build'!AH20&lt;=$O$30,1,0))</x:f>
        <x:v>1</x:v>
      </x:c>
      <x:c r="N718" s="82" t="n">
        <x:f>IF($P$30=0,1,IF('Pair Build'!AI20="PASS",1,0))</x:f>
        <x:v>1</x:v>
      </x:c>
      <x:c r="O718" s="82" t="n">
        <x:f>IF(F718&lt;1,'Pair Build'!Y20,'Pair Build'!Z20)/$Q$30</x:f>
        <x:v>44.82352941176471</x:v>
      </x:c>
      <x:c r="P718" s="82" t="n">
        <x:f>IF('Pair Build'!AK20="T3 FIRM",1,IF(Geometries!AC10&lt;=$R$30,1,0))</x:f>
        <x:v>1</x:v>
      </x:c>
      <x:c r="Q718" s="82" t="n">
        <x:f>IF($U$30=1,Geometries!AB10,1)</x:f>
        <x:v>1</x:v>
      </x:c>
      <x:c r="R718" s="82" t="n">
        <x:f>IF($V$30=1,Lineages!AJ10,1)</x:f>
        <x:v>1</x:v>
      </x:c>
      <x:c r="S718" s="82" t="n">
        <x:f>MIN(1,G718,H718,K718,L718,Q718,R718)</x:f>
        <x:v>1</x:v>
      </x:c>
      <x:c r="T718" s="74" t="str">
        <x:f>IF(AND('Pair Build'!AJ20="FIT",I718=1,J718=1,M718=1,N718=1,O718&lt;=$E$30,P718=1),"PASS","FAIL")</x:f>
        <x:v>FAIL</x:v>
      </x:c>
      <x:c r="U718" s="98" t="str">
        <x:f>IF(AND(S718&gt;=F718,T718="PASS"),"PASS","FAIL")</x:f>
        <x:v>FAIL</x:v>
      </x:c>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row>
    <x:row r="719">
      <x:c r="B719" s="28" t="str">
        <x:v>P22</x:v>
      </x:c>
      <x:c r="C719" s="28" t="str">
        <x:v>L3-G4</x:v>
      </x:c>
      <x:c r="D719" s="28" t="str">
        <x:v>L3</x:v>
      </x:c>
      <x:c r="E719" s="28" t="str">
        <x:v>G4</x:v>
      </x:c>
      <x:c r="F719" s="96" t="n">
        <x:f>$D$30</x:f>
        <x:v>1</x:v>
      </x:c>
      <x:c r="G719" s="82" t="n">
        <x:f>Y$30</x:f>
        <x:v>1</x:v>
      </x:c>
      <x:c r="H719" s="82" t="n">
        <x:f>MIN(1,Geometries!E11*$I$30+(1-Geometries!E11)*(Geometries!J11*$F$30+Geometries!K11*$G$30*IF(Geometries!M11="YES",1,$J$30)+Geometries!L11*$H$30*IF(Geometries!M11="YES",1,$J$30)))</x:f>
        <x:v>1</x:v>
      </x:c>
      <x:c r="I719" s="82" t="n">
        <x:f>IF($K$30=0,1,IF('Pair Build'!AG21&lt;=$K$30,1,0))</x:f>
        <x:v>1</x:v>
      </x:c>
      <x:c r="J719" s="82" t="n">
        <x:f>IF($L$30=0,1,IF(Geometries!W11&gt;=$L$30,1,0))</x:f>
        <x:v>1</x:v>
      </x:c>
      <x:c r="K719" s="82" t="n">
        <x:f>MIN(IF($M$30=1,Geometries!Z11,1),IF($N$30=1,Geometries!AA11,1))</x:f>
        <x:v>1</x:v>
      </x:c>
      <x:c r="L719" s="82" t="n">
        <x:f>MIN(IF($S$30=1,'Pair Build'!AE21,1),IF($T$30=1,'Pair Build'!AF21,1))</x:f>
        <x:v>1</x:v>
      </x:c>
      <x:c r="M719" s="82" t="n">
        <x:f>IF($O$30=0,1,IF('Pair Build'!AH21&lt;=$O$30,1,0))</x:f>
        <x:v>1</x:v>
      </x:c>
      <x:c r="N719" s="82" t="n">
        <x:f>IF($P$30=0,1,IF('Pair Build'!AI21="PASS",1,0))</x:f>
        <x:v>1</x:v>
      </x:c>
      <x:c r="O719" s="82" t="n">
        <x:f>IF(F719&lt;1,'Pair Build'!Y21,'Pair Build'!Z21)/$Q$30</x:f>
        <x:v>17.28</x:v>
      </x:c>
      <x:c r="P719" s="82" t="n">
        <x:f>IF('Pair Build'!AK21="T3 FIRM",1,IF(Geometries!AC11&lt;=$R$30,1,0))</x:f>
        <x:v>1</x:v>
      </x:c>
      <x:c r="Q719" s="82" t="n">
        <x:f>IF($U$30=1,Geometries!AB11,1)</x:f>
        <x:v>1</x:v>
      </x:c>
      <x:c r="R719" s="82" t="n">
        <x:f>IF($V$30=1,Lineages!AJ10,1)</x:f>
        <x:v>1</x:v>
      </x:c>
      <x:c r="S719" s="82" t="n">
        <x:f>MIN(1,G719,H719,K719,L719,Q719,R719)</x:f>
        <x:v>1</x:v>
      </x:c>
      <x:c r="T719" s="74" t="str">
        <x:f>IF(AND('Pair Build'!AJ21="FIT",I719=1,J719=1,M719=1,N719=1,O719&lt;=$E$30,P719=1),"PASS","FAIL")</x:f>
        <x:v>FAIL</x:v>
      </x:c>
      <x:c r="U719" s="98" t="str">
        <x:f>IF(AND(S719&gt;=F719,T719="PASS"),"PASS","FAIL")</x:f>
        <x:v>FAIL</x:v>
      </x:c>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row>
    <x:row r="720">
      <x:c r="B720" s="28" t="str">
        <x:v>P22</x:v>
      </x:c>
      <x:c r="C720" s="28" t="str">
        <x:v>L3-G5</x:v>
      </x:c>
      <x:c r="D720" s="28" t="str">
        <x:v>L3</x:v>
      </x:c>
      <x:c r="E720" s="28" t="str">
        <x:v>G5</x:v>
      </x:c>
      <x:c r="F720" s="96" t="n">
        <x:f>$D$30</x:f>
        <x:v>1</x:v>
      </x:c>
      <x:c r="G720" s="82" t="n">
        <x:f>Y$30</x:f>
        <x:v>1</x:v>
      </x:c>
      <x:c r="H720" s="82" t="n">
        <x:f>MIN(1,Geometries!E12*$I$30+(1-Geometries!E12)*(Geometries!J12*$F$30+Geometries!K12*$G$30*IF(Geometries!M12="YES",1,$J$30)+Geometries!L12*$H$30*IF(Geometries!M12="YES",1,$J$30)))</x:f>
        <x:v>1</x:v>
      </x:c>
      <x:c r="I720" s="82" t="n">
        <x:f>IF($K$30=0,1,IF('Pair Build'!AG22&lt;=$K$30,1,0))</x:f>
        <x:v>1</x:v>
      </x:c>
      <x:c r="J720" s="82" t="n">
        <x:f>IF($L$30=0,1,IF(Geometries!W12&gt;=$L$30,1,0))</x:f>
        <x:v>1</x:v>
      </x:c>
      <x:c r="K720" s="82" t="n">
        <x:f>MIN(IF($M$30=1,Geometries!Z12,1),IF($N$30=1,Geometries!AA12,1))</x:f>
        <x:v>1</x:v>
      </x:c>
      <x:c r="L720" s="82" t="n">
        <x:f>MIN(IF($S$30=1,'Pair Build'!AE22,1),IF($T$30=1,'Pair Build'!AF22,1))</x:f>
        <x:v>1</x:v>
      </x:c>
      <x:c r="M720" s="82" t="n">
        <x:f>IF($O$30=0,1,IF('Pair Build'!AH22&lt;=$O$30,1,0))</x:f>
        <x:v>1</x:v>
      </x:c>
      <x:c r="N720" s="82" t="n">
        <x:f>IF($P$30=0,1,IF('Pair Build'!AI22="PASS",1,0))</x:f>
        <x:v>1</x:v>
      </x:c>
      <x:c r="O720" s="82" t="n">
        <x:f>IF(F720&lt;1,'Pair Build'!Y22,'Pair Build'!Z22)/$Q$30</x:f>
        <x:v>66.33684210526316</x:v>
      </x:c>
      <x:c r="P720" s="82" t="n">
        <x:f>IF('Pair Build'!AK22="T3 FIRM",1,IF(Geometries!AC12&lt;=$R$30,1,0))</x:f>
        <x:v>1</x:v>
      </x:c>
      <x:c r="Q720" s="82" t="n">
        <x:f>IF($U$30=1,Geometries!AB12,1)</x:f>
        <x:v>1</x:v>
      </x:c>
      <x:c r="R720" s="82" t="n">
        <x:f>IF($V$30=1,Lineages!AJ10,1)</x:f>
        <x:v>1</x:v>
      </x:c>
      <x:c r="S720" s="82" t="n">
        <x:f>MIN(1,G720,H720,K720,L720,Q720,R720)</x:f>
        <x:v>1</x:v>
      </x:c>
      <x:c r="T720" s="74" t="str">
        <x:f>IF(AND('Pair Build'!AJ22="FIT",I720=1,J720=1,M720=1,N720=1,O720&lt;=$E$30,P720=1),"PASS","FAIL")</x:f>
        <x:v>FAIL</x:v>
      </x:c>
      <x:c r="U720" s="98" t="str">
        <x:f>IF(AND(S720&gt;=F720,T720="PASS"),"PASS","FAIL")</x:f>
        <x:v>FAIL</x:v>
      </x:c>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row>
    <x:row r="721">
      <x:c r="B721" s="28" t="str">
        <x:v>P22</x:v>
      </x:c>
      <x:c r="C721" s="28" t="str">
        <x:v>L4-G1</x:v>
      </x:c>
      <x:c r="D721" s="28" t="str">
        <x:v>L4</x:v>
      </x:c>
      <x:c r="E721" s="28" t="str">
        <x:v>G1</x:v>
      </x:c>
      <x:c r="F721" s="96" t="n">
        <x:f>$D$30</x:f>
        <x:v>1</x:v>
      </x:c>
      <x:c r="G721" s="82" t="n">
        <x:f>Z$30</x:f>
        <x:v>1</x:v>
      </x:c>
      <x:c r="H721" s="82" t="n">
        <x:f>MIN(1,Geometries!E8*$I$30+(1-Geometries!E8)*(Geometries!J8*$F$30+Geometries!K8*$G$30*IF(Geometries!M8="YES",1,$J$30)+Geometries!L8*$H$30*IF(Geometries!M8="YES",1,$J$30)))</x:f>
        <x:v>1</x:v>
      </x:c>
      <x:c r="I721" s="82" t="n">
        <x:f>IF($K$30=0,1,IF('Pair Build'!AG23&lt;=$K$30,1,0))</x:f>
        <x:v>1</x:v>
      </x:c>
      <x:c r="J721" s="82" t="n">
        <x:f>IF($L$30=0,1,IF(Geometries!W8&gt;=$L$30,1,0))</x:f>
        <x:v>1</x:v>
      </x:c>
      <x:c r="K721" s="82" t="n">
        <x:f>MIN(IF($M$30=1,Geometries!Z8,1),IF($N$30=1,Geometries!AA8,1))</x:f>
        <x:v>1</x:v>
      </x:c>
      <x:c r="L721" s="82" t="n">
        <x:f>MIN(IF($S$30=1,'Pair Build'!AE23,1),IF($T$30=1,'Pair Build'!AF23,1))</x:f>
        <x:v>1</x:v>
      </x:c>
      <x:c r="M721" s="82" t="n">
        <x:f>IF($O$30=0,1,IF('Pair Build'!AH23&lt;=$O$30,1,0))</x:f>
        <x:v>1</x:v>
      </x:c>
      <x:c r="N721" s="82" t="n">
        <x:f>IF($P$30=0,1,IF('Pair Build'!AI23="PASS",1,0))</x:f>
        <x:v>0</x:v>
      </x:c>
      <x:c r="O721" s="82" t="n">
        <x:f>IF(F721&lt;1,'Pair Build'!Y23,'Pair Build'!Z23)/$Q$30</x:f>
        <x:v>68.32941176470588</x:v>
      </x:c>
      <x:c r="P721" s="82" t="n">
        <x:f>IF('Pair Build'!AK23="T3 FIRM",1,IF(Geometries!AC8&lt;=$R$30,1,0))</x:f>
        <x:v>1</x:v>
      </x:c>
      <x:c r="Q721" s="82" t="n">
        <x:f>IF($U$30=1,Geometries!AB8,1)</x:f>
        <x:v>1</x:v>
      </x:c>
      <x:c r="R721" s="82" t="n">
        <x:f>IF($V$30=1,Lineages!AJ11,1)</x:f>
        <x:v>1</x:v>
      </x:c>
      <x:c r="S721" s="82" t="n">
        <x:f>MIN(1,G721,H721,K721,L721,Q721,R721)</x:f>
        <x:v>1</x:v>
      </x:c>
      <x:c r="T721" s="74" t="str">
        <x:f>IF(AND('Pair Build'!AJ23="FIT",I721=1,J721=1,M721=1,N721=1,O721&lt;=$E$30,P721=1),"PASS","FAIL")</x:f>
        <x:v>FAIL</x:v>
      </x:c>
      <x:c r="U721" s="98" t="str">
        <x:f>IF(AND(S721&gt;=F721,T721="PASS"),"PASS","FAIL")</x:f>
        <x:v>FAIL</x:v>
      </x:c>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row>
    <x:row r="722">
      <x:c r="B722" s="28" t="str">
        <x:v>P22</x:v>
      </x:c>
      <x:c r="C722" s="28" t="str">
        <x:v>L4-G2</x:v>
      </x:c>
      <x:c r="D722" s="28" t="str">
        <x:v>L4</x:v>
      </x:c>
      <x:c r="E722" s="28" t="str">
        <x:v>G2</x:v>
      </x:c>
      <x:c r="F722" s="96" t="n">
        <x:f>$D$30</x:f>
        <x:v>1</x:v>
      </x:c>
      <x:c r="G722" s="82" t="n">
        <x:f>Z$30</x:f>
        <x:v>1</x:v>
      </x:c>
      <x:c r="H722" s="82" t="n">
        <x:f>MIN(1,Geometries!E9*$I$30+(1-Geometries!E9)*(Geometries!J9*$F$30+Geometries!K9*$G$30*IF(Geometries!M9="YES",1,$J$30)+Geometries!L9*$H$30*IF(Geometries!M9="YES",1,$J$30)))</x:f>
        <x:v>1</x:v>
      </x:c>
      <x:c r="I722" s="82" t="n">
        <x:f>IF($K$30=0,1,IF('Pair Build'!AG24&lt;=$K$30,1,0))</x:f>
        <x:v>1</x:v>
      </x:c>
      <x:c r="J722" s="82" t="n">
        <x:f>IF($L$30=0,1,IF(Geometries!W9&gt;=$L$30,1,0))</x:f>
        <x:v>1</x:v>
      </x:c>
      <x:c r="K722" s="82" t="n">
        <x:f>MIN(IF($M$30=1,Geometries!Z9,1),IF($N$30=1,Geometries!AA9,1))</x:f>
        <x:v>1</x:v>
      </x:c>
      <x:c r="L722" s="82" t="n">
        <x:f>MIN(IF($S$30=1,'Pair Build'!AE24,1),IF($T$30=1,'Pair Build'!AF24,1))</x:f>
        <x:v>1</x:v>
      </x:c>
      <x:c r="M722" s="82" t="n">
        <x:f>IF($O$30=0,1,IF('Pair Build'!AH24&lt;=$O$30,1,0))</x:f>
        <x:v>1</x:v>
      </x:c>
      <x:c r="N722" s="82" t="n">
        <x:f>IF($P$30=0,1,IF('Pair Build'!AI24="PASS",1,0))</x:f>
        <x:v>1</x:v>
      </x:c>
      <x:c r="O722" s="82" t="n">
        <x:f>IF(F722&lt;1,'Pair Build'!Y24,'Pair Build'!Z24)/$Q$30</x:f>
        <x:v>79.93333333333334</x:v>
      </x:c>
      <x:c r="P722" s="82" t="n">
        <x:f>IF('Pair Build'!AK24="T3 FIRM",1,IF(Geometries!AC9&lt;=$R$30,1,0))</x:f>
        <x:v>1</x:v>
      </x:c>
      <x:c r="Q722" s="82" t="n">
        <x:f>IF($U$30=1,Geometries!AB9,1)</x:f>
        <x:v>1</x:v>
      </x:c>
      <x:c r="R722" s="82" t="n">
        <x:f>IF($V$30=1,Lineages!AJ11,1)</x:f>
        <x:v>1</x:v>
      </x:c>
      <x:c r="S722" s="82" t="n">
        <x:f>MIN(1,G722,H722,K722,L722,Q722,R722)</x:f>
        <x:v>1</x:v>
      </x:c>
      <x:c r="T722" s="74" t="str">
        <x:f>IF(AND('Pair Build'!AJ24="FIT",I722=1,J722=1,M722=1,N722=1,O722&lt;=$E$30,P722=1),"PASS","FAIL")</x:f>
        <x:v>FAIL</x:v>
      </x:c>
      <x:c r="U722" s="98" t="str">
        <x:f>IF(AND(S722&gt;=F722,T722="PASS"),"PASS","FAIL")</x:f>
        <x:v>FAIL</x:v>
      </x:c>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row>
    <x:row r="723">
      <x:c r="B723" s="28" t="str">
        <x:v>P22</x:v>
      </x:c>
      <x:c r="C723" s="28" t="str">
        <x:v>L4-G3</x:v>
      </x:c>
      <x:c r="D723" s="28" t="str">
        <x:v>L4</x:v>
      </x:c>
      <x:c r="E723" s="28" t="str">
        <x:v>G3</x:v>
      </x:c>
      <x:c r="F723" s="96" t="n">
        <x:f>$D$30</x:f>
        <x:v>1</x:v>
      </x:c>
      <x:c r="G723" s="82" t="n">
        <x:f>Z$30</x:f>
        <x:v>1</x:v>
      </x:c>
      <x:c r="H723" s="82" t="n">
        <x:f>MIN(1,Geometries!E10*$I$30+(1-Geometries!E10)*(Geometries!J10*$F$30+Geometries!K10*$G$30*IF(Geometries!M10="YES",1,$J$30)+Geometries!L10*$H$30*IF(Geometries!M10="YES",1,$J$30)))</x:f>
        <x:v>1</x:v>
      </x:c>
      <x:c r="I723" s="82" t="n">
        <x:f>IF($K$30=0,1,IF('Pair Build'!AG25&lt;=$K$30,1,0))</x:f>
        <x:v>1</x:v>
      </x:c>
      <x:c r="J723" s="82" t="n">
        <x:f>IF($L$30=0,1,IF(Geometries!W10&gt;=$L$30,1,0))</x:f>
        <x:v>1</x:v>
      </x:c>
      <x:c r="K723" s="82" t="n">
        <x:f>MIN(IF($M$30=1,Geometries!Z10,1),IF($N$30=1,Geometries!AA10,1))</x:f>
        <x:v>1</x:v>
      </x:c>
      <x:c r="L723" s="82" t="n">
        <x:f>MIN(IF($S$30=1,'Pair Build'!AE25,1),IF($T$30=1,'Pair Build'!AF25,1))</x:f>
        <x:v>1</x:v>
      </x:c>
      <x:c r="M723" s="82" t="n">
        <x:f>IF($O$30=0,1,IF('Pair Build'!AH25&lt;=$O$30,1,0))</x:f>
        <x:v>1</x:v>
      </x:c>
      <x:c r="N723" s="82" t="n">
        <x:f>IF($P$30=0,1,IF('Pair Build'!AI25="PASS",1,0))</x:f>
        <x:v>1</x:v>
      </x:c>
      <x:c r="O723" s="82" t="n">
        <x:f>IF(F723&lt;1,'Pair Build'!Y25,'Pair Build'!Z25)/$Q$30</x:f>
        <x:v>58.94117647058823</x:v>
      </x:c>
      <x:c r="P723" s="82" t="n">
        <x:f>IF('Pair Build'!AK25="T3 FIRM",1,IF(Geometries!AC10&lt;=$R$30,1,0))</x:f>
        <x:v>1</x:v>
      </x:c>
      <x:c r="Q723" s="82" t="n">
        <x:f>IF($U$30=1,Geometries!AB10,1)</x:f>
        <x:v>1</x:v>
      </x:c>
      <x:c r="R723" s="82" t="n">
        <x:f>IF($V$30=1,Lineages!AJ11,1)</x:f>
        <x:v>1</x:v>
      </x:c>
      <x:c r="S723" s="82" t="n">
        <x:f>MIN(1,G723,H723,K723,L723,Q723,R723)</x:f>
        <x:v>1</x:v>
      </x:c>
      <x:c r="T723" s="74" t="str">
        <x:f>IF(AND('Pair Build'!AJ25="FIT",I723=1,J723=1,M723=1,N723=1,O723&lt;=$E$30,P723=1),"PASS","FAIL")</x:f>
        <x:v>FAIL</x:v>
      </x:c>
      <x:c r="U723" s="98" t="str">
        <x:f>IF(AND(S723&gt;=F723,T723="PASS"),"PASS","FAIL")</x:f>
        <x:v>FAIL</x:v>
      </x:c>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row>
    <x:row r="724">
      <x:c r="B724" s="28" t="str">
        <x:v>P22</x:v>
      </x:c>
      <x:c r="C724" s="28" t="str">
        <x:v>L4-G4</x:v>
      </x:c>
      <x:c r="D724" s="28" t="str">
        <x:v>L4</x:v>
      </x:c>
      <x:c r="E724" s="28" t="str">
        <x:v>G4</x:v>
      </x:c>
      <x:c r="F724" s="96" t="n">
        <x:f>$D$30</x:f>
        <x:v>1</x:v>
      </x:c>
      <x:c r="G724" s="82" t="n">
        <x:f>Z$30</x:f>
        <x:v>1</x:v>
      </x:c>
      <x:c r="H724" s="82" t="n">
        <x:f>MIN(1,Geometries!E11*$I$30+(1-Geometries!E11)*(Geometries!J11*$F$30+Geometries!K11*$G$30*IF(Geometries!M11="YES",1,$J$30)+Geometries!L11*$H$30*IF(Geometries!M11="YES",1,$J$30)))</x:f>
        <x:v>1</x:v>
      </x:c>
      <x:c r="I724" s="82" t="n">
        <x:f>IF($K$30=0,1,IF('Pair Build'!AG26&lt;=$K$30,1,0))</x:f>
        <x:v>1</x:v>
      </x:c>
      <x:c r="J724" s="82" t="n">
        <x:f>IF($L$30=0,1,IF(Geometries!W11&gt;=$L$30,1,0))</x:f>
        <x:v>1</x:v>
      </x:c>
      <x:c r="K724" s="82" t="n">
        <x:f>MIN(IF($M$30=1,Geometries!Z11,1),IF($N$30=1,Geometries!AA11,1))</x:f>
        <x:v>1</x:v>
      </x:c>
      <x:c r="L724" s="82" t="n">
        <x:f>MIN(IF($S$30=1,'Pair Build'!AE26,1),IF($T$30=1,'Pair Build'!AF26,1))</x:f>
        <x:v>1</x:v>
      </x:c>
      <x:c r="M724" s="82" t="n">
        <x:f>IF($O$30=0,1,IF('Pair Build'!AH26&lt;=$O$30,1,0))</x:f>
        <x:v>1</x:v>
      </x:c>
      <x:c r="N724" s="82" t="n">
        <x:f>IF($P$30=0,1,IF('Pair Build'!AI26="PASS",1,0))</x:f>
        <x:v>1</x:v>
      </x:c>
      <x:c r="O724" s="82" t="n">
        <x:f>IF(F724&lt;1,'Pair Build'!Y26,'Pair Build'!Z26)/$Q$30</x:f>
        <x:v>18.8</x:v>
      </x:c>
      <x:c r="P724" s="82" t="n">
        <x:f>IF('Pair Build'!AK26="T3 FIRM",1,IF(Geometries!AC11&lt;=$R$30,1,0))</x:f>
        <x:v>1</x:v>
      </x:c>
      <x:c r="Q724" s="82" t="n">
        <x:f>IF($U$30=1,Geometries!AB11,1)</x:f>
        <x:v>1</x:v>
      </x:c>
      <x:c r="R724" s="82" t="n">
        <x:f>IF($V$30=1,Lineages!AJ11,1)</x:f>
        <x:v>1</x:v>
      </x:c>
      <x:c r="S724" s="82" t="n">
        <x:f>MIN(1,G724,H724,K724,L724,Q724,R724)</x:f>
        <x:v>1</x:v>
      </x:c>
      <x:c r="T724" s="74" t="str">
        <x:f>IF(AND('Pair Build'!AJ26="FIT",I724=1,J724=1,M724=1,N724=1,O724&lt;=$E$30,P724=1),"PASS","FAIL")</x:f>
        <x:v>PASS</x:v>
      </x:c>
      <x:c r="U724" s="98" t="str">
        <x:f>IF(AND(S724&gt;=F724,T724="PASS"),"PASS","FAIL")</x:f>
        <x:v>PASS</x:v>
      </x:c>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row>
    <x:row r="725">
      <x:c r="B725" s="28" t="str">
        <x:v>P22</x:v>
      </x:c>
      <x:c r="C725" s="28" t="str">
        <x:v>L4-G5</x:v>
      </x:c>
      <x:c r="D725" s="28" t="str">
        <x:v>L4</x:v>
      </x:c>
      <x:c r="E725" s="28" t="str">
        <x:v>G5</x:v>
      </x:c>
      <x:c r="F725" s="96" t="n">
        <x:f>$D$30</x:f>
        <x:v>1</x:v>
      </x:c>
      <x:c r="G725" s="82" t="n">
        <x:f>Z$30</x:f>
        <x:v>1</x:v>
      </x:c>
      <x:c r="H725" s="82" t="n">
        <x:f>MIN(1,Geometries!E12*$I$30+(1-Geometries!E12)*(Geometries!J12*$F$30+Geometries!K12*$G$30*IF(Geometries!M12="YES",1,$J$30)+Geometries!L12*$H$30*IF(Geometries!M12="YES",1,$J$30)))</x:f>
        <x:v>1</x:v>
      </x:c>
      <x:c r="I725" s="82" t="n">
        <x:f>IF($K$30=0,1,IF('Pair Build'!AG27&lt;=$K$30,1,0))</x:f>
        <x:v>1</x:v>
      </x:c>
      <x:c r="J725" s="82" t="n">
        <x:f>IF($L$30=0,1,IF(Geometries!W12&gt;=$L$30,1,0))</x:f>
        <x:v>1</x:v>
      </x:c>
      <x:c r="K725" s="82" t="n">
        <x:f>MIN(IF($M$30=1,Geometries!Z12,1),IF($N$30=1,Geometries!AA12,1))</x:f>
        <x:v>1</x:v>
      </x:c>
      <x:c r="L725" s="82" t="n">
        <x:f>MIN(IF($S$30=1,'Pair Build'!AE27,1),IF($T$30=1,'Pair Build'!AF27,1))</x:f>
        <x:v>1</x:v>
      </x:c>
      <x:c r="M725" s="82" t="n">
        <x:f>IF($O$30=0,1,IF('Pair Build'!AH27&lt;=$O$30,1,0))</x:f>
        <x:v>1</x:v>
      </x:c>
      <x:c r="N725" s="82" t="n">
        <x:f>IF($P$30=0,1,IF('Pair Build'!AI27="PASS",1,0))</x:f>
        <x:v>1</x:v>
      </x:c>
      <x:c r="O725" s="82" t="n">
        <x:f>IF(F725&lt;1,'Pair Build'!Y27,'Pair Build'!Z27)/$Q$30</x:f>
        <x:v>83.16315789473684</x:v>
      </x:c>
      <x:c r="P725" s="82" t="n">
        <x:f>IF('Pair Build'!AK27="T3 FIRM",1,IF(Geometries!AC12&lt;=$R$30,1,0))</x:f>
        <x:v>1</x:v>
      </x:c>
      <x:c r="Q725" s="82" t="n">
        <x:f>IF($U$30=1,Geometries!AB12,1)</x:f>
        <x:v>1</x:v>
      </x:c>
      <x:c r="R725" s="82" t="n">
        <x:f>IF($V$30=1,Lineages!AJ11,1)</x:f>
        <x:v>1</x:v>
      </x:c>
      <x:c r="S725" s="82" t="n">
        <x:f>MIN(1,G725,H725,K725,L725,Q725,R725)</x:f>
        <x:v>1</x:v>
      </x:c>
      <x:c r="T725" s="74" t="str">
        <x:f>IF(AND('Pair Build'!AJ27="FIT",I725=1,J725=1,M725=1,N725=1,O725&lt;=$E$30,P725=1),"PASS","FAIL")</x:f>
        <x:v>FAIL</x:v>
      </x:c>
      <x:c r="U725" s="98" t="str">
        <x:f>IF(AND(S725&gt;=F725,T725="PASS"),"PASS","FAIL")</x:f>
        <x:v>FAIL</x:v>
      </x:c>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row>
    <x:row r="726">
      <x:c r="B726" s="28" t="str">
        <x:v>P22</x:v>
      </x:c>
      <x:c r="C726" s="28" t="str">
        <x:v>L5-G1</x:v>
      </x:c>
      <x:c r="D726" s="28" t="str">
        <x:v>L5</x:v>
      </x:c>
      <x:c r="E726" s="28" t="str">
        <x:v>G1</x:v>
      </x:c>
      <x:c r="F726" s="96" t="n">
        <x:f>$D$30</x:f>
        <x:v>1</x:v>
      </x:c>
      <x:c r="G726" s="82" t="n">
        <x:f>AA$30</x:f>
        <x:v>1</x:v>
      </x:c>
      <x:c r="H726" s="82" t="n">
        <x:f>MIN(1,Geometries!E8*$I$30+(1-Geometries!E8)*(Geometries!J8*$F$30+Geometries!K8*$G$30*IF(Geometries!M8="YES",1,$J$30)+Geometries!L8*$H$30*IF(Geometries!M8="YES",1,$J$30)))</x:f>
        <x:v>1</x:v>
      </x:c>
      <x:c r="I726" s="82" t="n">
        <x:f>IF($K$30=0,1,IF('Pair Build'!AG28&lt;=$K$30,1,0))</x:f>
        <x:v>1</x:v>
      </x:c>
      <x:c r="J726" s="82" t="n">
        <x:f>IF($L$30=0,1,IF(Geometries!W8&gt;=$L$30,1,0))</x:f>
        <x:v>1</x:v>
      </x:c>
      <x:c r="K726" s="82" t="n">
        <x:f>MIN(IF($M$30=1,Geometries!Z8,1),IF($N$30=1,Geometries!AA8,1))</x:f>
        <x:v>1</x:v>
      </x:c>
      <x:c r="L726" s="82" t="n">
        <x:f>MIN(IF($S$30=1,'Pair Build'!AE28,1),IF($T$30=1,'Pair Build'!AF28,1))</x:f>
        <x:v>1</x:v>
      </x:c>
      <x:c r="M726" s="82" t="n">
        <x:f>IF($O$30=0,1,IF('Pair Build'!AH28&lt;=$O$30,1,0))</x:f>
        <x:v>1</x:v>
      </x:c>
      <x:c r="N726" s="82" t="n">
        <x:f>IF($P$30=0,1,IF('Pair Build'!AI28="PASS",1,0))</x:f>
        <x:v>0</x:v>
      </x:c>
      <x:c r="O726" s="82" t="n">
        <x:f>IF(F726&lt;1,'Pair Build'!Y28,'Pair Build'!Z28)/$Q$30</x:f>
        <x:v>24</x:v>
      </x:c>
      <x:c r="P726" s="82" t="n">
        <x:f>IF('Pair Build'!AK28="T3 FIRM",1,IF(Geometries!AC8&lt;=$R$30,1,0))</x:f>
        <x:v>1</x:v>
      </x:c>
      <x:c r="Q726" s="82" t="n">
        <x:f>IF($U$30=1,Geometries!AB8,1)</x:f>
        <x:v>1</x:v>
      </x:c>
      <x:c r="R726" s="82" t="n">
        <x:f>IF($V$30=1,Lineages!AJ12,1)</x:f>
        <x:v>1</x:v>
      </x:c>
      <x:c r="S726" s="82" t="n">
        <x:f>MIN(1,G726,H726,K726,L726,Q726,R726)</x:f>
        <x:v>1</x:v>
      </x:c>
      <x:c r="T726" s="74" t="str">
        <x:f>IF(AND('Pair Build'!AJ28="FIT",I726=1,J726=1,M726=1,N726=1,O726&lt;=$E$30,P726=1),"PASS","FAIL")</x:f>
        <x:v>FAIL</x:v>
      </x:c>
      <x:c r="U726" s="98" t="str">
        <x:f>IF(AND(S726&gt;=F726,T726="PASS"),"PASS","FAIL")</x:f>
        <x:v>FAIL</x:v>
      </x:c>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row>
    <x:row r="727">
      <x:c r="B727" s="28" t="str">
        <x:v>P22</x:v>
      </x:c>
      <x:c r="C727" s="28" t="str">
        <x:v>L5-G2</x:v>
      </x:c>
      <x:c r="D727" s="28" t="str">
        <x:v>L5</x:v>
      </x:c>
      <x:c r="E727" s="28" t="str">
        <x:v>G2</x:v>
      </x:c>
      <x:c r="F727" s="96" t="n">
        <x:f>$D$30</x:f>
        <x:v>1</x:v>
      </x:c>
      <x:c r="G727" s="82" t="n">
        <x:f>AA$30</x:f>
        <x:v>1</x:v>
      </x:c>
      <x:c r="H727" s="82" t="n">
        <x:f>MIN(1,Geometries!E9*$I$30+(1-Geometries!E9)*(Geometries!J9*$F$30+Geometries!K9*$G$30*IF(Geometries!M9="YES",1,$J$30)+Geometries!L9*$H$30*IF(Geometries!M9="YES",1,$J$30)))</x:f>
        <x:v>1</x:v>
      </x:c>
      <x:c r="I727" s="82" t="n">
        <x:f>IF($K$30=0,1,IF('Pair Build'!AG29&lt;=$K$30,1,0))</x:f>
        <x:v>1</x:v>
      </x:c>
      <x:c r="J727" s="82" t="n">
        <x:f>IF($L$30=0,1,IF(Geometries!W9&gt;=$L$30,1,0))</x:f>
        <x:v>1</x:v>
      </x:c>
      <x:c r="K727" s="82" t="n">
        <x:f>MIN(IF($M$30=1,Geometries!Z9,1),IF($N$30=1,Geometries!AA9,1))</x:f>
        <x:v>1</x:v>
      </x:c>
      <x:c r="L727" s="82" t="n">
        <x:f>MIN(IF($S$30=1,'Pair Build'!AE29,1),IF($T$30=1,'Pair Build'!AF29,1))</x:f>
        <x:v>1</x:v>
      </x:c>
      <x:c r="M727" s="82" t="n">
        <x:f>IF($O$30=0,1,IF('Pair Build'!AH29&lt;=$O$30,1,0))</x:f>
        <x:v>1</x:v>
      </x:c>
      <x:c r="N727" s="82" t="n">
        <x:f>IF($P$30=0,1,IF('Pair Build'!AI29="PASS",1,0))</x:f>
        <x:v>1</x:v>
      </x:c>
      <x:c r="O727" s="82" t="n">
        <x:f>IF(F727&lt;1,'Pair Build'!Y29,'Pair Build'!Z29)/$Q$30</x:f>
        <x:v>30.799999999999997</x:v>
      </x:c>
      <x:c r="P727" s="82" t="n">
        <x:f>IF('Pair Build'!AK29="T3 FIRM",1,IF(Geometries!AC9&lt;=$R$30,1,0))</x:f>
        <x:v>1</x:v>
      </x:c>
      <x:c r="Q727" s="82" t="n">
        <x:f>IF($U$30=1,Geometries!AB9,1)</x:f>
        <x:v>1</x:v>
      </x:c>
      <x:c r="R727" s="82" t="n">
        <x:f>IF($V$30=1,Lineages!AJ12,1)</x:f>
        <x:v>1</x:v>
      </x:c>
      <x:c r="S727" s="82" t="n">
        <x:f>MIN(1,G727,H727,K727,L727,Q727,R727)</x:f>
        <x:v>1</x:v>
      </x:c>
      <x:c r="T727" s="74" t="str">
        <x:f>IF(AND('Pair Build'!AJ29="FIT",I727=1,J727=1,M727=1,N727=1,O727&lt;=$E$30,P727=1),"PASS","FAIL")</x:f>
        <x:v>PASS</x:v>
      </x:c>
      <x:c r="U727" s="98" t="str">
        <x:f>IF(AND(S727&gt;=F727,T727="PASS"),"PASS","FAIL")</x:f>
        <x:v>PASS</x:v>
      </x:c>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row>
    <x:row r="728">
      <x:c r="B728" s="28" t="str">
        <x:v>P22</x:v>
      </x:c>
      <x:c r="C728" s="28" t="str">
        <x:v>L5-G3</x:v>
      </x:c>
      <x:c r="D728" s="28" t="str">
        <x:v>L5</x:v>
      </x:c>
      <x:c r="E728" s="28" t="str">
        <x:v>G3</x:v>
      </x:c>
      <x:c r="F728" s="96" t="n">
        <x:f>$D$30</x:f>
        <x:v>1</x:v>
      </x:c>
      <x:c r="G728" s="82" t="n">
        <x:f>AA$30</x:f>
        <x:v>1</x:v>
      </x:c>
      <x:c r="H728" s="82" t="n">
        <x:f>MIN(1,Geometries!E10*$I$30+(1-Geometries!E10)*(Geometries!J10*$F$30+Geometries!K10*$G$30*IF(Geometries!M10="YES",1,$J$30)+Geometries!L10*$H$30*IF(Geometries!M10="YES",1,$J$30)))</x:f>
        <x:v>1</x:v>
      </x:c>
      <x:c r="I728" s="82" t="n">
        <x:f>IF($K$30=0,1,IF('Pair Build'!AG30&lt;=$K$30,1,0))</x:f>
        <x:v>1</x:v>
      </x:c>
      <x:c r="J728" s="82" t="n">
        <x:f>IF($L$30=0,1,IF(Geometries!W10&gt;=$L$30,1,0))</x:f>
        <x:v>1</x:v>
      </x:c>
      <x:c r="K728" s="82" t="n">
        <x:f>MIN(IF($M$30=1,Geometries!Z10,1),IF($N$30=1,Geometries!AA10,1))</x:f>
        <x:v>1</x:v>
      </x:c>
      <x:c r="L728" s="82" t="n">
        <x:f>MIN(IF($S$30=1,'Pair Build'!AE30,1),IF($T$30=1,'Pair Build'!AF30,1))</x:f>
        <x:v>1</x:v>
      </x:c>
      <x:c r="M728" s="82" t="n">
        <x:f>IF($O$30=0,1,IF('Pair Build'!AH30&lt;=$O$30,1,0))</x:f>
        <x:v>1</x:v>
      </x:c>
      <x:c r="N728" s="82" t="n">
        <x:f>IF($P$30=0,1,IF('Pair Build'!AI30="PASS",1,0))</x:f>
        <x:v>1</x:v>
      </x:c>
      <x:c r="O728" s="82" t="n">
        <x:f>IF(F728&lt;1,'Pair Build'!Y30,'Pair Build'!Z30)/$Q$30</x:f>
        <x:v>19.2</x:v>
      </x:c>
      <x:c r="P728" s="82" t="n">
        <x:f>IF('Pair Build'!AK30="T3 FIRM",1,IF(Geometries!AC10&lt;=$R$30,1,0))</x:f>
        <x:v>1</x:v>
      </x:c>
      <x:c r="Q728" s="82" t="n">
        <x:f>IF($U$30=1,Geometries!AB10,1)</x:f>
        <x:v>1</x:v>
      </x:c>
      <x:c r="R728" s="82" t="n">
        <x:f>IF($V$30=1,Lineages!AJ12,1)</x:f>
        <x:v>1</x:v>
      </x:c>
      <x:c r="S728" s="82" t="n">
        <x:f>MIN(1,G728,H728,K728,L728,Q728,R728)</x:f>
        <x:v>1</x:v>
      </x:c>
      <x:c r="T728" s="74" t="str">
        <x:f>IF(AND('Pair Build'!AJ30="FIT",I728=1,J728=1,M728=1,N728=1,O728&lt;=$E$30,P728=1),"PASS","FAIL")</x:f>
        <x:v>PASS</x:v>
      </x:c>
      <x:c r="U728" s="98" t="str">
        <x:f>IF(AND(S728&gt;=F728,T728="PASS"),"PASS","FAIL")</x:f>
        <x:v>PASS</x:v>
      </x:c>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row>
    <x:row r="729">
      <x:c r="B729" s="28" t="str">
        <x:v>P22</x:v>
      </x:c>
      <x:c r="C729" s="28" t="str">
        <x:v>L5-G4</x:v>
      </x:c>
      <x:c r="D729" s="28" t="str">
        <x:v>L5</x:v>
      </x:c>
      <x:c r="E729" s="28" t="str">
        <x:v>G4</x:v>
      </x:c>
      <x:c r="F729" s="96" t="n">
        <x:f>$D$30</x:f>
        <x:v>1</x:v>
      </x:c>
      <x:c r="G729" s="82" t="n">
        <x:f>AA$30</x:f>
        <x:v>1</x:v>
      </x:c>
      <x:c r="H729" s="82" t="n">
        <x:f>MIN(1,Geometries!E11*$I$30+(1-Geometries!E11)*(Geometries!J11*$F$30+Geometries!K11*$G$30*IF(Geometries!M11="YES",1,$J$30)+Geometries!L11*$H$30*IF(Geometries!M11="YES",1,$J$30)))</x:f>
        <x:v>1</x:v>
      </x:c>
      <x:c r="I729" s="82" t="n">
        <x:f>IF($K$30=0,1,IF('Pair Build'!AG31&lt;=$K$30,1,0))</x:f>
        <x:v>1</x:v>
      </x:c>
      <x:c r="J729" s="82" t="n">
        <x:f>IF($L$30=0,1,IF(Geometries!W11&gt;=$L$30,1,0))</x:f>
        <x:v>1</x:v>
      </x:c>
      <x:c r="K729" s="82" t="n">
        <x:f>MIN(IF($M$30=1,Geometries!Z11,1),IF($N$30=1,Geometries!AA11,1))</x:f>
        <x:v>1</x:v>
      </x:c>
      <x:c r="L729" s="82" t="n">
        <x:f>MIN(IF($S$30=1,'Pair Build'!AE31,1),IF($T$30=1,'Pair Build'!AF31,1))</x:f>
        <x:v>1</x:v>
      </x:c>
      <x:c r="M729" s="82" t="n">
        <x:f>IF($O$30=0,1,IF('Pair Build'!AH31&lt;=$O$30,1,0))</x:f>
        <x:v>1</x:v>
      </x:c>
      <x:c r="N729" s="82" t="n">
        <x:f>IF($P$30=0,1,IF('Pair Build'!AI31="PASS",1,0))</x:f>
        <x:v>1</x:v>
      </x:c>
      <x:c r="O729" s="82" t="n">
        <x:f>IF(F729&lt;1,'Pair Build'!Y31,'Pair Build'!Z31)/$Q$30</x:f>
        <x:v>9.6</x:v>
      </x:c>
      <x:c r="P729" s="82" t="n">
        <x:f>IF('Pair Build'!AK31="T3 FIRM",1,IF(Geometries!AC11&lt;=$R$30,1,0))</x:f>
        <x:v>1</x:v>
      </x:c>
      <x:c r="Q729" s="82" t="n">
        <x:f>IF($U$30=1,Geometries!AB11,1)</x:f>
        <x:v>1</x:v>
      </x:c>
      <x:c r="R729" s="82" t="n">
        <x:f>IF($V$30=1,Lineages!AJ12,1)</x:f>
        <x:v>1</x:v>
      </x:c>
      <x:c r="S729" s="82" t="n">
        <x:f>MIN(1,G729,H729,K729,L729,Q729,R729)</x:f>
        <x:v>1</x:v>
      </x:c>
      <x:c r="T729" s="74" t="str">
        <x:f>IF(AND('Pair Build'!AJ31="FIT",I729=1,J729=1,M729=1,N729=1,O729&lt;=$E$30,P729=1),"PASS","FAIL")</x:f>
        <x:v>PASS</x:v>
      </x:c>
      <x:c r="U729" s="98" t="str">
        <x:f>IF(AND(S729&gt;=F729,T729="PASS"),"PASS","FAIL")</x:f>
        <x:v>PASS</x:v>
      </x:c>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row>
    <x:row r="730">
      <x:c r="B730" s="28" t="str">
        <x:v>P22</x:v>
      </x:c>
      <x:c r="C730" s="28" t="str">
        <x:v>L5-G5</x:v>
      </x:c>
      <x:c r="D730" s="28" t="str">
        <x:v>L5</x:v>
      </x:c>
      <x:c r="E730" s="28" t="str">
        <x:v>G5</x:v>
      </x:c>
      <x:c r="F730" s="96" t="n">
        <x:f>$D$30</x:f>
        <x:v>1</x:v>
      </x:c>
      <x:c r="G730" s="82" t="n">
        <x:f>AA$30</x:f>
        <x:v>1</x:v>
      </x:c>
      <x:c r="H730" s="82" t="n">
        <x:f>MIN(1,Geometries!E12*$I$30+(1-Geometries!E12)*(Geometries!J12*$F$30+Geometries!K12*$G$30*IF(Geometries!M12="YES",1,$J$30)+Geometries!L12*$H$30*IF(Geometries!M12="YES",1,$J$30)))</x:f>
        <x:v>1</x:v>
      </x:c>
      <x:c r="I730" s="82" t="n">
        <x:f>IF($K$30=0,1,IF('Pair Build'!AG32&lt;=$K$30,1,0))</x:f>
        <x:v>1</x:v>
      </x:c>
      <x:c r="J730" s="82" t="n">
        <x:f>IF($L$30=0,1,IF(Geometries!W12&gt;=$L$30,1,0))</x:f>
        <x:v>1</x:v>
      </x:c>
      <x:c r="K730" s="82" t="n">
        <x:f>MIN(IF($M$30=1,Geometries!Z12,1),IF($N$30=1,Geometries!AA12,1))</x:f>
        <x:v>1</x:v>
      </x:c>
      <x:c r="L730" s="82" t="n">
        <x:f>MIN(IF($S$30=1,'Pair Build'!AE32,1),IF($T$30=1,'Pair Build'!AF32,1))</x:f>
        <x:v>1</x:v>
      </x:c>
      <x:c r="M730" s="82" t="n">
        <x:f>IF($O$30=0,1,IF('Pair Build'!AH32&lt;=$O$30,1,0))</x:f>
        <x:v>1</x:v>
      </x:c>
      <x:c r="N730" s="82" t="n">
        <x:f>IF($P$30=0,1,IF('Pair Build'!AI32="PASS",1,0))</x:f>
        <x:v>1</x:v>
      </x:c>
      <x:c r="O730" s="82" t="n">
        <x:f>IF(F730&lt;1,'Pair Build'!Y32,'Pair Build'!Z32)/$Q$30</x:f>
        <x:v>32.2</x:v>
      </x:c>
      <x:c r="P730" s="82" t="n">
        <x:f>IF('Pair Build'!AK32="T3 FIRM",1,IF(Geometries!AC12&lt;=$R$30,1,0))</x:f>
        <x:v>1</x:v>
      </x:c>
      <x:c r="Q730" s="82" t="n">
        <x:f>IF($U$30=1,Geometries!AB12,1)</x:f>
        <x:v>1</x:v>
      </x:c>
      <x:c r="R730" s="82" t="n">
        <x:f>IF($V$30=1,Lineages!AJ12,1)</x:f>
        <x:v>1</x:v>
      </x:c>
      <x:c r="S730" s="82" t="n">
        <x:f>MIN(1,G730,H730,K730,L730,Q730,R730)</x:f>
        <x:v>1</x:v>
      </x:c>
      <x:c r="T730" s="74" t="str">
        <x:f>IF(AND('Pair Build'!AJ32="FIT",I730=1,J730=1,M730=1,N730=1,O730&lt;=$E$30,P730=1),"PASS","FAIL")</x:f>
        <x:v>PASS</x:v>
      </x:c>
      <x:c r="U730" s="98" t="str">
        <x:f>IF(AND(S730&gt;=F730,T730="PASS"),"PASS","FAIL")</x:f>
        <x:v>PASS</x:v>
      </x:c>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row>
    <x:row r="731">
      <x:c r="B731" s="28" t="str">
        <x:v>P22</x:v>
      </x:c>
      <x:c r="C731" s="28" t="str">
        <x:v>L6-G1</x:v>
      </x:c>
      <x:c r="D731" s="28" t="str">
        <x:v>L6</x:v>
      </x:c>
      <x:c r="E731" s="28" t="str">
        <x:v>G1</x:v>
      </x:c>
      <x:c r="F731" s="96" t="n">
        <x:f>$D$30</x:f>
        <x:v>1</x:v>
      </x:c>
      <x:c r="G731" s="82" t="n">
        <x:f>AB$30</x:f>
        <x:v>1</x:v>
      </x:c>
      <x:c r="H731" s="82" t="n">
        <x:f>MIN(1,Geometries!E8*$I$30+(1-Geometries!E8)*(Geometries!J8*$F$30+Geometries!K8*$G$30*IF(Geometries!M8="YES",1,$J$30)+Geometries!L8*$H$30*IF(Geometries!M8="YES",1,$J$30)))</x:f>
        <x:v>1</x:v>
      </x:c>
      <x:c r="I731" s="82" t="n">
        <x:f>IF($K$30=0,1,IF('Pair Build'!AG33&lt;=$K$30,1,0))</x:f>
        <x:v>1</x:v>
      </x:c>
      <x:c r="J731" s="82" t="n">
        <x:f>IF($L$30=0,1,IF(Geometries!W8&gt;=$L$30,1,0))</x:f>
        <x:v>1</x:v>
      </x:c>
      <x:c r="K731" s="82" t="n">
        <x:f>MIN(IF($M$30=1,Geometries!Z8,1),IF($N$30=1,Geometries!AA8,1))</x:f>
        <x:v>1</x:v>
      </x:c>
      <x:c r="L731" s="82" t="n">
        <x:f>MIN(IF($S$30=1,'Pair Build'!AE33,1),IF($T$30=1,'Pair Build'!AF33,1))</x:f>
        <x:v>1</x:v>
      </x:c>
      <x:c r="M731" s="82" t="n">
        <x:f>IF($O$30=0,1,IF('Pair Build'!AH33&lt;=$O$30,1,0))</x:f>
        <x:v>1</x:v>
      </x:c>
      <x:c r="N731" s="82" t="n">
        <x:f>IF($P$30=0,1,IF('Pair Build'!AI33="PASS",1,0))</x:f>
        <x:v>1</x:v>
      </x:c>
      <x:c r="O731" s="82" t="n">
        <x:f>IF(F731&lt;1,'Pair Build'!Y33,'Pair Build'!Z33)/$Q$30</x:f>
        <x:v>131.50588235294117</x:v>
      </x:c>
      <x:c r="P731" s="82" t="n">
        <x:f>IF('Pair Build'!AK33="T3 FIRM",1,IF(Geometries!AC8&lt;=$R$30,1,0))</x:f>
        <x:v>1</x:v>
      </x:c>
      <x:c r="Q731" s="82" t="n">
        <x:f>IF($U$30=1,Geometries!AB8,1)</x:f>
        <x:v>1</x:v>
      </x:c>
      <x:c r="R731" s="82" t="n">
        <x:f>IF($V$30=1,Lineages!AJ13,1)</x:f>
        <x:v>1</x:v>
      </x:c>
      <x:c r="S731" s="82" t="n">
        <x:f>MIN(1,G731,H731,K731,L731,Q731,R731)</x:f>
        <x:v>1</x:v>
      </x:c>
      <x:c r="T731" s="74" t="str">
        <x:f>IF(AND('Pair Build'!AJ33="FIT",I731=1,J731=1,M731=1,N731=1,O731&lt;=$E$30,P731=1),"PASS","FAIL")</x:f>
        <x:v>FAIL</x:v>
      </x:c>
      <x:c r="U731" s="98" t="str">
        <x:f>IF(AND(S731&gt;=F731,T731="PASS"),"PASS","FAIL")</x:f>
        <x:v>FAIL</x:v>
      </x:c>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row>
    <x:row r="732">
      <x:c r="B732" s="28" t="str">
        <x:v>P22</x:v>
      </x:c>
      <x:c r="C732" s="28" t="str">
        <x:v>L6-G2</x:v>
      </x:c>
      <x:c r="D732" s="28" t="str">
        <x:v>L6</x:v>
      </x:c>
      <x:c r="E732" s="28" t="str">
        <x:v>G2</x:v>
      </x:c>
      <x:c r="F732" s="96" t="n">
        <x:f>$D$30</x:f>
        <x:v>1</x:v>
      </x:c>
      <x:c r="G732" s="82" t="n">
        <x:f>AB$30</x:f>
        <x:v>1</x:v>
      </x:c>
      <x:c r="H732" s="82" t="n">
        <x:f>MIN(1,Geometries!E9*$I$30+(1-Geometries!E9)*(Geometries!J9*$F$30+Geometries!K9*$G$30*IF(Geometries!M9="YES",1,$J$30)+Geometries!L9*$H$30*IF(Geometries!M9="YES",1,$J$30)))</x:f>
        <x:v>1</x:v>
      </x:c>
      <x:c r="I732" s="82" t="n">
        <x:f>IF($K$30=0,1,IF('Pair Build'!AG34&lt;=$K$30,1,0))</x:f>
        <x:v>1</x:v>
      </x:c>
      <x:c r="J732" s="82" t="n">
        <x:f>IF($L$30=0,1,IF(Geometries!W9&gt;=$L$30,1,0))</x:f>
        <x:v>1</x:v>
      </x:c>
      <x:c r="K732" s="82" t="n">
        <x:f>MIN(IF($M$30=1,Geometries!Z9,1),IF($N$30=1,Geometries!AA9,1))</x:f>
        <x:v>1</x:v>
      </x:c>
      <x:c r="L732" s="82" t="n">
        <x:f>MIN(IF($S$30=1,'Pair Build'!AE34,1),IF($T$30=1,'Pair Build'!AF34,1))</x:f>
        <x:v>1</x:v>
      </x:c>
      <x:c r="M732" s="82" t="n">
        <x:f>IF($O$30=0,1,IF('Pair Build'!AH34&lt;=$O$30,1,0))</x:f>
        <x:v>1</x:v>
      </x:c>
      <x:c r="N732" s="82" t="n">
        <x:f>IF($P$30=0,1,IF('Pair Build'!AI34="PASS",1,0))</x:f>
        <x:v>1</x:v>
      </x:c>
      <x:c r="O732" s="82" t="n">
        <x:f>IF(F732&lt;1,'Pair Build'!Y34,'Pair Build'!Z34)/$Q$30</x:f>
        <x:v>149.93333333333334</x:v>
      </x:c>
      <x:c r="P732" s="82" t="n">
        <x:f>IF('Pair Build'!AK34="T3 FIRM",1,IF(Geometries!AC9&lt;=$R$30,1,0))</x:f>
        <x:v>1</x:v>
      </x:c>
      <x:c r="Q732" s="82" t="n">
        <x:f>IF($U$30=1,Geometries!AB9,1)</x:f>
        <x:v>1</x:v>
      </x:c>
      <x:c r="R732" s="82" t="n">
        <x:f>IF($V$30=1,Lineages!AJ13,1)</x:f>
        <x:v>1</x:v>
      </x:c>
      <x:c r="S732" s="82" t="n">
        <x:f>MIN(1,G732,H732,K732,L732,Q732,R732)</x:f>
        <x:v>1</x:v>
      </x:c>
      <x:c r="T732" s="74" t="str">
        <x:f>IF(AND('Pair Build'!AJ34="FIT",I732=1,J732=1,M732=1,N732=1,O732&lt;=$E$30,P732=1),"PASS","FAIL")</x:f>
        <x:v>FAIL</x:v>
      </x:c>
      <x:c r="U732" s="98" t="str">
        <x:f>IF(AND(S732&gt;=F732,T732="PASS"),"PASS","FAIL")</x:f>
        <x:v>FAIL</x:v>
      </x:c>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row>
    <x:row r="733">
      <x:c r="B733" s="28" t="str">
        <x:v>P22</x:v>
      </x:c>
      <x:c r="C733" s="28" t="str">
        <x:v>L6-G3</x:v>
      </x:c>
      <x:c r="D733" s="28" t="str">
        <x:v>L6</x:v>
      </x:c>
      <x:c r="E733" s="28" t="str">
        <x:v>G3</x:v>
      </x:c>
      <x:c r="F733" s="96" t="n">
        <x:f>$D$30</x:f>
        <x:v>1</x:v>
      </x:c>
      <x:c r="G733" s="82" t="n">
        <x:f>AB$30</x:f>
        <x:v>1</x:v>
      </x:c>
      <x:c r="H733" s="82" t="n">
        <x:f>MIN(1,Geometries!E10*$I$30+(1-Geometries!E10)*(Geometries!J10*$F$30+Geometries!K10*$G$30*IF(Geometries!M10="YES",1,$J$30)+Geometries!L10*$H$30*IF(Geometries!M10="YES",1,$J$30)))</x:f>
        <x:v>1</x:v>
      </x:c>
      <x:c r="I733" s="82" t="n">
        <x:f>IF($K$30=0,1,IF('Pair Build'!AG35&lt;=$K$30,1,0))</x:f>
        <x:v>1</x:v>
      </x:c>
      <x:c r="J733" s="82" t="n">
        <x:f>IF($L$30=0,1,IF(Geometries!W10&gt;=$L$30,1,0))</x:f>
        <x:v>1</x:v>
      </x:c>
      <x:c r="K733" s="82" t="n">
        <x:f>MIN(IF($M$30=1,Geometries!Z10,1),IF($N$30=1,Geometries!AA10,1))</x:f>
        <x:v>1</x:v>
      </x:c>
      <x:c r="L733" s="82" t="n">
        <x:f>MIN(IF($S$30=1,'Pair Build'!AE35,1),IF($T$30=1,'Pair Build'!AF35,1))</x:f>
        <x:v>1</x:v>
      </x:c>
      <x:c r="M733" s="82" t="n">
        <x:f>IF($O$30=0,1,IF('Pair Build'!AH35&lt;=$O$30,1,0))</x:f>
        <x:v>1</x:v>
      </x:c>
      <x:c r="N733" s="82" t="n">
        <x:f>IF($P$30=0,1,IF('Pair Build'!AI35="PASS",1,0))</x:f>
        <x:v>1</x:v>
      </x:c>
      <x:c r="O733" s="82" t="n">
        <x:f>IF(F733&lt;1,'Pair Build'!Y35,'Pair Build'!Z35)/$Q$30</x:f>
        <x:v>115.58823529411765</x:v>
      </x:c>
      <x:c r="P733" s="82" t="n">
        <x:f>IF('Pair Build'!AK35="T3 FIRM",1,IF(Geometries!AC10&lt;=$R$30,1,0))</x:f>
        <x:v>1</x:v>
      </x:c>
      <x:c r="Q733" s="82" t="n">
        <x:f>IF($U$30=1,Geometries!AB10,1)</x:f>
        <x:v>1</x:v>
      </x:c>
      <x:c r="R733" s="82" t="n">
        <x:f>IF($V$30=1,Lineages!AJ13,1)</x:f>
        <x:v>1</x:v>
      </x:c>
      <x:c r="S733" s="82" t="n">
        <x:f>MIN(1,G733,H733,K733,L733,Q733,R733)</x:f>
        <x:v>1</x:v>
      </x:c>
      <x:c r="T733" s="74" t="str">
        <x:f>IF(AND('Pair Build'!AJ35="FIT",I733=1,J733=1,M733=1,N733=1,O733&lt;=$E$30,P733=1),"PASS","FAIL")</x:f>
        <x:v>FAIL</x:v>
      </x:c>
      <x:c r="U733" s="98" t="str">
        <x:f>IF(AND(S733&gt;=F733,T733="PASS"),"PASS","FAIL")</x:f>
        <x:v>FAIL</x:v>
      </x:c>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row>
    <x:row r="734">
      <x:c r="B734" s="28" t="str">
        <x:v>P22</x:v>
      </x:c>
      <x:c r="C734" s="28" t="str">
        <x:v>L6-G4</x:v>
      </x:c>
      <x:c r="D734" s="28" t="str">
        <x:v>L6</x:v>
      </x:c>
      <x:c r="E734" s="28" t="str">
        <x:v>G4</x:v>
      </x:c>
      <x:c r="F734" s="96" t="n">
        <x:f>$D$30</x:f>
        <x:v>1</x:v>
      </x:c>
      <x:c r="G734" s="82" t="n">
        <x:f>AB$30</x:f>
        <x:v>1</x:v>
      </x:c>
      <x:c r="H734" s="82" t="n">
        <x:f>MIN(1,Geometries!E11*$I$30+(1-Geometries!E11)*(Geometries!J11*$F$30+Geometries!K11*$G$30*IF(Geometries!M11="YES",1,$J$30)+Geometries!L11*$H$30*IF(Geometries!M11="YES",1,$J$30)))</x:f>
        <x:v>1</x:v>
      </x:c>
      <x:c r="I734" s="82" t="n">
        <x:f>IF($K$30=0,1,IF('Pair Build'!AG36&lt;=$K$30,1,0))</x:f>
        <x:v>1</x:v>
      </x:c>
      <x:c r="J734" s="82" t="n">
        <x:f>IF($L$30=0,1,IF(Geometries!W11&gt;=$L$30,1,0))</x:f>
        <x:v>1</x:v>
      </x:c>
      <x:c r="K734" s="82" t="n">
        <x:f>MIN(IF($M$30=1,Geometries!Z11,1),IF($N$30=1,Geometries!AA11,1))</x:f>
        <x:v>1</x:v>
      </x:c>
      <x:c r="L734" s="82" t="n">
        <x:f>MIN(IF($S$30=1,'Pair Build'!AE36,1),IF($T$30=1,'Pair Build'!AF36,1))</x:f>
        <x:v>1</x:v>
      </x:c>
      <x:c r="M734" s="82" t="n">
        <x:f>IF($O$30=0,1,IF('Pair Build'!AH36&lt;=$O$30,1,0))</x:f>
        <x:v>1</x:v>
      </x:c>
      <x:c r="N734" s="82" t="n">
        <x:f>IF($P$30=0,1,IF('Pair Build'!AI36="PASS",1,0))</x:f>
        <x:v>1</x:v>
      </x:c>
      <x:c r="O734" s="82" t="n">
        <x:f>IF(F734&lt;1,'Pair Build'!Y36,'Pair Build'!Z36)/$Q$30</x:f>
        <x:v>31.76</x:v>
      </x:c>
      <x:c r="P734" s="82" t="n">
        <x:f>IF('Pair Build'!AK36="T3 FIRM",1,IF(Geometries!AC11&lt;=$R$30,1,0))</x:f>
        <x:v>1</x:v>
      </x:c>
      <x:c r="Q734" s="82" t="n">
        <x:f>IF($U$30=1,Geometries!AB11,1)</x:f>
        <x:v>1</x:v>
      </x:c>
      <x:c r="R734" s="82" t="n">
        <x:f>IF($V$30=1,Lineages!AJ13,1)</x:f>
        <x:v>1</x:v>
      </x:c>
      <x:c r="S734" s="82" t="n">
        <x:f>MIN(1,G734,H734,K734,L734,Q734,R734)</x:f>
        <x:v>1</x:v>
      </x:c>
      <x:c r="T734" s="74" t="str">
        <x:f>IF(AND('Pair Build'!AJ36="FIT",I734=1,J734=1,M734=1,N734=1,O734&lt;=$E$30,P734=1),"PASS","FAIL")</x:f>
        <x:v>PASS</x:v>
      </x:c>
      <x:c r="U734" s="98" t="str">
        <x:f>IF(AND(S734&gt;=F734,T734="PASS"),"PASS","FAIL")</x:f>
        <x:v>PASS</x:v>
      </x:c>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row>
    <x:row r="735">
      <x:c r="B735" s="28" t="str">
        <x:v>P22</x:v>
      </x:c>
      <x:c r="C735" s="28" t="str">
        <x:v>L6-G5</x:v>
      </x:c>
      <x:c r="D735" s="28" t="str">
        <x:v>L6</x:v>
      </x:c>
      <x:c r="E735" s="28" t="str">
        <x:v>G5</x:v>
      </x:c>
      <x:c r="F735" s="96" t="n">
        <x:f>$D$30</x:f>
        <x:v>1</x:v>
      </x:c>
      <x:c r="G735" s="82" t="n">
        <x:f>AB$30</x:f>
        <x:v>1</x:v>
      </x:c>
      <x:c r="H735" s="82" t="n">
        <x:f>MIN(1,Geometries!E12*$I$30+(1-Geometries!E12)*(Geometries!J12*$F$30+Geometries!K12*$G$30*IF(Geometries!M12="YES",1,$J$30)+Geometries!L12*$H$30*IF(Geometries!M12="YES",1,$J$30)))</x:f>
        <x:v>1</x:v>
      </x:c>
      <x:c r="I735" s="82" t="n">
        <x:f>IF($K$30=0,1,IF('Pair Build'!AG37&lt;=$K$30,1,0))</x:f>
        <x:v>1</x:v>
      </x:c>
      <x:c r="J735" s="82" t="n">
        <x:f>IF($L$30=0,1,IF(Geometries!W12&gt;=$L$30,1,0))</x:f>
        <x:v>1</x:v>
      </x:c>
      <x:c r="K735" s="82" t="n">
        <x:f>MIN(IF($M$30=1,Geometries!Z12,1),IF($N$30=1,Geometries!AA12,1))</x:f>
        <x:v>1</x:v>
      </x:c>
      <x:c r="L735" s="82" t="n">
        <x:f>MIN(IF($S$30=1,'Pair Build'!AE37,1),IF($T$30=1,'Pair Build'!AF37,1))</x:f>
        <x:v>1</x:v>
      </x:c>
      <x:c r="M735" s="82" t="n">
        <x:f>IF($O$30=0,1,IF('Pair Build'!AH37&lt;=$O$30,1,0))</x:f>
        <x:v>1</x:v>
      </x:c>
      <x:c r="N735" s="82" t="n">
        <x:f>IF($P$30=0,1,IF('Pair Build'!AI37="PASS",1,0))</x:f>
        <x:v>1</x:v>
      </x:c>
      <x:c r="O735" s="82" t="n">
        <x:f>IF(F735&lt;1,'Pair Build'!Y37,'Pair Build'!Z37)/$Q$30</x:f>
        <x:v>155.79473684210527</x:v>
      </x:c>
      <x:c r="P735" s="82" t="n">
        <x:f>IF('Pair Build'!AK37="T3 FIRM",1,IF(Geometries!AC12&lt;=$R$30,1,0))</x:f>
        <x:v>1</x:v>
      </x:c>
      <x:c r="Q735" s="82" t="n">
        <x:f>IF($U$30=1,Geometries!AB12,1)</x:f>
        <x:v>1</x:v>
      </x:c>
      <x:c r="R735" s="82" t="n">
        <x:f>IF($V$30=1,Lineages!AJ13,1)</x:f>
        <x:v>1</x:v>
      </x:c>
      <x:c r="S735" s="82" t="n">
        <x:f>MIN(1,G735,H735,K735,L735,Q735,R735)</x:f>
        <x:v>1</x:v>
      </x:c>
      <x:c r="T735" s="74" t="str">
        <x:f>IF(AND('Pair Build'!AJ37="FIT",I735=1,J735=1,M735=1,N735=1,O735&lt;=$E$30,P735=1),"PASS","FAIL")</x:f>
        <x:v>FAIL</x:v>
      </x:c>
      <x:c r="U735" s="98" t="str">
        <x:f>IF(AND(S735&gt;=F735,T735="PASS"),"PASS","FAIL")</x:f>
        <x:v>FAIL</x:v>
      </x:c>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row>
    <x:row r="736">
      <x:c r="B736" s="28" t="str">
        <x:v>P23</x:v>
      </x:c>
      <x:c r="C736" s="28" t="str">
        <x:v>L1-G1</x:v>
      </x:c>
      <x:c r="D736" s="28" t="str">
        <x:v>L1</x:v>
      </x:c>
      <x:c r="E736" s="28" t="str">
        <x:v>G1</x:v>
      </x:c>
      <x:c r="F736" s="96" t="n">
        <x:f>$D$31</x:f>
        <x:v>0.4</x:v>
      </x:c>
      <x:c r="G736" s="82" t="n">
        <x:f>W$31</x:f>
        <x:v>1</x:v>
      </x:c>
      <x:c r="H736" s="82" t="n">
        <x:f>MIN(1,Geometries!E8*$I$31+(1-Geometries!E8)*(Geometries!J8*$F$31+Geometries!K8*$G$31*IF(Geometries!M8="YES",1,$J$31)+Geometries!L8*$H$31*IF(Geometries!M8="YES",1,$J$31)))</x:f>
        <x:v>1</x:v>
      </x:c>
      <x:c r="I736" s="82" t="n">
        <x:f>IF($K$31=0,1,IF('Pair Build'!AG8&lt;=$K$31,1,0))</x:f>
        <x:v>1</x:v>
      </x:c>
      <x:c r="J736" s="82" t="n">
        <x:f>IF($L$31=0,1,IF(Geometries!W8&gt;=$L$31,1,0))</x:f>
        <x:v>1</x:v>
      </x:c>
      <x:c r="K736" s="82" t="n">
        <x:f>MIN(IF($M$31=1,Geometries!Z8,1),IF($N$31=1,Geometries!AA8,1))</x:f>
        <x:v>1</x:v>
      </x:c>
      <x:c r="L736" s="82" t="n">
        <x:f>MIN(IF($S$31=1,'Pair Build'!AE8,1),IF($T$31=1,'Pair Build'!AF8,1))</x:f>
        <x:v>1</x:v>
      </x:c>
      <x:c r="M736" s="82" t="n">
        <x:f>IF($O$31=0,1,IF('Pair Build'!AH8&lt;=$O$31,1,0))</x:f>
        <x:v>1</x:v>
      </x:c>
      <x:c r="N736" s="82" t="n">
        <x:f>IF($P$31=0,1,IF('Pair Build'!AI8="PASS",1,0))</x:f>
        <x:v>1</x:v>
      </x:c>
      <x:c r="O736" s="82" t="n">
        <x:f>IF(F736&lt;1,'Pair Build'!Y8,'Pair Build'!Z8)/$Q$31</x:f>
        <x:v>12</x:v>
      </x:c>
      <x:c r="P736" s="82" t="n">
        <x:f>IF('Pair Build'!AK8="T3 FIRM",1,IF(Geometries!AC8&lt;=$R$31,1,0))</x:f>
        <x:v>1</x:v>
      </x:c>
      <x:c r="Q736" s="82" t="n">
        <x:f>IF($U$31=1,Geometries!AB8,1)</x:f>
        <x:v>0.667</x:v>
      </x:c>
      <x:c r="R736" s="82" t="n">
        <x:f>IF($V$31=1,Lineages!AJ8,1)</x:f>
        <x:v>1</x:v>
      </x:c>
      <x:c r="S736" s="82" t="n">
        <x:f>MIN(1,G736,H736,K736,L736,Q736,R736)</x:f>
        <x:v>0.667</x:v>
      </x:c>
      <x:c r="T736" s="74" t="str">
        <x:f>IF(AND('Pair Build'!AJ8="FIT",I736=1,J736=1,M736=1,N736=1,O736&lt;=$E$31,P736=1),"PASS","FAIL")</x:f>
        <x:v>PASS</x:v>
      </x:c>
      <x:c r="U736" s="98" t="str">
        <x:f>IF(AND(S736&gt;=F736,T736="PASS"),"PASS","FAIL")</x:f>
        <x:v>PASS</x:v>
      </x:c>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row>
    <x:row r="737">
      <x:c r="B737" s="28" t="str">
        <x:v>P23</x:v>
      </x:c>
      <x:c r="C737" s="28" t="str">
        <x:v>L1-G2</x:v>
      </x:c>
      <x:c r="D737" s="28" t="str">
        <x:v>L1</x:v>
      </x:c>
      <x:c r="E737" s="28" t="str">
        <x:v>G2</x:v>
      </x:c>
      <x:c r="F737" s="96" t="n">
        <x:f>$D$31</x:f>
        <x:v>0.4</x:v>
      </x:c>
      <x:c r="G737" s="82" t="n">
        <x:f>W$31</x:f>
        <x:v>1</x:v>
      </x:c>
      <x:c r="H737" s="82" t="n">
        <x:f>MIN(1,Geometries!E9*$I$31+(1-Geometries!E9)*(Geometries!J9*$F$31+Geometries!K9*$G$31*IF(Geometries!M9="YES",1,$J$31)+Geometries!L9*$H$31*IF(Geometries!M9="YES",1,$J$31)))</x:f>
        <x:v>1</x:v>
      </x:c>
      <x:c r="I737" s="82" t="n">
        <x:f>IF($K$31=0,1,IF('Pair Build'!AG9&lt;=$K$31,1,0))</x:f>
        <x:v>1</x:v>
      </x:c>
      <x:c r="J737" s="82" t="n">
        <x:f>IF($L$31=0,1,IF(Geometries!W9&gt;=$L$31,1,0))</x:f>
        <x:v>1</x:v>
      </x:c>
      <x:c r="K737" s="82" t="n">
        <x:f>MIN(IF($M$31=1,Geometries!Z9,1),IF($N$31=1,Geometries!AA9,1))</x:f>
        <x:v>1</x:v>
      </x:c>
      <x:c r="L737" s="82" t="n">
        <x:f>MIN(IF($S$31=1,'Pair Build'!AE9,1),IF($T$31=1,'Pair Build'!AF9,1))</x:f>
        <x:v>1</x:v>
      </x:c>
      <x:c r="M737" s="82" t="n">
        <x:f>IF($O$31=0,1,IF('Pair Build'!AH9&lt;=$O$31,1,0))</x:f>
        <x:v>1</x:v>
      </x:c>
      <x:c r="N737" s="82" t="n">
        <x:f>IF($P$31=0,1,IF('Pair Build'!AI9="PASS",1,0))</x:f>
        <x:v>1</x:v>
      </x:c>
      <x:c r="O737" s="82" t="n">
        <x:f>IF(F737&lt;1,'Pair Build'!Y9,'Pair Build'!Z9)/$Q$31</x:f>
        <x:v>18</x:v>
      </x:c>
      <x:c r="P737" s="82" t="n">
        <x:f>IF('Pair Build'!AK9="T3 FIRM",1,IF(Geometries!AC9&lt;=$R$31,1,0))</x:f>
        <x:v>1</x:v>
      </x:c>
      <x:c r="Q737" s="82" t="n">
        <x:f>IF($U$31=1,Geometries!AB9,1)</x:f>
        <x:v>0.9</x:v>
      </x:c>
      <x:c r="R737" s="82" t="n">
        <x:f>IF($V$31=1,Lineages!AJ8,1)</x:f>
        <x:v>1</x:v>
      </x:c>
      <x:c r="S737" s="82" t="n">
        <x:f>MIN(1,G737,H737,K737,L737,Q737,R737)</x:f>
        <x:v>0.9</x:v>
      </x:c>
      <x:c r="T737" s="74" t="str">
        <x:f>IF(AND('Pair Build'!AJ9="FIT",I737=1,J737=1,M737=1,N737=1,O737&lt;=$E$31,P737=1),"PASS","FAIL")</x:f>
        <x:v>PASS</x:v>
      </x:c>
      <x:c r="U737" s="98" t="str">
        <x:f>IF(AND(S737&gt;=F737,T737="PASS"),"PASS","FAIL")</x:f>
        <x:v>PASS</x:v>
      </x:c>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row>
    <x:row r="738">
      <x:c r="B738" s="28" t="str">
        <x:v>P23</x:v>
      </x:c>
      <x:c r="C738" s="28" t="str">
        <x:v>L1-G3</x:v>
      </x:c>
      <x:c r="D738" s="28" t="str">
        <x:v>L1</x:v>
      </x:c>
      <x:c r="E738" s="28" t="str">
        <x:v>G3</x:v>
      </x:c>
      <x:c r="F738" s="96" t="n">
        <x:f>$D$31</x:f>
        <x:v>0.4</x:v>
      </x:c>
      <x:c r="G738" s="82" t="n">
        <x:f>W$31</x:f>
        <x:v>1</x:v>
      </x:c>
      <x:c r="H738" s="82" t="n">
        <x:f>MIN(1,Geometries!E10*$I$31+(1-Geometries!E10)*(Geometries!J10*$F$31+Geometries!K10*$G$31*IF(Geometries!M10="YES",1,$J$31)+Geometries!L10*$H$31*IF(Geometries!M10="YES",1,$J$31)))</x:f>
        <x:v>1</x:v>
      </x:c>
      <x:c r="I738" s="82" t="n">
        <x:f>IF($K$31=0,1,IF('Pair Build'!AG10&lt;=$K$31,1,0))</x:f>
        <x:v>1</x:v>
      </x:c>
      <x:c r="J738" s="82" t="n">
        <x:f>IF($L$31=0,1,IF(Geometries!W10&gt;=$L$31,1,0))</x:f>
        <x:v>1</x:v>
      </x:c>
      <x:c r="K738" s="82" t="n">
        <x:f>MIN(IF($M$31=1,Geometries!Z10,1),IF($N$31=1,Geometries!AA10,1))</x:f>
        <x:v>1</x:v>
      </x:c>
      <x:c r="L738" s="82" t="n">
        <x:f>MIN(IF($S$31=1,'Pair Build'!AE10,1),IF($T$31=1,'Pair Build'!AF10,1))</x:f>
        <x:v>1</x:v>
      </x:c>
      <x:c r="M738" s="82" t="n">
        <x:f>IF($O$31=0,1,IF('Pair Build'!AH10&lt;=$O$31,1,0))</x:f>
        <x:v>1</x:v>
      </x:c>
      <x:c r="N738" s="82" t="n">
        <x:f>IF($P$31=0,1,IF('Pair Build'!AI10="PASS",1,0))</x:f>
        <x:v>1</x:v>
      </x:c>
      <x:c r="O738" s="82" t="n">
        <x:f>IF(F738&lt;1,'Pair Build'!Y10,'Pair Build'!Z10)/$Q$31</x:f>
        <x:v>14</x:v>
      </x:c>
      <x:c r="P738" s="82" t="n">
        <x:f>IF('Pair Build'!AK10="T3 FIRM",1,IF(Geometries!AC10&lt;=$R$31,1,0))</x:f>
        <x:v>1</x:v>
      </x:c>
      <x:c r="Q738" s="82" t="n">
        <x:f>IF($U$31=1,Geometries!AB10,1)</x:f>
        <x:v>0.7</x:v>
      </x:c>
      <x:c r="R738" s="82" t="n">
        <x:f>IF($V$31=1,Lineages!AJ8,1)</x:f>
        <x:v>1</x:v>
      </x:c>
      <x:c r="S738" s="82" t="n">
        <x:f>MIN(1,G738,H738,K738,L738,Q738,R738)</x:f>
        <x:v>0.7</x:v>
      </x:c>
      <x:c r="T738" s="74" t="str">
        <x:f>IF(AND('Pair Build'!AJ10="FIT",I738=1,J738=1,M738=1,N738=1,O738&lt;=$E$31,P738=1),"PASS","FAIL")</x:f>
        <x:v>PASS</x:v>
      </x:c>
      <x:c r="U738" s="98" t="str">
        <x:f>IF(AND(S738&gt;=F738,T738="PASS"),"PASS","FAIL")</x:f>
        <x:v>PASS</x:v>
      </x:c>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row>
    <x:row r="739">
      <x:c r="B739" s="28" t="str">
        <x:v>P23</x:v>
      </x:c>
      <x:c r="C739" s="28" t="str">
        <x:v>L1-G4</x:v>
      </x:c>
      <x:c r="D739" s="28" t="str">
        <x:v>L1</x:v>
      </x:c>
      <x:c r="E739" s="28" t="str">
        <x:v>G4</x:v>
      </x:c>
      <x:c r="F739" s="96" t="n">
        <x:f>$D$31</x:f>
        <x:v>0.4</x:v>
      </x:c>
      <x:c r="G739" s="82" t="n">
        <x:f>W$31</x:f>
        <x:v>1</x:v>
      </x:c>
      <x:c r="H739" s="82" t="n">
        <x:f>MIN(1,Geometries!E11*$I$31+(1-Geometries!E11)*(Geometries!J11*$F$31+Geometries!K11*$G$31*IF(Geometries!M11="YES",1,$J$31)+Geometries!L11*$H$31*IF(Geometries!M11="YES",1,$J$31)))</x:f>
        <x:v>1</x:v>
      </x:c>
      <x:c r="I739" s="82" t="n">
        <x:f>IF($K$31=0,1,IF('Pair Build'!AG11&lt;=$K$31,1,0))</x:f>
        <x:v>1</x:v>
      </x:c>
      <x:c r="J739" s="82" t="n">
        <x:f>IF($L$31=0,1,IF(Geometries!W11&gt;=$L$31,1,0))</x:f>
        <x:v>1</x:v>
      </x:c>
      <x:c r="K739" s="82" t="n">
        <x:f>MIN(IF($M$31=1,Geometries!Z11,1),IF($N$31=1,Geometries!AA11,1))</x:f>
        <x:v>1</x:v>
      </x:c>
      <x:c r="L739" s="82" t="n">
        <x:f>MIN(IF($S$31=1,'Pair Build'!AE11,1),IF($T$31=1,'Pair Build'!AF11,1))</x:f>
        <x:v>1</x:v>
      </x:c>
      <x:c r="M739" s="82" t="n">
        <x:f>IF($O$31=0,1,IF('Pair Build'!AH11&lt;=$O$31,1,0))</x:f>
        <x:v>1</x:v>
      </x:c>
      <x:c r="N739" s="82" t="n">
        <x:f>IF($P$31=0,1,IF('Pair Build'!AI11="PASS",1,0))</x:f>
        <x:v>1</x:v>
      </x:c>
      <x:c r="O739" s="82" t="n">
        <x:f>IF(F739&lt;1,'Pair Build'!Y11,'Pair Build'!Z11)/$Q$31</x:f>
        <x:v>2</x:v>
      </x:c>
      <x:c r="P739" s="82" t="n">
        <x:f>IF('Pair Build'!AK11="T3 FIRM",1,IF(Geometries!AC11&lt;=$R$31,1,0))</x:f>
        <x:v>1</x:v>
      </x:c>
      <x:c r="Q739" s="82" t="n">
        <x:f>IF($U$31=1,Geometries!AB11,1)</x:f>
        <x:v>0.88</x:v>
      </x:c>
      <x:c r="R739" s="82" t="n">
        <x:f>IF($V$31=1,Lineages!AJ8,1)</x:f>
        <x:v>1</x:v>
      </x:c>
      <x:c r="S739" s="82" t="n">
        <x:f>MIN(1,G739,H739,K739,L739,Q739,R739)</x:f>
        <x:v>0.88</x:v>
      </x:c>
      <x:c r="T739" s="74" t="str">
        <x:f>IF(AND('Pair Build'!AJ11="FIT",I739=1,J739=1,M739=1,N739=1,O739&lt;=$E$31,P739=1),"PASS","FAIL")</x:f>
        <x:v>PASS</x:v>
      </x:c>
      <x:c r="U739" s="98" t="str">
        <x:f>IF(AND(S739&gt;=F739,T739="PASS"),"PASS","FAIL")</x:f>
        <x:v>PASS</x:v>
      </x:c>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row>
    <x:row r="740">
      <x:c r="B740" s="28" t="str">
        <x:v>P23</x:v>
      </x:c>
      <x:c r="C740" s="28" t="str">
        <x:v>L1-G5</x:v>
      </x:c>
      <x:c r="D740" s="28" t="str">
        <x:v>L1</x:v>
      </x:c>
      <x:c r="E740" s="28" t="str">
        <x:v>G5</x:v>
      </x:c>
      <x:c r="F740" s="96" t="n">
        <x:f>$D$31</x:f>
        <x:v>0.4</x:v>
      </x:c>
      <x:c r="G740" s="82" t="n">
        <x:f>W$31</x:f>
        <x:v>1</x:v>
      </x:c>
      <x:c r="H740" s="82" t="n">
        <x:f>MIN(1,Geometries!E12*$I$31+(1-Geometries!E12)*(Geometries!J12*$F$31+Geometries!K12*$G$31*IF(Geometries!M12="YES",1,$J$31)+Geometries!L12*$H$31*IF(Geometries!M12="YES",1,$J$31)))</x:f>
        <x:v>1</x:v>
      </x:c>
      <x:c r="I740" s="82" t="n">
        <x:f>IF($K$31=0,1,IF('Pair Build'!AG12&lt;=$K$31,1,0))</x:f>
        <x:v>1</x:v>
      </x:c>
      <x:c r="J740" s="82" t="n">
        <x:f>IF($L$31=0,1,IF(Geometries!W12&gt;=$L$31,1,0))</x:f>
        <x:v>1</x:v>
      </x:c>
      <x:c r="K740" s="82" t="n">
        <x:f>MIN(IF($M$31=1,Geometries!Z12,1),IF($N$31=1,Geometries!AA12,1))</x:f>
        <x:v>1</x:v>
      </x:c>
      <x:c r="L740" s="82" t="n">
        <x:f>MIN(IF($S$31=1,'Pair Build'!AE12,1),IF($T$31=1,'Pair Build'!AF12,1))</x:f>
        <x:v>1</x:v>
      </x:c>
      <x:c r="M740" s="82" t="n">
        <x:f>IF($O$31=0,1,IF('Pair Build'!AH12&lt;=$O$31,1,0))</x:f>
        <x:v>1</x:v>
      </x:c>
      <x:c r="N740" s="82" t="n">
        <x:f>IF($P$31=0,1,IF('Pair Build'!AI12="PASS",1,0))</x:f>
        <x:v>1</x:v>
      </x:c>
      <x:c r="O740" s="82" t="n">
        <x:f>IF(F740&lt;1,'Pair Build'!Y12,'Pair Build'!Z12)/$Q$31</x:f>
        <x:v>10</x:v>
      </x:c>
      <x:c r="P740" s="82" t="n">
        <x:f>IF('Pair Build'!AK12="T3 FIRM",1,IF(Geometries!AC12&lt;=$R$31,1,0))</x:f>
        <x:v>1</x:v>
      </x:c>
      <x:c r="Q740" s="82" t="n">
        <x:f>IF($U$31=1,Geometries!AB12,1)</x:f>
        <x:v>0.6</x:v>
      </x:c>
      <x:c r="R740" s="82" t="n">
        <x:f>IF($V$31=1,Lineages!AJ8,1)</x:f>
        <x:v>1</x:v>
      </x:c>
      <x:c r="S740" s="82" t="n">
        <x:f>MIN(1,G740,H740,K740,L740,Q740,R740)</x:f>
        <x:v>0.6</x:v>
      </x:c>
      <x:c r="T740" s="74" t="str">
        <x:f>IF(AND('Pair Build'!AJ12="FIT",I740=1,J740=1,M740=1,N740=1,O740&lt;=$E$31,P740=1),"PASS","FAIL")</x:f>
        <x:v>PASS</x:v>
      </x:c>
      <x:c r="U740" s="98" t="str">
        <x:f>IF(AND(S740&gt;=F740,T740="PASS"),"PASS","FAIL")</x:f>
        <x:v>PASS</x:v>
      </x:c>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row>
    <x:row r="741">
      <x:c r="B741" s="28" t="str">
        <x:v>P23</x:v>
      </x:c>
      <x:c r="C741" s="28" t="str">
        <x:v>L2-G1</x:v>
      </x:c>
      <x:c r="D741" s="28" t="str">
        <x:v>L2</x:v>
      </x:c>
      <x:c r="E741" s="28" t="str">
        <x:v>G1</x:v>
      </x:c>
      <x:c r="F741" s="96" t="n">
        <x:f>$D$31</x:f>
        <x:v>0.4</x:v>
      </x:c>
      <x:c r="G741" s="82" t="n">
        <x:f>X$31</x:f>
        <x:v>1</x:v>
      </x:c>
      <x:c r="H741" s="82" t="n">
        <x:f>MIN(1,Geometries!E8*$I$31+(1-Geometries!E8)*(Geometries!J8*$F$31+Geometries!K8*$G$31*IF(Geometries!M8="YES",1,$J$31)+Geometries!L8*$H$31*IF(Geometries!M8="YES",1,$J$31)))</x:f>
        <x:v>1</x:v>
      </x:c>
      <x:c r="I741" s="82" t="n">
        <x:f>IF($K$31=0,1,IF('Pair Build'!AG13&lt;=$K$31,1,0))</x:f>
        <x:v>1</x:v>
      </x:c>
      <x:c r="J741" s="82" t="n">
        <x:f>IF($L$31=0,1,IF(Geometries!W8&gt;=$L$31,1,0))</x:f>
        <x:v>1</x:v>
      </x:c>
      <x:c r="K741" s="82" t="n">
        <x:f>MIN(IF($M$31=1,Geometries!Z8,1),IF($N$31=1,Geometries!AA8,1))</x:f>
        <x:v>1</x:v>
      </x:c>
      <x:c r="L741" s="82" t="n">
        <x:f>MIN(IF($S$31=1,'Pair Build'!AE13,1),IF($T$31=1,'Pair Build'!AF13,1))</x:f>
        <x:v>1</x:v>
      </x:c>
      <x:c r="M741" s="82" t="n">
        <x:f>IF($O$31=0,1,IF('Pair Build'!AH13&lt;=$O$31,1,0))</x:f>
        <x:v>1</x:v>
      </x:c>
      <x:c r="N741" s="82" t="n">
        <x:f>IF($P$31=0,1,IF('Pair Build'!AI13="PASS",1,0))</x:f>
        <x:v>1</x:v>
      </x:c>
      <x:c r="O741" s="82" t="n">
        <x:f>IF(F741&lt;1,'Pair Build'!Y13,'Pair Build'!Z13)/$Q$31</x:f>
        <x:v>13.570588235294117</x:v>
      </x:c>
      <x:c r="P741" s="82" t="n">
        <x:f>IF('Pair Build'!AK13="T3 FIRM",1,IF(Geometries!AC8&lt;=$R$31,1,0))</x:f>
        <x:v>1</x:v>
      </x:c>
      <x:c r="Q741" s="82" t="n">
        <x:f>IF($U$31=1,Geometries!AB8,1)</x:f>
        <x:v>0.667</x:v>
      </x:c>
      <x:c r="R741" s="82" t="n">
        <x:f>IF($V$31=1,Lineages!AJ9,1)</x:f>
        <x:v>1</x:v>
      </x:c>
      <x:c r="S741" s="82" t="n">
        <x:f>MIN(1,G741,H741,K741,L741,Q741,R741)</x:f>
        <x:v>0.667</x:v>
      </x:c>
      <x:c r="T741" s="74" t="str">
        <x:f>IF(AND('Pair Build'!AJ13="FIT",I741=1,J741=1,M741=1,N741=1,O741&lt;=$E$31,P741=1),"PASS","FAIL")</x:f>
        <x:v>PASS</x:v>
      </x:c>
      <x:c r="U741" s="98" t="str">
        <x:f>IF(AND(S741&gt;=F741,T741="PASS"),"PASS","FAIL")</x:f>
        <x:v>PASS</x:v>
      </x:c>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row>
    <x:row r="742">
      <x:c r="B742" s="28" t="str">
        <x:v>P23</x:v>
      </x:c>
      <x:c r="C742" s="28" t="str">
        <x:v>L2-G2</x:v>
      </x:c>
      <x:c r="D742" s="28" t="str">
        <x:v>L2</x:v>
      </x:c>
      <x:c r="E742" s="28" t="str">
        <x:v>G2</x:v>
      </x:c>
      <x:c r="F742" s="96" t="n">
        <x:f>$D$31</x:f>
        <x:v>0.4</x:v>
      </x:c>
      <x:c r="G742" s="82" t="n">
        <x:f>X$31</x:f>
        <x:v>1</x:v>
      </x:c>
      <x:c r="H742" s="82" t="n">
        <x:f>MIN(1,Geometries!E9*$I$31+(1-Geometries!E9)*(Geometries!J9*$F$31+Geometries!K9*$G$31*IF(Geometries!M9="YES",1,$J$31)+Geometries!L9*$H$31*IF(Geometries!M9="YES",1,$J$31)))</x:f>
        <x:v>1</x:v>
      </x:c>
      <x:c r="I742" s="82" t="n">
        <x:f>IF($K$31=0,1,IF('Pair Build'!AG14&lt;=$K$31,1,0))</x:f>
        <x:v>1</x:v>
      </x:c>
      <x:c r="J742" s="82" t="n">
        <x:f>IF($L$31=0,1,IF(Geometries!W9&gt;=$L$31,1,0))</x:f>
        <x:v>1</x:v>
      </x:c>
      <x:c r="K742" s="82" t="n">
        <x:f>MIN(IF($M$31=1,Geometries!Z9,1),IF($N$31=1,Geometries!AA9,1))</x:f>
        <x:v>1</x:v>
      </x:c>
      <x:c r="L742" s="82" t="n">
        <x:f>MIN(IF($S$31=1,'Pair Build'!AE14,1),IF($T$31=1,'Pair Build'!AF14,1))</x:f>
        <x:v>1</x:v>
      </x:c>
      <x:c r="M742" s="82" t="n">
        <x:f>IF($O$31=0,1,IF('Pair Build'!AH14&lt;=$O$31,1,0))</x:f>
        <x:v>1</x:v>
      </x:c>
      <x:c r="N742" s="82" t="n">
        <x:f>IF($P$31=0,1,IF('Pair Build'!AI14="PASS",1,0))</x:f>
        <x:v>1</x:v>
      </x:c>
      <x:c r="O742" s="82" t="n">
        <x:f>IF(F742&lt;1,'Pair Build'!Y14,'Pair Build'!Z14)/$Q$31</x:f>
        <x:v>19.759090909090908</x:v>
      </x:c>
      <x:c r="P742" s="82" t="n">
        <x:f>IF('Pair Build'!AK14="T3 FIRM",1,IF(Geometries!AC9&lt;=$R$31,1,0))</x:f>
        <x:v>1</x:v>
      </x:c>
      <x:c r="Q742" s="82" t="n">
        <x:f>IF($U$31=1,Geometries!AB9,1)</x:f>
        <x:v>0.9</x:v>
      </x:c>
      <x:c r="R742" s="82" t="n">
        <x:f>IF($V$31=1,Lineages!AJ9,1)</x:f>
        <x:v>1</x:v>
      </x:c>
      <x:c r="S742" s="82" t="n">
        <x:f>MIN(1,G742,H742,K742,L742,Q742,R742)</x:f>
        <x:v>0.9</x:v>
      </x:c>
      <x:c r="T742" s="74" t="str">
        <x:f>IF(AND('Pair Build'!AJ14="FIT",I742=1,J742=1,M742=1,N742=1,O742&lt;=$E$31,P742=1),"PASS","FAIL")</x:f>
        <x:v>PASS</x:v>
      </x:c>
      <x:c r="U742" s="98" t="str">
        <x:f>IF(AND(S742&gt;=F742,T742="PASS"),"PASS","FAIL")</x:f>
        <x:v>PASS</x:v>
      </x:c>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row>
    <x:row r="743">
      <x:c r="B743" s="28" t="str">
        <x:v>P23</x:v>
      </x:c>
      <x:c r="C743" s="28" t="str">
        <x:v>L2-G3</x:v>
      </x:c>
      <x:c r="D743" s="28" t="str">
        <x:v>L2</x:v>
      </x:c>
      <x:c r="E743" s="28" t="str">
        <x:v>G3</x:v>
      </x:c>
      <x:c r="F743" s="96" t="n">
        <x:f>$D$31</x:f>
        <x:v>0.4</x:v>
      </x:c>
      <x:c r="G743" s="82" t="n">
        <x:f>X$31</x:f>
        <x:v>1</x:v>
      </x:c>
      <x:c r="H743" s="82" t="n">
        <x:f>MIN(1,Geometries!E10*$I$31+(1-Geometries!E10)*(Geometries!J10*$F$31+Geometries!K10*$G$31*IF(Geometries!M10="YES",1,$J$31)+Geometries!L10*$H$31*IF(Geometries!M10="YES",1,$J$31)))</x:f>
        <x:v>1</x:v>
      </x:c>
      <x:c r="I743" s="82" t="n">
        <x:f>IF($K$31=0,1,IF('Pair Build'!AG15&lt;=$K$31,1,0))</x:f>
        <x:v>1</x:v>
      </x:c>
      <x:c r="J743" s="82" t="n">
        <x:f>IF($L$31=0,1,IF(Geometries!W10&gt;=$L$31,1,0))</x:f>
        <x:v>1</x:v>
      </x:c>
      <x:c r="K743" s="82" t="n">
        <x:f>MIN(IF($M$31=1,Geometries!Z10,1),IF($N$31=1,Geometries!AA10,1))</x:f>
        <x:v>1</x:v>
      </x:c>
      <x:c r="L743" s="82" t="n">
        <x:f>MIN(IF($S$31=1,'Pair Build'!AE15,1),IF($T$31=1,'Pair Build'!AF15,1))</x:f>
        <x:v>1</x:v>
      </x:c>
      <x:c r="M743" s="82" t="n">
        <x:f>IF($O$31=0,1,IF('Pair Build'!AH15&lt;=$O$31,1,0))</x:f>
        <x:v>1</x:v>
      </x:c>
      <x:c r="N743" s="82" t="n">
        <x:f>IF($P$31=0,1,IF('Pair Build'!AI15="PASS",1,0))</x:f>
        <x:v>1</x:v>
      </x:c>
      <x:c r="O743" s="82" t="n">
        <x:f>IF(F743&lt;1,'Pair Build'!Y15,'Pair Build'!Z15)/$Q$31</x:f>
        <x:v>15.43235294117647</x:v>
      </x:c>
      <x:c r="P743" s="82" t="n">
        <x:f>IF('Pair Build'!AK15="T3 FIRM",1,IF(Geometries!AC10&lt;=$R$31,1,0))</x:f>
        <x:v>1</x:v>
      </x:c>
      <x:c r="Q743" s="82" t="n">
        <x:f>IF($U$31=1,Geometries!AB10,1)</x:f>
        <x:v>0.7</x:v>
      </x:c>
      <x:c r="R743" s="82" t="n">
        <x:f>IF($V$31=1,Lineages!AJ9,1)</x:f>
        <x:v>1</x:v>
      </x:c>
      <x:c r="S743" s="82" t="n">
        <x:f>MIN(1,G743,H743,K743,L743,Q743,R743)</x:f>
        <x:v>0.7</x:v>
      </x:c>
      <x:c r="T743" s="74" t="str">
        <x:f>IF(AND('Pair Build'!AJ15="FIT",I743=1,J743=1,M743=1,N743=1,O743&lt;=$E$31,P743=1),"PASS","FAIL")</x:f>
        <x:v>PASS</x:v>
      </x:c>
      <x:c r="U743" s="98" t="str">
        <x:f>IF(AND(S743&gt;=F743,T743="PASS"),"PASS","FAIL")</x:f>
        <x:v>PASS</x:v>
      </x:c>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row>
    <x:row r="744">
      <x:c r="B744" s="28" t="str">
        <x:v>P23</x:v>
      </x:c>
      <x:c r="C744" s="28" t="str">
        <x:v>L2-G4</x:v>
      </x:c>
      <x:c r="D744" s="28" t="str">
        <x:v>L2</x:v>
      </x:c>
      <x:c r="E744" s="28" t="str">
        <x:v>G4</x:v>
      </x:c>
      <x:c r="F744" s="96" t="n">
        <x:f>$D$31</x:f>
        <x:v>0.4</x:v>
      </x:c>
      <x:c r="G744" s="82" t="n">
        <x:f>X$31</x:f>
        <x:v>1</x:v>
      </x:c>
      <x:c r="H744" s="82" t="n">
        <x:f>MIN(1,Geometries!E11*$I$31+(1-Geometries!E11)*(Geometries!J11*$F$31+Geometries!K11*$G$31*IF(Geometries!M11="YES",1,$J$31)+Geometries!L11*$H$31*IF(Geometries!M11="YES",1,$J$31)))</x:f>
        <x:v>1</x:v>
      </x:c>
      <x:c r="I744" s="82" t="n">
        <x:f>IF($K$31=0,1,IF('Pair Build'!AG16&lt;=$K$31,1,0))</x:f>
        <x:v>1</x:v>
      </x:c>
      <x:c r="J744" s="82" t="n">
        <x:f>IF($L$31=0,1,IF(Geometries!W11&gt;=$L$31,1,0))</x:f>
        <x:v>1</x:v>
      </x:c>
      <x:c r="K744" s="82" t="n">
        <x:f>MIN(IF($M$31=1,Geometries!Z11,1),IF($N$31=1,Geometries!AA11,1))</x:f>
        <x:v>1</x:v>
      </x:c>
      <x:c r="L744" s="82" t="n">
        <x:f>MIN(IF($S$31=1,'Pair Build'!AE16,1),IF($T$31=1,'Pair Build'!AF16,1))</x:f>
        <x:v>1</x:v>
      </x:c>
      <x:c r="M744" s="82" t="n">
        <x:f>IF($O$31=0,1,IF('Pair Build'!AH16&lt;=$O$31,1,0))</x:f>
        <x:v>1</x:v>
      </x:c>
      <x:c r="N744" s="82" t="n">
        <x:f>IF($P$31=0,1,IF('Pair Build'!AI16="PASS",1,0))</x:f>
        <x:v>1</x:v>
      </x:c>
      <x:c r="O744" s="82" t="n">
        <x:f>IF(F744&lt;1,'Pair Build'!Y16,'Pair Build'!Z16)/$Q$31</x:f>
        <x:v>2.3266666666666667</x:v>
      </x:c>
      <x:c r="P744" s="82" t="n">
        <x:f>IF('Pair Build'!AK16="T3 FIRM",1,IF(Geometries!AC11&lt;=$R$31,1,0))</x:f>
        <x:v>1</x:v>
      </x:c>
      <x:c r="Q744" s="82" t="n">
        <x:f>IF($U$31=1,Geometries!AB11,1)</x:f>
        <x:v>0.88</x:v>
      </x:c>
      <x:c r="R744" s="82" t="n">
        <x:f>IF($V$31=1,Lineages!AJ9,1)</x:f>
        <x:v>1</x:v>
      </x:c>
      <x:c r="S744" s="82" t="n">
        <x:f>MIN(1,G744,H744,K744,L744,Q744,R744)</x:f>
        <x:v>0.88</x:v>
      </x:c>
      <x:c r="T744" s="74" t="str">
        <x:f>IF(AND('Pair Build'!AJ16="FIT",I744=1,J744=1,M744=1,N744=1,O744&lt;=$E$31,P744=1),"PASS","FAIL")</x:f>
        <x:v>PASS</x:v>
      </x:c>
      <x:c r="U744" s="98" t="str">
        <x:f>IF(AND(S744&gt;=F744,T744="PASS"),"PASS","FAIL")</x:f>
        <x:v>PASS</x:v>
      </x:c>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row>
    <x:row r="745">
      <x:c r="B745" s="28" t="str">
        <x:v>P23</x:v>
      </x:c>
      <x:c r="C745" s="28" t="str">
        <x:v>L2-G5</x:v>
      </x:c>
      <x:c r="D745" s="28" t="str">
        <x:v>L2</x:v>
      </x:c>
      <x:c r="E745" s="28" t="str">
        <x:v>G5</x:v>
      </x:c>
      <x:c r="F745" s="96" t="n">
        <x:f>$D$31</x:f>
        <x:v>0.4</x:v>
      </x:c>
      <x:c r="G745" s="82" t="n">
        <x:f>X$31</x:f>
        <x:v>1</x:v>
      </x:c>
      <x:c r="H745" s="82" t="n">
        <x:f>MIN(1,Geometries!E12*$I$31+(1-Geometries!E12)*(Geometries!J12*$F$31+Geometries!K12*$G$31*IF(Geometries!M12="YES",1,$J$31)+Geometries!L12*$H$31*IF(Geometries!M12="YES",1,$J$31)))</x:f>
        <x:v>1</x:v>
      </x:c>
      <x:c r="I745" s="82" t="n">
        <x:f>IF($K$31=0,1,IF('Pair Build'!AG17&lt;=$K$31,1,0))</x:f>
        <x:v>1</x:v>
      </x:c>
      <x:c r="J745" s="82" t="n">
        <x:f>IF($L$31=0,1,IF(Geometries!W12&gt;=$L$31,1,0))</x:f>
        <x:v>1</x:v>
      </x:c>
      <x:c r="K745" s="82" t="n">
        <x:f>MIN(IF($M$31=1,Geometries!Z12,1),IF($N$31=1,Geometries!AA12,1))</x:f>
        <x:v>1</x:v>
      </x:c>
      <x:c r="L745" s="82" t="n">
        <x:f>MIN(IF($S$31=1,'Pair Build'!AE17,1),IF($T$31=1,'Pair Build'!AF17,1))</x:f>
        <x:v>1</x:v>
      </x:c>
      <x:c r="M745" s="82" t="n">
        <x:f>IF($O$31=0,1,IF('Pair Build'!AH17&lt;=$O$31,1,0))</x:f>
        <x:v>1</x:v>
      </x:c>
      <x:c r="N745" s="82" t="n">
        <x:f>IF($P$31=0,1,IF('Pair Build'!AI17="PASS",1,0))</x:f>
        <x:v>1</x:v>
      </x:c>
      <x:c r="O745" s="82" t="n">
        <x:f>IF(F745&lt;1,'Pair Build'!Y17,'Pair Build'!Z17)/$Q$31</x:f>
        <x:v>11.777631578947368</x:v>
      </x:c>
      <x:c r="P745" s="82" t="n">
        <x:f>IF('Pair Build'!AK17="T3 FIRM",1,IF(Geometries!AC12&lt;=$R$31,1,0))</x:f>
        <x:v>1</x:v>
      </x:c>
      <x:c r="Q745" s="82" t="n">
        <x:f>IF($U$31=1,Geometries!AB12,1)</x:f>
        <x:v>0.6</x:v>
      </x:c>
      <x:c r="R745" s="82" t="n">
        <x:f>IF($V$31=1,Lineages!AJ9,1)</x:f>
        <x:v>1</x:v>
      </x:c>
      <x:c r="S745" s="82" t="n">
        <x:f>MIN(1,G745,H745,K745,L745,Q745,R745)</x:f>
        <x:v>0.6</x:v>
      </x:c>
      <x:c r="T745" s="74" t="str">
        <x:f>IF(AND('Pair Build'!AJ17="FIT",I745=1,J745=1,M745=1,N745=1,O745&lt;=$E$31,P745=1),"PASS","FAIL")</x:f>
        <x:v>PASS</x:v>
      </x:c>
      <x:c r="U745" s="98" t="str">
        <x:f>IF(AND(S745&gt;=F745,T745="PASS"),"PASS","FAIL")</x:f>
        <x:v>PASS</x:v>
      </x:c>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row>
    <x:row r="746">
      <x:c r="B746" s="28" t="str">
        <x:v>P23</x:v>
      </x:c>
      <x:c r="C746" s="28" t="str">
        <x:v>L3-G1</x:v>
      </x:c>
      <x:c r="D746" s="28" t="str">
        <x:v>L3</x:v>
      </x:c>
      <x:c r="E746" s="28" t="str">
        <x:v>G1</x:v>
      </x:c>
      <x:c r="F746" s="96" t="n">
        <x:f>$D$31</x:f>
        <x:v>0.4</x:v>
      </x:c>
      <x:c r="G746" s="82" t="n">
        <x:f>Y$31</x:f>
        <x:v>1</x:v>
      </x:c>
      <x:c r="H746" s="82" t="n">
        <x:f>MIN(1,Geometries!E8*$I$31+(1-Geometries!E8)*(Geometries!J8*$F$31+Geometries!K8*$G$31*IF(Geometries!M8="YES",1,$J$31)+Geometries!L8*$H$31*IF(Geometries!M8="YES",1,$J$31)))</x:f>
        <x:v>1</x:v>
      </x:c>
      <x:c r="I746" s="82" t="n">
        <x:f>IF($K$31=0,1,IF('Pair Build'!AG18&lt;=$K$31,1,0))</x:f>
        <x:v>1</x:v>
      </x:c>
      <x:c r="J746" s="82" t="n">
        <x:f>IF($L$31=0,1,IF(Geometries!W8&gt;=$L$31,1,0))</x:f>
        <x:v>1</x:v>
      </x:c>
      <x:c r="K746" s="82" t="n">
        <x:f>MIN(IF($M$31=1,Geometries!Z8,1),IF($N$31=1,Geometries!AA8,1))</x:f>
        <x:v>1</x:v>
      </x:c>
      <x:c r="L746" s="82" t="n">
        <x:f>MIN(IF($S$31=1,'Pair Build'!AE18,1),IF($T$31=1,'Pair Build'!AF18,1))</x:f>
        <x:v>1</x:v>
      </x:c>
      <x:c r="M746" s="82" t="n">
        <x:f>IF($O$31=0,1,IF('Pair Build'!AH18&lt;=$O$31,1,0))</x:f>
        <x:v>1</x:v>
      </x:c>
      <x:c r="N746" s="82" t="n">
        <x:f>IF($P$31=0,1,IF('Pair Build'!AI18="PASS",1,0))</x:f>
        <x:v>1</x:v>
      </x:c>
      <x:c r="O746" s="82" t="n">
        <x:f>IF(F746&lt;1,'Pair Build'!Y18,'Pair Build'!Z18)/$Q$31</x:f>
        <x:v>17.929411764705883</x:v>
      </x:c>
      <x:c r="P746" s="82" t="n">
        <x:f>IF('Pair Build'!AK18="T3 FIRM",1,IF(Geometries!AC8&lt;=$R$31,1,0))</x:f>
        <x:v>1</x:v>
      </x:c>
      <x:c r="Q746" s="82" t="n">
        <x:f>IF($U$31=1,Geometries!AB8,1)</x:f>
        <x:v>0.667</x:v>
      </x:c>
      <x:c r="R746" s="82" t="n">
        <x:f>IF($V$31=1,Lineages!AJ10,1)</x:f>
        <x:v>1</x:v>
      </x:c>
      <x:c r="S746" s="82" t="n">
        <x:f>MIN(1,G746,H746,K746,L746,Q746,R746)</x:f>
        <x:v>0.667</x:v>
      </x:c>
      <x:c r="T746" s="74" t="str">
        <x:f>IF(AND('Pair Build'!AJ18="FIT",I746=1,J746=1,M746=1,N746=1,O746&lt;=$E$31,P746=1),"PASS","FAIL")</x:f>
        <x:v>FAIL</x:v>
      </x:c>
      <x:c r="U746" s="98" t="str">
        <x:f>IF(AND(S746&gt;=F746,T746="PASS"),"PASS","FAIL")</x:f>
        <x:v>FAIL</x:v>
      </x:c>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row>
    <x:row r="747">
      <x:c r="B747" s="28" t="str">
        <x:v>P23</x:v>
      </x:c>
      <x:c r="C747" s="28" t="str">
        <x:v>L3-G2</x:v>
      </x:c>
      <x:c r="D747" s="28" t="str">
        <x:v>L3</x:v>
      </x:c>
      <x:c r="E747" s="28" t="str">
        <x:v>G2</x:v>
      </x:c>
      <x:c r="F747" s="96" t="n">
        <x:f>$D$31</x:f>
        <x:v>0.4</x:v>
      </x:c>
      <x:c r="G747" s="82" t="n">
        <x:f>Y$31</x:f>
        <x:v>1</x:v>
      </x:c>
      <x:c r="H747" s="82" t="n">
        <x:f>MIN(1,Geometries!E9*$I$31+(1-Geometries!E9)*(Geometries!J9*$F$31+Geometries!K9*$G$31*IF(Geometries!M9="YES",1,$J$31)+Geometries!L9*$H$31*IF(Geometries!M9="YES",1,$J$31)))</x:f>
        <x:v>1</x:v>
      </x:c>
      <x:c r="I747" s="82" t="n">
        <x:f>IF($K$31=0,1,IF('Pair Build'!AG19&lt;=$K$31,1,0))</x:f>
        <x:v>1</x:v>
      </x:c>
      <x:c r="J747" s="82" t="n">
        <x:f>IF($L$31=0,1,IF(Geometries!W9&gt;=$L$31,1,0))</x:f>
        <x:v>1</x:v>
      </x:c>
      <x:c r="K747" s="82" t="n">
        <x:f>MIN(IF($M$31=1,Geometries!Z9,1),IF($N$31=1,Geometries!AA9,1))</x:f>
        <x:v>1</x:v>
      </x:c>
      <x:c r="L747" s="82" t="n">
        <x:f>MIN(IF($S$31=1,'Pair Build'!AE19,1),IF($T$31=1,'Pair Build'!AF19,1))</x:f>
        <x:v>1</x:v>
      </x:c>
      <x:c r="M747" s="82" t="n">
        <x:f>IF($O$31=0,1,IF('Pair Build'!AH19&lt;=$O$31,1,0))</x:f>
        <x:v>1</x:v>
      </x:c>
      <x:c r="N747" s="82" t="n">
        <x:f>IF($P$31=0,1,IF('Pair Build'!AI19="PASS",1,0))</x:f>
        <x:v>1</x:v>
      </x:c>
      <x:c r="O747" s="82" t="n">
        <x:f>IF(F747&lt;1,'Pair Build'!Y19,'Pair Build'!Z19)/$Q$31</x:f>
        <x:v>27.163636363636364</x:v>
      </x:c>
      <x:c r="P747" s="82" t="n">
        <x:f>IF('Pair Build'!AK19="T3 FIRM",1,IF(Geometries!AC9&lt;=$R$31,1,0))</x:f>
        <x:v>1</x:v>
      </x:c>
      <x:c r="Q747" s="82" t="n">
        <x:f>IF($U$31=1,Geometries!AB9,1)</x:f>
        <x:v>0.9</x:v>
      </x:c>
      <x:c r="R747" s="82" t="n">
        <x:f>IF($V$31=1,Lineages!AJ10,1)</x:f>
        <x:v>1</x:v>
      </x:c>
      <x:c r="S747" s="82" t="n">
        <x:f>MIN(1,G747,H747,K747,L747,Q747,R747)</x:f>
        <x:v>0.9</x:v>
      </x:c>
      <x:c r="T747" s="74" t="str">
        <x:f>IF(AND('Pair Build'!AJ19="FIT",I747=1,J747=1,M747=1,N747=1,O747&lt;=$E$31,P747=1),"PASS","FAIL")</x:f>
        <x:v>FAIL</x:v>
      </x:c>
      <x:c r="U747" s="98" t="str">
        <x:f>IF(AND(S747&gt;=F747,T747="PASS"),"PASS","FAIL")</x:f>
        <x:v>FAIL</x:v>
      </x:c>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row>
    <x:row r="748">
      <x:c r="B748" s="28" t="str">
        <x:v>P23</x:v>
      </x:c>
      <x:c r="C748" s="28" t="str">
        <x:v>L3-G3</x:v>
      </x:c>
      <x:c r="D748" s="28" t="str">
        <x:v>L3</x:v>
      </x:c>
      <x:c r="E748" s="28" t="str">
        <x:v>G3</x:v>
      </x:c>
      <x:c r="F748" s="96" t="n">
        <x:f>$D$31</x:f>
        <x:v>0.4</x:v>
      </x:c>
      <x:c r="G748" s="82" t="n">
        <x:f>Y$31</x:f>
        <x:v>1</x:v>
      </x:c>
      <x:c r="H748" s="82" t="n">
        <x:f>MIN(1,Geometries!E10*$I$31+(1-Geometries!E10)*(Geometries!J10*$F$31+Geometries!K10*$G$31*IF(Geometries!M10="YES",1,$J$31)+Geometries!L10*$H$31*IF(Geometries!M10="YES",1,$J$31)))</x:f>
        <x:v>1</x:v>
      </x:c>
      <x:c r="I748" s="82" t="n">
        <x:f>IF($K$31=0,1,IF('Pair Build'!AG20&lt;=$K$31,1,0))</x:f>
        <x:v>1</x:v>
      </x:c>
      <x:c r="J748" s="82" t="n">
        <x:f>IF($L$31=0,1,IF(Geometries!W10&gt;=$L$31,1,0))</x:f>
        <x:v>1</x:v>
      </x:c>
      <x:c r="K748" s="82" t="n">
        <x:f>MIN(IF($M$31=1,Geometries!Z10,1),IF($N$31=1,Geometries!AA10,1))</x:f>
        <x:v>1</x:v>
      </x:c>
      <x:c r="L748" s="82" t="n">
        <x:f>MIN(IF($S$31=1,'Pair Build'!AE20,1),IF($T$31=1,'Pair Build'!AF20,1))</x:f>
        <x:v>1</x:v>
      </x:c>
      <x:c r="M748" s="82" t="n">
        <x:f>IF($O$31=0,1,IF('Pair Build'!AH20&lt;=$O$31,1,0))</x:f>
        <x:v>1</x:v>
      </x:c>
      <x:c r="N748" s="82" t="n">
        <x:f>IF($P$31=0,1,IF('Pair Build'!AI20="PASS",1,0))</x:f>
        <x:v>1</x:v>
      </x:c>
      <x:c r="O748" s="82" t="n">
        <x:f>IF(F748&lt;1,'Pair Build'!Y20,'Pair Build'!Z20)/$Q$31</x:f>
        <x:v>20.91764705882353</x:v>
      </x:c>
      <x:c r="P748" s="82" t="n">
        <x:f>IF('Pair Build'!AK20="T3 FIRM",1,IF(Geometries!AC10&lt;=$R$31,1,0))</x:f>
        <x:v>1</x:v>
      </x:c>
      <x:c r="Q748" s="82" t="n">
        <x:f>IF($U$31=1,Geometries!AB10,1)</x:f>
        <x:v>0.7</x:v>
      </x:c>
      <x:c r="R748" s="82" t="n">
        <x:f>IF($V$31=1,Lineages!AJ10,1)</x:f>
        <x:v>1</x:v>
      </x:c>
      <x:c r="S748" s="82" t="n">
        <x:f>MIN(1,G748,H748,K748,L748,Q748,R748)</x:f>
        <x:v>0.7</x:v>
      </x:c>
      <x:c r="T748" s="74" t="str">
        <x:f>IF(AND('Pair Build'!AJ20="FIT",I748=1,J748=1,M748=1,N748=1,O748&lt;=$E$31,P748=1),"PASS","FAIL")</x:f>
        <x:v>FAIL</x:v>
      </x:c>
      <x:c r="U748" s="98" t="str">
        <x:f>IF(AND(S748&gt;=F748,T748="PASS"),"PASS","FAIL")</x:f>
        <x:v>FAIL</x:v>
      </x:c>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row>
    <x:row r="749">
      <x:c r="B749" s="28" t="str">
        <x:v>P23</x:v>
      </x:c>
      <x:c r="C749" s="28" t="str">
        <x:v>L3-G4</x:v>
      </x:c>
      <x:c r="D749" s="28" t="str">
        <x:v>L3</x:v>
      </x:c>
      <x:c r="E749" s="28" t="str">
        <x:v>G4</x:v>
      </x:c>
      <x:c r="F749" s="96" t="n">
        <x:f>$D$31</x:f>
        <x:v>0.4</x:v>
      </x:c>
      <x:c r="G749" s="82" t="n">
        <x:f>Y$31</x:f>
        <x:v>1</x:v>
      </x:c>
      <x:c r="H749" s="82" t="n">
        <x:f>MIN(1,Geometries!E11*$I$31+(1-Geometries!E11)*(Geometries!J11*$F$31+Geometries!K11*$G$31*IF(Geometries!M11="YES",1,$J$31)+Geometries!L11*$H$31*IF(Geometries!M11="YES",1,$J$31)))</x:f>
        <x:v>1</x:v>
      </x:c>
      <x:c r="I749" s="82" t="n">
        <x:f>IF($K$31=0,1,IF('Pair Build'!AG21&lt;=$K$31,1,0))</x:f>
        <x:v>1</x:v>
      </x:c>
      <x:c r="J749" s="82" t="n">
        <x:f>IF($L$31=0,1,IF(Geometries!W11&gt;=$L$31,1,0))</x:f>
        <x:v>1</x:v>
      </x:c>
      <x:c r="K749" s="82" t="n">
        <x:f>MIN(IF($M$31=1,Geometries!Z11,1),IF($N$31=1,Geometries!AA11,1))</x:f>
        <x:v>1</x:v>
      </x:c>
      <x:c r="L749" s="82" t="n">
        <x:f>MIN(IF($S$31=1,'Pair Build'!AE21,1),IF($T$31=1,'Pair Build'!AF21,1))</x:f>
        <x:v>1</x:v>
      </x:c>
      <x:c r="M749" s="82" t="n">
        <x:f>IF($O$31=0,1,IF('Pair Build'!AH21&lt;=$O$31,1,0))</x:f>
        <x:v>1</x:v>
      </x:c>
      <x:c r="N749" s="82" t="n">
        <x:f>IF($P$31=0,1,IF('Pair Build'!AI21="PASS",1,0))</x:f>
        <x:v>1</x:v>
      </x:c>
      <x:c r="O749" s="82" t="n">
        <x:f>IF(F749&lt;1,'Pair Build'!Y21,'Pair Build'!Z21)/$Q$31</x:f>
        <x:v>2.88</x:v>
      </x:c>
      <x:c r="P749" s="82" t="n">
        <x:f>IF('Pair Build'!AK21="T3 FIRM",1,IF(Geometries!AC11&lt;=$R$31,1,0))</x:f>
        <x:v>1</x:v>
      </x:c>
      <x:c r="Q749" s="82" t="n">
        <x:f>IF($U$31=1,Geometries!AB11,1)</x:f>
        <x:v>0.88</x:v>
      </x:c>
      <x:c r="R749" s="82" t="n">
        <x:f>IF($V$31=1,Lineages!AJ10,1)</x:f>
        <x:v>1</x:v>
      </x:c>
      <x:c r="S749" s="82" t="n">
        <x:f>MIN(1,G749,H749,K749,L749,Q749,R749)</x:f>
        <x:v>0.88</x:v>
      </x:c>
      <x:c r="T749" s="74" t="str">
        <x:f>IF(AND('Pair Build'!AJ21="FIT",I749=1,J749=1,M749=1,N749=1,O749&lt;=$E$31,P749=1),"PASS","FAIL")</x:f>
        <x:v>FAIL</x:v>
      </x:c>
      <x:c r="U749" s="98" t="str">
        <x:f>IF(AND(S749&gt;=F749,T749="PASS"),"PASS","FAIL")</x:f>
        <x:v>FAIL</x:v>
      </x:c>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row>
    <x:row r="750">
      <x:c r="B750" s="28" t="str">
        <x:v>P23</x:v>
      </x:c>
      <x:c r="C750" s="28" t="str">
        <x:v>L3-G5</x:v>
      </x:c>
      <x:c r="D750" s="28" t="str">
        <x:v>L3</x:v>
      </x:c>
      <x:c r="E750" s="28" t="str">
        <x:v>G5</x:v>
      </x:c>
      <x:c r="F750" s="96" t="n">
        <x:f>$D$31</x:f>
        <x:v>0.4</x:v>
      </x:c>
      <x:c r="G750" s="82" t="n">
        <x:f>Y$31</x:f>
        <x:v>1</x:v>
      </x:c>
      <x:c r="H750" s="82" t="n">
        <x:f>MIN(1,Geometries!E12*$I$31+(1-Geometries!E12)*(Geometries!J12*$F$31+Geometries!K12*$G$31*IF(Geometries!M12="YES",1,$J$31)+Geometries!L12*$H$31*IF(Geometries!M12="YES",1,$J$31)))</x:f>
        <x:v>1</x:v>
      </x:c>
      <x:c r="I750" s="82" t="n">
        <x:f>IF($K$31=0,1,IF('Pair Build'!AG22&lt;=$K$31,1,0))</x:f>
        <x:v>1</x:v>
      </x:c>
      <x:c r="J750" s="82" t="n">
        <x:f>IF($L$31=0,1,IF(Geometries!W12&gt;=$L$31,1,0))</x:f>
        <x:v>1</x:v>
      </x:c>
      <x:c r="K750" s="82" t="n">
        <x:f>MIN(IF($M$31=1,Geometries!Z12,1),IF($N$31=1,Geometries!AA12,1))</x:f>
        <x:v>1</x:v>
      </x:c>
      <x:c r="L750" s="82" t="n">
        <x:f>MIN(IF($S$31=1,'Pair Build'!AE22,1),IF($T$31=1,'Pair Build'!AF22,1))</x:f>
        <x:v>1</x:v>
      </x:c>
      <x:c r="M750" s="82" t="n">
        <x:f>IF($O$31=0,1,IF('Pair Build'!AH22&lt;=$O$31,1,0))</x:f>
        <x:v>1</x:v>
      </x:c>
      <x:c r="N750" s="82" t="n">
        <x:f>IF($P$31=0,1,IF('Pair Build'!AI22="PASS",1,0))</x:f>
        <x:v>1</x:v>
      </x:c>
      <x:c r="O750" s="82" t="n">
        <x:f>IF(F750&lt;1,'Pair Build'!Y22,'Pair Build'!Z22)/$Q$31</x:f>
        <x:v>14.421052631578949</x:v>
      </x:c>
      <x:c r="P750" s="82" t="n">
        <x:f>IF('Pair Build'!AK22="T3 FIRM",1,IF(Geometries!AC12&lt;=$R$31,1,0))</x:f>
        <x:v>1</x:v>
      </x:c>
      <x:c r="Q750" s="82" t="n">
        <x:f>IF($U$31=1,Geometries!AB12,1)</x:f>
        <x:v>0.6</x:v>
      </x:c>
      <x:c r="R750" s="82" t="n">
        <x:f>IF($V$31=1,Lineages!AJ10,1)</x:f>
        <x:v>1</x:v>
      </x:c>
      <x:c r="S750" s="82" t="n">
        <x:f>MIN(1,G750,H750,K750,L750,Q750,R750)</x:f>
        <x:v>0.6</x:v>
      </x:c>
      <x:c r="T750" s="74" t="str">
        <x:f>IF(AND('Pair Build'!AJ22="FIT",I750=1,J750=1,M750=1,N750=1,O750&lt;=$E$31,P750=1),"PASS","FAIL")</x:f>
        <x:v>FAIL</x:v>
      </x:c>
      <x:c r="U750" s="98" t="str">
        <x:f>IF(AND(S750&gt;=F750,T750="PASS"),"PASS","FAIL")</x:f>
        <x:v>FAIL</x:v>
      </x:c>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row>
    <x:row r="751">
      <x:c r="B751" s="28" t="str">
        <x:v>P23</x:v>
      </x:c>
      <x:c r="C751" s="28" t="str">
        <x:v>L4-G1</x:v>
      </x:c>
      <x:c r="D751" s="28" t="str">
        <x:v>L4</x:v>
      </x:c>
      <x:c r="E751" s="28" t="str">
        <x:v>G1</x:v>
      </x:c>
      <x:c r="F751" s="96" t="n">
        <x:f>$D$31</x:f>
        <x:v>0.4</x:v>
      </x:c>
      <x:c r="G751" s="82" t="n">
        <x:f>Z$31</x:f>
        <x:v>1</x:v>
      </x:c>
      <x:c r="H751" s="82" t="n">
        <x:f>MIN(1,Geometries!E8*$I$31+(1-Geometries!E8)*(Geometries!J8*$F$31+Geometries!K8*$G$31*IF(Geometries!M8="YES",1,$J$31)+Geometries!L8*$H$31*IF(Geometries!M8="YES",1,$J$31)))</x:f>
        <x:v>1</x:v>
      </x:c>
      <x:c r="I751" s="82" t="n">
        <x:f>IF($K$31=0,1,IF('Pair Build'!AG23&lt;=$K$31,1,0))</x:f>
        <x:v>1</x:v>
      </x:c>
      <x:c r="J751" s="82" t="n">
        <x:f>IF($L$31=0,1,IF(Geometries!W8&gt;=$L$31,1,0))</x:f>
        <x:v>1</x:v>
      </x:c>
      <x:c r="K751" s="82" t="n">
        <x:f>MIN(IF($M$31=1,Geometries!Z8,1),IF($N$31=1,Geometries!AA8,1))</x:f>
        <x:v>1</x:v>
      </x:c>
      <x:c r="L751" s="82" t="n">
        <x:f>MIN(IF($S$31=1,'Pair Build'!AE23,1),IF($T$31=1,'Pair Build'!AF23,1))</x:f>
        <x:v>1</x:v>
      </x:c>
      <x:c r="M751" s="82" t="n">
        <x:f>IF($O$31=0,1,IF('Pair Build'!AH23&lt;=$O$31,1,0))</x:f>
        <x:v>1</x:v>
      </x:c>
      <x:c r="N751" s="82" t="n">
        <x:f>IF($P$31=0,1,IF('Pair Build'!AI23="PASS",1,0))</x:f>
        <x:v>1</x:v>
      </x:c>
      <x:c r="O751" s="82" t="n">
        <x:f>IF(F751&lt;1,'Pair Build'!Y23,'Pair Build'!Z23)/$Q$31</x:f>
        <x:v>20.276470588235295</x:v>
      </x:c>
      <x:c r="P751" s="82" t="n">
        <x:f>IF('Pair Build'!AK23="T3 FIRM",1,IF(Geometries!AC8&lt;=$R$31,1,0))</x:f>
        <x:v>1</x:v>
      </x:c>
      <x:c r="Q751" s="82" t="n">
        <x:f>IF($U$31=1,Geometries!AB8,1)</x:f>
        <x:v>0.667</x:v>
      </x:c>
      <x:c r="R751" s="82" t="n">
        <x:f>IF($V$31=1,Lineages!AJ11,1)</x:f>
        <x:v>1</x:v>
      </x:c>
      <x:c r="S751" s="82" t="n">
        <x:f>MIN(1,G751,H751,K751,L751,Q751,R751)</x:f>
        <x:v>0.667</x:v>
      </x:c>
      <x:c r="T751" s="74" t="str">
        <x:f>IF(AND('Pair Build'!AJ23="FIT",I751=1,J751=1,M751=1,N751=1,O751&lt;=$E$31,P751=1),"PASS","FAIL")</x:f>
        <x:v>PASS</x:v>
      </x:c>
      <x:c r="U751" s="98" t="str">
        <x:f>IF(AND(S751&gt;=F751,T751="PASS"),"PASS","FAIL")</x:f>
        <x:v>PASS</x:v>
      </x:c>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row>
    <x:row r="752">
      <x:c r="B752" s="28" t="str">
        <x:v>P23</x:v>
      </x:c>
      <x:c r="C752" s="28" t="str">
        <x:v>L4-G2</x:v>
      </x:c>
      <x:c r="D752" s="28" t="str">
        <x:v>L4</x:v>
      </x:c>
      <x:c r="E752" s="28" t="str">
        <x:v>G2</x:v>
      </x:c>
      <x:c r="F752" s="96" t="n">
        <x:f>$D$31</x:f>
        <x:v>0.4</x:v>
      </x:c>
      <x:c r="G752" s="82" t="n">
        <x:f>Z$31</x:f>
        <x:v>1</x:v>
      </x:c>
      <x:c r="H752" s="82" t="n">
        <x:f>MIN(1,Geometries!E9*$I$31+(1-Geometries!E9)*(Geometries!J9*$F$31+Geometries!K9*$G$31*IF(Geometries!M9="YES",1,$J$31)+Geometries!L9*$H$31*IF(Geometries!M9="YES",1,$J$31)))</x:f>
        <x:v>1</x:v>
      </x:c>
      <x:c r="I752" s="82" t="n">
        <x:f>IF($K$31=0,1,IF('Pair Build'!AG24&lt;=$K$31,1,0))</x:f>
        <x:v>1</x:v>
      </x:c>
      <x:c r="J752" s="82" t="n">
        <x:f>IF($L$31=0,1,IF(Geometries!W9&gt;=$L$31,1,0))</x:f>
        <x:v>1</x:v>
      </x:c>
      <x:c r="K752" s="82" t="n">
        <x:f>MIN(IF($M$31=1,Geometries!Z9,1),IF($N$31=1,Geometries!AA9,1))</x:f>
        <x:v>1</x:v>
      </x:c>
      <x:c r="L752" s="82" t="n">
        <x:f>MIN(IF($S$31=1,'Pair Build'!AE24,1),IF($T$31=1,'Pair Build'!AF24,1))</x:f>
        <x:v>1</x:v>
      </x:c>
      <x:c r="M752" s="82" t="n">
        <x:f>IF($O$31=0,1,IF('Pair Build'!AH24&lt;=$O$31,1,0))</x:f>
        <x:v>1</x:v>
      </x:c>
      <x:c r="N752" s="82" t="n">
        <x:f>IF($P$31=0,1,IF('Pair Build'!AI24="PASS",1,0))</x:f>
        <x:v>1</x:v>
      </x:c>
      <x:c r="O752" s="82" t="n">
        <x:f>IF(F752&lt;1,'Pair Build'!Y24,'Pair Build'!Z24)/$Q$31</x:f>
        <x:v>27.45</x:v>
      </x:c>
      <x:c r="P752" s="82" t="n">
        <x:f>IF('Pair Build'!AK24="T3 FIRM",1,IF(Geometries!AC9&lt;=$R$31,1,0))</x:f>
        <x:v>1</x:v>
      </x:c>
      <x:c r="Q752" s="82" t="n">
        <x:f>IF($U$31=1,Geometries!AB9,1)</x:f>
        <x:v>0.9</x:v>
      </x:c>
      <x:c r="R752" s="82" t="n">
        <x:f>IF($V$31=1,Lineages!AJ11,1)</x:f>
        <x:v>1</x:v>
      </x:c>
      <x:c r="S752" s="82" t="n">
        <x:f>MIN(1,G752,H752,K752,L752,Q752,R752)</x:f>
        <x:v>0.9</x:v>
      </x:c>
      <x:c r="T752" s="74" t="str">
        <x:f>IF(AND('Pair Build'!AJ24="FIT",I752=1,J752=1,M752=1,N752=1,O752&lt;=$E$31,P752=1),"PASS","FAIL")</x:f>
        <x:v>PASS</x:v>
      </x:c>
      <x:c r="U752" s="98" t="str">
        <x:f>IF(AND(S752&gt;=F752,T752="PASS"),"PASS","FAIL")</x:f>
        <x:v>PASS</x:v>
      </x:c>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row>
    <x:row r="753">
      <x:c r="B753" s="28" t="str">
        <x:v>P23</x:v>
      </x:c>
      <x:c r="C753" s="28" t="str">
        <x:v>L4-G3</x:v>
      </x:c>
      <x:c r="D753" s="28" t="str">
        <x:v>L4</x:v>
      </x:c>
      <x:c r="E753" s="28" t="str">
        <x:v>G3</x:v>
      </x:c>
      <x:c r="F753" s="96" t="n">
        <x:f>$D$31</x:f>
        <x:v>0.4</x:v>
      </x:c>
      <x:c r="G753" s="82" t="n">
        <x:f>Z$31</x:f>
        <x:v>1</x:v>
      </x:c>
      <x:c r="H753" s="82" t="n">
        <x:f>MIN(1,Geometries!E10*$I$31+(1-Geometries!E10)*(Geometries!J10*$F$31+Geometries!K10*$G$31*IF(Geometries!M10="YES",1,$J$31)+Geometries!L10*$H$31*IF(Geometries!M10="YES",1,$J$31)))</x:f>
        <x:v>1</x:v>
      </x:c>
      <x:c r="I753" s="82" t="n">
        <x:f>IF($K$31=0,1,IF('Pair Build'!AG25&lt;=$K$31,1,0))</x:f>
        <x:v>1</x:v>
      </x:c>
      <x:c r="J753" s="82" t="n">
        <x:f>IF($L$31=0,1,IF(Geometries!W10&gt;=$L$31,1,0))</x:f>
        <x:v>1</x:v>
      </x:c>
      <x:c r="K753" s="82" t="n">
        <x:f>MIN(IF($M$31=1,Geometries!Z10,1),IF($N$31=1,Geometries!AA10,1))</x:f>
        <x:v>1</x:v>
      </x:c>
      <x:c r="L753" s="82" t="n">
        <x:f>MIN(IF($S$31=1,'Pair Build'!AE25,1),IF($T$31=1,'Pair Build'!AF25,1))</x:f>
        <x:v>1</x:v>
      </x:c>
      <x:c r="M753" s="82" t="n">
        <x:f>IF($O$31=0,1,IF('Pair Build'!AH25&lt;=$O$31,1,0))</x:f>
        <x:v>1</x:v>
      </x:c>
      <x:c r="N753" s="82" t="n">
        <x:f>IF($P$31=0,1,IF('Pair Build'!AI25="PASS",1,0))</x:f>
        <x:v>1</x:v>
      </x:c>
      <x:c r="O753" s="82" t="n">
        <x:f>IF(F753&lt;1,'Pair Build'!Y25,'Pair Build'!Z25)/$Q$31</x:f>
        <x:v>21.655882352941177</x:v>
      </x:c>
      <x:c r="P753" s="82" t="n">
        <x:f>IF('Pair Build'!AK25="T3 FIRM",1,IF(Geometries!AC10&lt;=$R$31,1,0))</x:f>
        <x:v>1</x:v>
      </x:c>
      <x:c r="Q753" s="82" t="n">
        <x:f>IF($U$31=1,Geometries!AB10,1)</x:f>
        <x:v>0.7</x:v>
      </x:c>
      <x:c r="R753" s="82" t="n">
        <x:f>IF($V$31=1,Lineages!AJ11,1)</x:f>
        <x:v>1</x:v>
      </x:c>
      <x:c r="S753" s="82" t="n">
        <x:f>MIN(1,G753,H753,K753,L753,Q753,R753)</x:f>
        <x:v>0.7</x:v>
      </x:c>
      <x:c r="T753" s="74" t="str">
        <x:f>IF(AND('Pair Build'!AJ25="FIT",I753=1,J753=1,M753=1,N753=1,O753&lt;=$E$31,P753=1),"PASS","FAIL")</x:f>
        <x:v>PASS</x:v>
      </x:c>
      <x:c r="U753" s="98" t="str">
        <x:f>IF(AND(S753&gt;=F753,T753="PASS"),"PASS","FAIL")</x:f>
        <x:v>PASS</x:v>
      </x:c>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row>
    <x:row r="754">
      <x:c r="B754" s="28" t="str">
        <x:v>P23</x:v>
      </x:c>
      <x:c r="C754" s="28" t="str">
        <x:v>L4-G4</x:v>
      </x:c>
      <x:c r="D754" s="28" t="str">
        <x:v>L4</x:v>
      </x:c>
      <x:c r="E754" s="28" t="str">
        <x:v>G4</x:v>
      </x:c>
      <x:c r="F754" s="96" t="n">
        <x:f>$D$31</x:f>
        <x:v>0.4</x:v>
      </x:c>
      <x:c r="G754" s="82" t="n">
        <x:f>Z$31</x:f>
        <x:v>1</x:v>
      </x:c>
      <x:c r="H754" s="82" t="n">
        <x:f>MIN(1,Geometries!E11*$I$31+(1-Geometries!E11)*(Geometries!J11*$F$31+Geometries!K11*$G$31*IF(Geometries!M11="YES",1,$J$31)+Geometries!L11*$H$31*IF(Geometries!M11="YES",1,$J$31)))</x:f>
        <x:v>1</x:v>
      </x:c>
      <x:c r="I754" s="82" t="n">
        <x:f>IF($K$31=0,1,IF('Pair Build'!AG26&lt;=$K$31,1,0))</x:f>
        <x:v>1</x:v>
      </x:c>
      <x:c r="J754" s="82" t="n">
        <x:f>IF($L$31=0,1,IF(Geometries!W11&gt;=$L$31,1,0))</x:f>
        <x:v>1</x:v>
      </x:c>
      <x:c r="K754" s="82" t="n">
        <x:f>MIN(IF($M$31=1,Geometries!Z11,1),IF($N$31=1,Geometries!AA11,1))</x:f>
        <x:v>1</x:v>
      </x:c>
      <x:c r="L754" s="82" t="n">
        <x:f>MIN(IF($S$31=1,'Pair Build'!AE26,1),IF($T$31=1,'Pair Build'!AF26,1))</x:f>
        <x:v>1</x:v>
      </x:c>
      <x:c r="M754" s="82" t="n">
        <x:f>IF($O$31=0,1,IF('Pair Build'!AH26&lt;=$O$31,1,0))</x:f>
        <x:v>1</x:v>
      </x:c>
      <x:c r="N754" s="82" t="n">
        <x:f>IF($P$31=0,1,IF('Pair Build'!AI26="PASS",1,0))</x:f>
        <x:v>1</x:v>
      </x:c>
      <x:c r="O754" s="82" t="n">
        <x:f>IF(F754&lt;1,'Pair Build'!Y26,'Pair Build'!Z26)/$Q$31</x:f>
        <x:v>3.6333333333333333</x:v>
      </x:c>
      <x:c r="P754" s="82" t="n">
        <x:f>IF('Pair Build'!AK26="T3 FIRM",1,IF(Geometries!AC11&lt;=$R$31,1,0))</x:f>
        <x:v>1</x:v>
      </x:c>
      <x:c r="Q754" s="82" t="n">
        <x:f>IF($U$31=1,Geometries!AB11,1)</x:f>
        <x:v>0.88</x:v>
      </x:c>
      <x:c r="R754" s="82" t="n">
        <x:f>IF($V$31=1,Lineages!AJ11,1)</x:f>
        <x:v>1</x:v>
      </x:c>
      <x:c r="S754" s="82" t="n">
        <x:f>MIN(1,G754,H754,K754,L754,Q754,R754)</x:f>
        <x:v>0.88</x:v>
      </x:c>
      <x:c r="T754" s="74" t="str">
        <x:f>IF(AND('Pair Build'!AJ26="FIT",I754=1,J754=1,M754=1,N754=1,O754&lt;=$E$31,P754=1),"PASS","FAIL")</x:f>
        <x:v>PASS</x:v>
      </x:c>
      <x:c r="U754" s="98" t="str">
        <x:f>IF(AND(S754&gt;=F754,T754="PASS"),"PASS","FAIL")</x:f>
        <x:v>PASS</x:v>
      </x:c>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row>
    <x:row r="755">
      <x:c r="B755" s="28" t="str">
        <x:v>P23</x:v>
      </x:c>
      <x:c r="C755" s="28" t="str">
        <x:v>L4-G5</x:v>
      </x:c>
      <x:c r="D755" s="28" t="str">
        <x:v>L4</x:v>
      </x:c>
      <x:c r="E755" s="28" t="str">
        <x:v>G5</x:v>
      </x:c>
      <x:c r="F755" s="96" t="n">
        <x:f>$D$31</x:f>
        <x:v>0.4</x:v>
      </x:c>
      <x:c r="G755" s="82" t="n">
        <x:f>Z$31</x:f>
        <x:v>1</x:v>
      </x:c>
      <x:c r="H755" s="82" t="n">
        <x:f>MIN(1,Geometries!E12*$I$31+(1-Geometries!E12)*(Geometries!J12*$F$31+Geometries!K12*$G$31*IF(Geometries!M12="YES",1,$J$31)+Geometries!L12*$H$31*IF(Geometries!M12="YES",1,$J$31)))</x:f>
        <x:v>1</x:v>
      </x:c>
      <x:c r="I755" s="82" t="n">
        <x:f>IF($K$31=0,1,IF('Pair Build'!AG27&lt;=$K$31,1,0))</x:f>
        <x:v>1</x:v>
      </x:c>
      <x:c r="J755" s="82" t="n">
        <x:f>IF($L$31=0,1,IF(Geometries!W12&gt;=$L$31,1,0))</x:f>
        <x:v>1</x:v>
      </x:c>
      <x:c r="K755" s="82" t="n">
        <x:f>MIN(IF($M$31=1,Geometries!Z12,1),IF($N$31=1,Geometries!AA12,1))</x:f>
        <x:v>1</x:v>
      </x:c>
      <x:c r="L755" s="82" t="n">
        <x:f>MIN(IF($S$31=1,'Pair Build'!AE27,1),IF($T$31=1,'Pair Build'!AF27,1))</x:f>
        <x:v>1</x:v>
      </x:c>
      <x:c r="M755" s="82" t="n">
        <x:f>IF($O$31=0,1,IF('Pair Build'!AH27&lt;=$O$31,1,0))</x:f>
        <x:v>1</x:v>
      </x:c>
      <x:c r="N755" s="82" t="n">
        <x:f>IF($P$31=0,1,IF('Pair Build'!AI27="PASS",1,0))</x:f>
        <x:v>1</x:v>
      </x:c>
      <x:c r="O755" s="82" t="n">
        <x:f>IF(F755&lt;1,'Pair Build'!Y27,'Pair Build'!Z27)/$Q$31</x:f>
        <x:v>19.20394736842105</x:v>
      </x:c>
      <x:c r="P755" s="82" t="n">
        <x:f>IF('Pair Build'!AK27="T3 FIRM",1,IF(Geometries!AC12&lt;=$R$31,1,0))</x:f>
        <x:v>1</x:v>
      </x:c>
      <x:c r="Q755" s="82" t="n">
        <x:f>IF($U$31=1,Geometries!AB12,1)</x:f>
        <x:v>0.6</x:v>
      </x:c>
      <x:c r="R755" s="82" t="n">
        <x:f>IF($V$31=1,Lineages!AJ11,1)</x:f>
        <x:v>1</x:v>
      </x:c>
      <x:c r="S755" s="82" t="n">
        <x:f>MIN(1,G755,H755,K755,L755,Q755,R755)</x:f>
        <x:v>0.6</x:v>
      </x:c>
      <x:c r="T755" s="74" t="str">
        <x:f>IF(AND('Pair Build'!AJ27="FIT",I755=1,J755=1,M755=1,N755=1,O755&lt;=$E$31,P755=1),"PASS","FAIL")</x:f>
        <x:v>PASS</x:v>
      </x:c>
      <x:c r="U755" s="98" t="str">
        <x:f>IF(AND(S755&gt;=F755,T755="PASS"),"PASS","FAIL")</x:f>
        <x:v>PASS</x:v>
      </x:c>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row>
    <x:row r="756">
      <x:c r="B756" s="28" t="str">
        <x:v>P23</x:v>
      </x:c>
      <x:c r="C756" s="28" t="str">
        <x:v>L5-G1</x:v>
      </x:c>
      <x:c r="D756" s="28" t="str">
        <x:v>L5</x:v>
      </x:c>
      <x:c r="E756" s="28" t="str">
        <x:v>G1</x:v>
      </x:c>
      <x:c r="F756" s="96" t="n">
        <x:f>$D$31</x:f>
        <x:v>0.4</x:v>
      </x:c>
      <x:c r="G756" s="82" t="n">
        <x:f>AA$31</x:f>
        <x:v>1</x:v>
      </x:c>
      <x:c r="H756" s="82" t="n">
        <x:f>MIN(1,Geometries!E8*$I$31+(1-Geometries!E8)*(Geometries!J8*$F$31+Geometries!K8*$G$31*IF(Geometries!M8="YES",1,$J$31)+Geometries!L8*$H$31*IF(Geometries!M8="YES",1,$J$31)))</x:f>
        <x:v>1</x:v>
      </x:c>
      <x:c r="I756" s="82" t="n">
        <x:f>IF($K$31=0,1,IF('Pair Build'!AG28&lt;=$K$31,1,0))</x:f>
        <x:v>1</x:v>
      </x:c>
      <x:c r="J756" s="82" t="n">
        <x:f>IF($L$31=0,1,IF(Geometries!W8&gt;=$L$31,1,0))</x:f>
        <x:v>1</x:v>
      </x:c>
      <x:c r="K756" s="82" t="n">
        <x:f>MIN(IF($M$31=1,Geometries!Z8,1),IF($N$31=1,Geometries!AA8,1))</x:f>
        <x:v>1</x:v>
      </x:c>
      <x:c r="L756" s="82" t="n">
        <x:f>MIN(IF($S$31=1,'Pair Build'!AE28,1),IF($T$31=1,'Pair Build'!AF28,1))</x:f>
        <x:v>1</x:v>
      </x:c>
      <x:c r="M756" s="82" t="n">
        <x:f>IF($O$31=0,1,IF('Pair Build'!AH28&lt;=$O$31,1,0))</x:f>
        <x:v>1</x:v>
      </x:c>
      <x:c r="N756" s="82" t="n">
        <x:f>IF($P$31=0,1,IF('Pair Build'!AI28="PASS",1,0))</x:f>
        <x:v>1</x:v>
      </x:c>
      <x:c r="O756" s="82" t="n">
        <x:f>IF(F756&lt;1,'Pair Build'!Y28,'Pair Build'!Z28)/$Q$31</x:f>
        <x:v>12</x:v>
      </x:c>
      <x:c r="P756" s="82" t="n">
        <x:f>IF('Pair Build'!AK28="T3 FIRM",1,IF(Geometries!AC8&lt;=$R$31,1,0))</x:f>
        <x:v>1</x:v>
      </x:c>
      <x:c r="Q756" s="82" t="n">
        <x:f>IF($U$31=1,Geometries!AB8,1)</x:f>
        <x:v>0.667</x:v>
      </x:c>
      <x:c r="R756" s="82" t="n">
        <x:f>IF($V$31=1,Lineages!AJ12,1)</x:f>
        <x:v>1</x:v>
      </x:c>
      <x:c r="S756" s="82" t="n">
        <x:f>MIN(1,G756,H756,K756,L756,Q756,R756)</x:f>
        <x:v>0.667</x:v>
      </x:c>
      <x:c r="T756" s="74" t="str">
        <x:f>IF(AND('Pair Build'!AJ28="FIT",I756=1,J756=1,M756=1,N756=1,O756&lt;=$E$31,P756=1),"PASS","FAIL")</x:f>
        <x:v>PASS</x:v>
      </x:c>
      <x:c r="U756" s="98" t="str">
        <x:f>IF(AND(S756&gt;=F756,T756="PASS"),"PASS","FAIL")</x:f>
        <x:v>PASS</x:v>
      </x:c>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row>
    <x:row r="757">
      <x:c r="B757" s="28" t="str">
        <x:v>P23</x:v>
      </x:c>
      <x:c r="C757" s="28" t="str">
        <x:v>L5-G2</x:v>
      </x:c>
      <x:c r="D757" s="28" t="str">
        <x:v>L5</x:v>
      </x:c>
      <x:c r="E757" s="28" t="str">
        <x:v>G2</x:v>
      </x:c>
      <x:c r="F757" s="96" t="n">
        <x:f>$D$31</x:f>
        <x:v>0.4</x:v>
      </x:c>
      <x:c r="G757" s="82" t="n">
        <x:f>AA$31</x:f>
        <x:v>1</x:v>
      </x:c>
      <x:c r="H757" s="82" t="n">
        <x:f>MIN(1,Geometries!E9*$I$31+(1-Geometries!E9)*(Geometries!J9*$F$31+Geometries!K9*$G$31*IF(Geometries!M9="YES",1,$J$31)+Geometries!L9*$H$31*IF(Geometries!M9="YES",1,$J$31)))</x:f>
        <x:v>1</x:v>
      </x:c>
      <x:c r="I757" s="82" t="n">
        <x:f>IF($K$31=0,1,IF('Pair Build'!AG29&lt;=$K$31,1,0))</x:f>
        <x:v>1</x:v>
      </x:c>
      <x:c r="J757" s="82" t="n">
        <x:f>IF($L$31=0,1,IF(Geometries!W9&gt;=$L$31,1,0))</x:f>
        <x:v>1</x:v>
      </x:c>
      <x:c r="K757" s="82" t="n">
        <x:f>MIN(IF($M$31=1,Geometries!Z9,1),IF($N$31=1,Geometries!AA9,1))</x:f>
        <x:v>1</x:v>
      </x:c>
      <x:c r="L757" s="82" t="n">
        <x:f>MIN(IF($S$31=1,'Pair Build'!AE29,1),IF($T$31=1,'Pair Build'!AF29,1))</x:f>
        <x:v>1</x:v>
      </x:c>
      <x:c r="M757" s="82" t="n">
        <x:f>IF($O$31=0,1,IF('Pair Build'!AH29&lt;=$O$31,1,0))</x:f>
        <x:v>1</x:v>
      </x:c>
      <x:c r="N757" s="82" t="n">
        <x:f>IF($P$31=0,1,IF('Pair Build'!AI29="PASS",1,0))</x:f>
        <x:v>1</x:v>
      </x:c>
      <x:c r="O757" s="82" t="n">
        <x:f>IF(F757&lt;1,'Pair Build'!Y29,'Pair Build'!Z29)/$Q$31</x:f>
        <x:v>18</x:v>
      </x:c>
      <x:c r="P757" s="82" t="n">
        <x:f>IF('Pair Build'!AK29="T3 FIRM",1,IF(Geometries!AC9&lt;=$R$31,1,0))</x:f>
        <x:v>1</x:v>
      </x:c>
      <x:c r="Q757" s="82" t="n">
        <x:f>IF($U$31=1,Geometries!AB9,1)</x:f>
        <x:v>0.9</x:v>
      </x:c>
      <x:c r="R757" s="82" t="n">
        <x:f>IF($V$31=1,Lineages!AJ12,1)</x:f>
        <x:v>1</x:v>
      </x:c>
      <x:c r="S757" s="82" t="n">
        <x:f>MIN(1,G757,H757,K757,L757,Q757,R757)</x:f>
        <x:v>0.9</x:v>
      </x:c>
      <x:c r="T757" s="74" t="str">
        <x:f>IF(AND('Pair Build'!AJ29="FIT",I757=1,J757=1,M757=1,N757=1,O757&lt;=$E$31,P757=1),"PASS","FAIL")</x:f>
        <x:v>PASS</x:v>
      </x:c>
      <x:c r="U757" s="98" t="str">
        <x:f>IF(AND(S757&gt;=F757,T757="PASS"),"PASS","FAIL")</x:f>
        <x:v>PASS</x:v>
      </x:c>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row>
    <x:row r="758">
      <x:c r="B758" s="28" t="str">
        <x:v>P23</x:v>
      </x:c>
      <x:c r="C758" s="28" t="str">
        <x:v>L5-G3</x:v>
      </x:c>
      <x:c r="D758" s="28" t="str">
        <x:v>L5</x:v>
      </x:c>
      <x:c r="E758" s="28" t="str">
        <x:v>G3</x:v>
      </x:c>
      <x:c r="F758" s="96" t="n">
        <x:f>$D$31</x:f>
        <x:v>0.4</x:v>
      </x:c>
      <x:c r="G758" s="82" t="n">
        <x:f>AA$31</x:f>
        <x:v>1</x:v>
      </x:c>
      <x:c r="H758" s="82" t="n">
        <x:f>MIN(1,Geometries!E10*$I$31+(1-Geometries!E10)*(Geometries!J10*$F$31+Geometries!K10*$G$31*IF(Geometries!M10="YES",1,$J$31)+Geometries!L10*$H$31*IF(Geometries!M10="YES",1,$J$31)))</x:f>
        <x:v>1</x:v>
      </x:c>
      <x:c r="I758" s="82" t="n">
        <x:f>IF($K$31=0,1,IF('Pair Build'!AG30&lt;=$K$31,1,0))</x:f>
        <x:v>1</x:v>
      </x:c>
      <x:c r="J758" s="82" t="n">
        <x:f>IF($L$31=0,1,IF(Geometries!W10&gt;=$L$31,1,0))</x:f>
        <x:v>1</x:v>
      </x:c>
      <x:c r="K758" s="82" t="n">
        <x:f>MIN(IF($M$31=1,Geometries!Z10,1),IF($N$31=1,Geometries!AA10,1))</x:f>
        <x:v>1</x:v>
      </x:c>
      <x:c r="L758" s="82" t="n">
        <x:f>MIN(IF($S$31=1,'Pair Build'!AE30,1),IF($T$31=1,'Pair Build'!AF30,1))</x:f>
        <x:v>1</x:v>
      </x:c>
      <x:c r="M758" s="82" t="n">
        <x:f>IF($O$31=0,1,IF('Pair Build'!AH30&lt;=$O$31,1,0))</x:f>
        <x:v>1</x:v>
      </x:c>
      <x:c r="N758" s="82" t="n">
        <x:f>IF($P$31=0,1,IF('Pair Build'!AI30="PASS",1,0))</x:f>
        <x:v>1</x:v>
      </x:c>
      <x:c r="O758" s="82" t="n">
        <x:f>IF(F758&lt;1,'Pair Build'!Y30,'Pair Build'!Z30)/$Q$31</x:f>
        <x:v>14</x:v>
      </x:c>
      <x:c r="P758" s="82" t="n">
        <x:f>IF('Pair Build'!AK30="T3 FIRM",1,IF(Geometries!AC10&lt;=$R$31,1,0))</x:f>
        <x:v>1</x:v>
      </x:c>
      <x:c r="Q758" s="82" t="n">
        <x:f>IF($U$31=1,Geometries!AB10,1)</x:f>
        <x:v>0.7</x:v>
      </x:c>
      <x:c r="R758" s="82" t="n">
        <x:f>IF($V$31=1,Lineages!AJ12,1)</x:f>
        <x:v>1</x:v>
      </x:c>
      <x:c r="S758" s="82" t="n">
        <x:f>MIN(1,G758,H758,K758,L758,Q758,R758)</x:f>
        <x:v>0.7</x:v>
      </x:c>
      <x:c r="T758" s="74" t="str">
        <x:f>IF(AND('Pair Build'!AJ30="FIT",I758=1,J758=1,M758=1,N758=1,O758&lt;=$E$31,P758=1),"PASS","FAIL")</x:f>
        <x:v>PASS</x:v>
      </x:c>
      <x:c r="U758" s="98" t="str">
        <x:f>IF(AND(S758&gt;=F758,T758="PASS"),"PASS","FAIL")</x:f>
        <x:v>PASS</x:v>
      </x:c>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row>
    <x:row r="759">
      <x:c r="B759" s="28" t="str">
        <x:v>P23</x:v>
      </x:c>
      <x:c r="C759" s="28" t="str">
        <x:v>L5-G4</x:v>
      </x:c>
      <x:c r="D759" s="28" t="str">
        <x:v>L5</x:v>
      </x:c>
      <x:c r="E759" s="28" t="str">
        <x:v>G4</x:v>
      </x:c>
      <x:c r="F759" s="96" t="n">
        <x:f>$D$31</x:f>
        <x:v>0.4</x:v>
      </x:c>
      <x:c r="G759" s="82" t="n">
        <x:f>AA$31</x:f>
        <x:v>1</x:v>
      </x:c>
      <x:c r="H759" s="82" t="n">
        <x:f>MIN(1,Geometries!E11*$I$31+(1-Geometries!E11)*(Geometries!J11*$F$31+Geometries!K11*$G$31*IF(Geometries!M11="YES",1,$J$31)+Geometries!L11*$H$31*IF(Geometries!M11="YES",1,$J$31)))</x:f>
        <x:v>1</x:v>
      </x:c>
      <x:c r="I759" s="82" t="n">
        <x:f>IF($K$31=0,1,IF('Pair Build'!AG31&lt;=$K$31,1,0))</x:f>
        <x:v>1</x:v>
      </x:c>
      <x:c r="J759" s="82" t="n">
        <x:f>IF($L$31=0,1,IF(Geometries!W11&gt;=$L$31,1,0))</x:f>
        <x:v>1</x:v>
      </x:c>
      <x:c r="K759" s="82" t="n">
        <x:f>MIN(IF($M$31=1,Geometries!Z11,1),IF($N$31=1,Geometries!AA11,1))</x:f>
        <x:v>1</x:v>
      </x:c>
      <x:c r="L759" s="82" t="n">
        <x:f>MIN(IF($S$31=1,'Pair Build'!AE31,1),IF($T$31=1,'Pair Build'!AF31,1))</x:f>
        <x:v>1</x:v>
      </x:c>
      <x:c r="M759" s="82" t="n">
        <x:f>IF($O$31=0,1,IF('Pair Build'!AH31&lt;=$O$31,1,0))</x:f>
        <x:v>1</x:v>
      </x:c>
      <x:c r="N759" s="82" t="n">
        <x:f>IF($P$31=0,1,IF('Pair Build'!AI31="PASS",1,0))</x:f>
        <x:v>1</x:v>
      </x:c>
      <x:c r="O759" s="82" t="n">
        <x:f>IF(F759&lt;1,'Pair Build'!Y31,'Pair Build'!Z31)/$Q$31</x:f>
        <x:v>2</x:v>
      </x:c>
      <x:c r="P759" s="82" t="n">
        <x:f>IF('Pair Build'!AK31="T3 FIRM",1,IF(Geometries!AC11&lt;=$R$31,1,0))</x:f>
        <x:v>1</x:v>
      </x:c>
      <x:c r="Q759" s="82" t="n">
        <x:f>IF($U$31=1,Geometries!AB11,1)</x:f>
        <x:v>0.88</x:v>
      </x:c>
      <x:c r="R759" s="82" t="n">
        <x:f>IF($V$31=1,Lineages!AJ12,1)</x:f>
        <x:v>1</x:v>
      </x:c>
      <x:c r="S759" s="82" t="n">
        <x:f>MIN(1,G759,H759,K759,L759,Q759,R759)</x:f>
        <x:v>0.88</x:v>
      </x:c>
      <x:c r="T759" s="74" t="str">
        <x:f>IF(AND('Pair Build'!AJ31="FIT",I759=1,J759=1,M759=1,N759=1,O759&lt;=$E$31,P759=1),"PASS","FAIL")</x:f>
        <x:v>PASS</x:v>
      </x:c>
      <x:c r="U759" s="98" t="str">
        <x:f>IF(AND(S759&gt;=F759,T759="PASS"),"PASS","FAIL")</x:f>
        <x:v>PASS</x:v>
      </x:c>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row>
    <x:row r="760">
      <x:c r="B760" s="28" t="str">
        <x:v>P23</x:v>
      </x:c>
      <x:c r="C760" s="28" t="str">
        <x:v>L5-G5</x:v>
      </x:c>
      <x:c r="D760" s="28" t="str">
        <x:v>L5</x:v>
      </x:c>
      <x:c r="E760" s="28" t="str">
        <x:v>G5</x:v>
      </x:c>
      <x:c r="F760" s="96" t="n">
        <x:f>$D$31</x:f>
        <x:v>0.4</x:v>
      </x:c>
      <x:c r="G760" s="82" t="n">
        <x:f>AA$31</x:f>
        <x:v>1</x:v>
      </x:c>
      <x:c r="H760" s="82" t="n">
        <x:f>MIN(1,Geometries!E12*$I$31+(1-Geometries!E12)*(Geometries!J12*$F$31+Geometries!K12*$G$31*IF(Geometries!M12="YES",1,$J$31)+Geometries!L12*$H$31*IF(Geometries!M12="YES",1,$J$31)))</x:f>
        <x:v>1</x:v>
      </x:c>
      <x:c r="I760" s="82" t="n">
        <x:f>IF($K$31=0,1,IF('Pair Build'!AG32&lt;=$K$31,1,0))</x:f>
        <x:v>1</x:v>
      </x:c>
      <x:c r="J760" s="82" t="n">
        <x:f>IF($L$31=0,1,IF(Geometries!W12&gt;=$L$31,1,0))</x:f>
        <x:v>1</x:v>
      </x:c>
      <x:c r="K760" s="82" t="n">
        <x:f>MIN(IF($M$31=1,Geometries!Z12,1),IF($N$31=1,Geometries!AA12,1))</x:f>
        <x:v>1</x:v>
      </x:c>
      <x:c r="L760" s="82" t="n">
        <x:f>MIN(IF($S$31=1,'Pair Build'!AE32,1),IF($T$31=1,'Pair Build'!AF32,1))</x:f>
        <x:v>1</x:v>
      </x:c>
      <x:c r="M760" s="82" t="n">
        <x:f>IF($O$31=0,1,IF('Pair Build'!AH32&lt;=$O$31,1,0))</x:f>
        <x:v>1</x:v>
      </x:c>
      <x:c r="N760" s="82" t="n">
        <x:f>IF($P$31=0,1,IF('Pair Build'!AI32="PASS",1,0))</x:f>
        <x:v>1</x:v>
      </x:c>
      <x:c r="O760" s="82" t="n">
        <x:f>IF(F760&lt;1,'Pair Build'!Y32,'Pair Build'!Z32)/$Q$31</x:f>
        <x:v>10</x:v>
      </x:c>
      <x:c r="P760" s="82" t="n">
        <x:f>IF('Pair Build'!AK32="T3 FIRM",1,IF(Geometries!AC12&lt;=$R$31,1,0))</x:f>
        <x:v>1</x:v>
      </x:c>
      <x:c r="Q760" s="82" t="n">
        <x:f>IF($U$31=1,Geometries!AB12,1)</x:f>
        <x:v>0.6</x:v>
      </x:c>
      <x:c r="R760" s="82" t="n">
        <x:f>IF($V$31=1,Lineages!AJ12,1)</x:f>
        <x:v>1</x:v>
      </x:c>
      <x:c r="S760" s="82" t="n">
        <x:f>MIN(1,G760,H760,K760,L760,Q760,R760)</x:f>
        <x:v>0.6</x:v>
      </x:c>
      <x:c r="T760" s="74" t="str">
        <x:f>IF(AND('Pair Build'!AJ32="FIT",I760=1,J760=1,M760=1,N760=1,O760&lt;=$E$31,P760=1),"PASS","FAIL")</x:f>
        <x:v>PASS</x:v>
      </x:c>
      <x:c r="U760" s="98" t="str">
        <x:f>IF(AND(S760&gt;=F760,T760="PASS"),"PASS","FAIL")</x:f>
        <x:v>PASS</x:v>
      </x:c>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row>
    <x:row r="761">
      <x:c r="B761" s="28" t="str">
        <x:v>P23</x:v>
      </x:c>
      <x:c r="C761" s="28" t="str">
        <x:v>L6-G1</x:v>
      </x:c>
      <x:c r="D761" s="28" t="str">
        <x:v>L6</x:v>
      </x:c>
      <x:c r="E761" s="28" t="str">
        <x:v>G1</x:v>
      </x:c>
      <x:c r="F761" s="96" t="n">
        <x:f>$D$31</x:f>
        <x:v>0.4</x:v>
      </x:c>
      <x:c r="G761" s="82" t="n">
        <x:f>AB$31</x:f>
        <x:v>1</x:v>
      </x:c>
      <x:c r="H761" s="82" t="n">
        <x:f>MIN(1,Geometries!E8*$I$31+(1-Geometries!E8)*(Geometries!J8*$F$31+Geometries!K8*$G$31*IF(Geometries!M8="YES",1,$J$31)+Geometries!L8*$H$31*IF(Geometries!M8="YES",1,$J$31)))</x:f>
        <x:v>1</x:v>
      </x:c>
      <x:c r="I761" s="82" t="n">
        <x:f>IF($K$31=0,1,IF('Pair Build'!AG33&lt;=$K$31,1,0))</x:f>
        <x:v>1</x:v>
      </x:c>
      <x:c r="J761" s="82" t="n">
        <x:f>IF($L$31=0,1,IF(Geometries!W8&gt;=$L$31,1,0))</x:f>
        <x:v>1</x:v>
      </x:c>
      <x:c r="K761" s="82" t="n">
        <x:f>MIN(IF($M$31=1,Geometries!Z8,1),IF($N$31=1,Geometries!AA8,1))</x:f>
        <x:v>1</x:v>
      </x:c>
      <x:c r="L761" s="82" t="n">
        <x:f>MIN(IF($S$31=1,'Pair Build'!AE33,1),IF($T$31=1,'Pair Build'!AF33,1))</x:f>
        <x:v>1</x:v>
      </x:c>
      <x:c r="M761" s="82" t="n">
        <x:f>IF($O$31=0,1,IF('Pair Build'!AH33&lt;=$O$31,1,0))</x:f>
        <x:v>1</x:v>
      </x:c>
      <x:c r="N761" s="82" t="n">
        <x:f>IF($P$31=0,1,IF('Pair Build'!AI33="PASS",1,0))</x:f>
        <x:v>1</x:v>
      </x:c>
      <x:c r="O761" s="82" t="n">
        <x:f>IF(F761&lt;1,'Pair Build'!Y33,'Pair Build'!Z33)/$Q$31</x:f>
        <x:v>36.33529411764706</x:v>
      </x:c>
      <x:c r="P761" s="82" t="n">
        <x:f>IF('Pair Build'!AK33="T3 FIRM",1,IF(Geometries!AC8&lt;=$R$31,1,0))</x:f>
        <x:v>1</x:v>
      </x:c>
      <x:c r="Q761" s="82" t="n">
        <x:f>IF($U$31=1,Geometries!AB8,1)</x:f>
        <x:v>0.667</x:v>
      </x:c>
      <x:c r="R761" s="82" t="n">
        <x:f>IF($V$31=1,Lineages!AJ13,1)</x:f>
        <x:v>1</x:v>
      </x:c>
      <x:c r="S761" s="82" t="n">
        <x:f>MIN(1,G761,H761,K761,L761,Q761,R761)</x:f>
        <x:v>0.667</x:v>
      </x:c>
      <x:c r="T761" s="74" t="str">
        <x:f>IF(AND('Pair Build'!AJ33="FIT",I761=1,J761=1,M761=1,N761=1,O761&lt;=$E$31,P761=1),"PASS","FAIL")</x:f>
        <x:v>PASS</x:v>
      </x:c>
      <x:c r="U761" s="98" t="str">
        <x:f>IF(AND(S761&gt;=F761,T761="PASS"),"PASS","FAIL")</x:f>
        <x:v>PASS</x:v>
      </x:c>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row>
    <x:row r="762">
      <x:c r="B762" s="28" t="str">
        <x:v>P23</x:v>
      </x:c>
      <x:c r="C762" s="28" t="str">
        <x:v>L6-G2</x:v>
      </x:c>
      <x:c r="D762" s="28" t="str">
        <x:v>L6</x:v>
      </x:c>
      <x:c r="E762" s="28" t="str">
        <x:v>G2</x:v>
      </x:c>
      <x:c r="F762" s="96" t="n">
        <x:f>$D$31</x:f>
        <x:v>0.4</x:v>
      </x:c>
      <x:c r="G762" s="82" t="n">
        <x:f>AB$31</x:f>
        <x:v>1</x:v>
      </x:c>
      <x:c r="H762" s="82" t="n">
        <x:f>MIN(1,Geometries!E9*$I$31+(1-Geometries!E9)*(Geometries!J9*$F$31+Geometries!K9*$G$31*IF(Geometries!M9="YES",1,$J$31)+Geometries!L9*$H$31*IF(Geometries!M9="YES",1,$J$31)))</x:f>
        <x:v>1</x:v>
      </x:c>
      <x:c r="I762" s="82" t="n">
        <x:f>IF($K$31=0,1,IF('Pair Build'!AG34&lt;=$K$31,1,0))</x:f>
        <x:v>1</x:v>
      </x:c>
      <x:c r="J762" s="82" t="n">
        <x:f>IF($L$31=0,1,IF(Geometries!W9&gt;=$L$31,1,0))</x:f>
        <x:v>1</x:v>
      </x:c>
      <x:c r="K762" s="82" t="n">
        <x:f>MIN(IF($M$31=1,Geometries!Z9,1),IF($N$31=1,Geometries!AA9,1))</x:f>
        <x:v>1</x:v>
      </x:c>
      <x:c r="L762" s="82" t="n">
        <x:f>MIN(IF($S$31=1,'Pair Build'!AE34,1),IF($T$31=1,'Pair Build'!AF34,1))</x:f>
        <x:v>1</x:v>
      </x:c>
      <x:c r="M762" s="82" t="n">
        <x:f>IF($O$31=0,1,IF('Pair Build'!AH34&lt;=$O$31,1,0))</x:f>
        <x:v>1</x:v>
      </x:c>
      <x:c r="N762" s="82" t="n">
        <x:f>IF($P$31=0,1,IF('Pair Build'!AI34="PASS",1,0))</x:f>
        <x:v>1</x:v>
      </x:c>
      <x:c r="O762" s="82" t="n">
        <x:f>IF(F762&lt;1,'Pair Build'!Y34,'Pair Build'!Z34)/$Q$31</x:f>
        <x:v>45.586363636363636</x:v>
      </x:c>
      <x:c r="P762" s="82" t="n">
        <x:f>IF('Pair Build'!AK34="T3 FIRM",1,IF(Geometries!AC9&lt;=$R$31,1,0))</x:f>
        <x:v>1</x:v>
      </x:c>
      <x:c r="Q762" s="82" t="n">
        <x:f>IF($U$31=1,Geometries!AB9,1)</x:f>
        <x:v>0.9</x:v>
      </x:c>
      <x:c r="R762" s="82" t="n">
        <x:f>IF($V$31=1,Lineages!AJ13,1)</x:f>
        <x:v>1</x:v>
      </x:c>
      <x:c r="S762" s="82" t="n">
        <x:f>MIN(1,G762,H762,K762,L762,Q762,R762)</x:f>
        <x:v>0.9</x:v>
      </x:c>
      <x:c r="T762" s="74" t="str">
        <x:f>IF(AND('Pair Build'!AJ34="FIT",I762=1,J762=1,M762=1,N762=1,O762&lt;=$E$31,P762=1),"PASS","FAIL")</x:f>
        <x:v>PASS</x:v>
      </x:c>
      <x:c r="U762" s="98" t="str">
        <x:f>IF(AND(S762&gt;=F762,T762="PASS"),"PASS","FAIL")</x:f>
        <x:v>PASS</x:v>
      </x:c>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row>
    <x:row r="763">
      <x:c r="B763" s="28" t="str">
        <x:v>P23</x:v>
      </x:c>
      <x:c r="C763" s="28" t="str">
        <x:v>L6-G3</x:v>
      </x:c>
      <x:c r="D763" s="28" t="str">
        <x:v>L6</x:v>
      </x:c>
      <x:c r="E763" s="28" t="str">
        <x:v>G3</x:v>
      </x:c>
      <x:c r="F763" s="96" t="n">
        <x:f>$D$31</x:f>
        <x:v>0.4</x:v>
      </x:c>
      <x:c r="G763" s="82" t="n">
        <x:f>AB$31</x:f>
        <x:v>1</x:v>
      </x:c>
      <x:c r="H763" s="82" t="n">
        <x:f>MIN(1,Geometries!E10*$I$31+(1-Geometries!E10)*(Geometries!J10*$F$31+Geometries!K10*$G$31*IF(Geometries!M10="YES",1,$J$31)+Geometries!L10*$H$31*IF(Geometries!M10="YES",1,$J$31)))</x:f>
        <x:v>1</x:v>
      </x:c>
      <x:c r="I763" s="82" t="n">
        <x:f>IF($K$31=0,1,IF('Pair Build'!AG35&lt;=$K$31,1,0))</x:f>
        <x:v>1</x:v>
      </x:c>
      <x:c r="J763" s="82" t="n">
        <x:f>IF($L$31=0,1,IF(Geometries!W10&gt;=$L$31,1,0))</x:f>
        <x:v>1</x:v>
      </x:c>
      <x:c r="K763" s="82" t="n">
        <x:f>MIN(IF($M$31=1,Geometries!Z10,1),IF($N$31=1,Geometries!AA10,1))</x:f>
        <x:v>1</x:v>
      </x:c>
      <x:c r="L763" s="82" t="n">
        <x:f>MIN(IF($S$31=1,'Pair Build'!AE35,1),IF($T$31=1,'Pair Build'!AF35,1))</x:f>
        <x:v>1</x:v>
      </x:c>
      <x:c r="M763" s="82" t="n">
        <x:f>IF($O$31=0,1,IF('Pair Build'!AH35&lt;=$O$31,1,0))</x:f>
        <x:v>1</x:v>
      </x:c>
      <x:c r="N763" s="82" t="n">
        <x:f>IF($P$31=0,1,IF('Pair Build'!AI35="PASS",1,0))</x:f>
        <x:v>1</x:v>
      </x:c>
      <x:c r="O763" s="82" t="n">
        <x:f>IF(F763&lt;1,'Pair Build'!Y35,'Pair Build'!Z35)/$Q$31</x:f>
        <x:v>36.391176470588235</x:v>
      </x:c>
      <x:c r="P763" s="82" t="n">
        <x:f>IF('Pair Build'!AK35="T3 FIRM",1,IF(Geometries!AC10&lt;=$R$31,1,0))</x:f>
        <x:v>1</x:v>
      </x:c>
      <x:c r="Q763" s="82" t="n">
        <x:f>IF($U$31=1,Geometries!AB10,1)</x:f>
        <x:v>0.7</x:v>
      </x:c>
      <x:c r="R763" s="82" t="n">
        <x:f>IF($V$31=1,Lineages!AJ13,1)</x:f>
        <x:v>1</x:v>
      </x:c>
      <x:c r="S763" s="82" t="n">
        <x:f>MIN(1,G763,H763,K763,L763,Q763,R763)</x:f>
        <x:v>0.7</x:v>
      </x:c>
      <x:c r="T763" s="74" t="str">
        <x:f>IF(AND('Pair Build'!AJ35="FIT",I763=1,J763=1,M763=1,N763=1,O763&lt;=$E$31,P763=1),"PASS","FAIL")</x:f>
        <x:v>PASS</x:v>
      </x:c>
      <x:c r="U763" s="98" t="str">
        <x:f>IF(AND(S763&gt;=F763,T763="PASS"),"PASS","FAIL")</x:f>
        <x:v>PASS</x:v>
      </x:c>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row>
    <x:row r="764">
      <x:c r="B764" s="28" t="str">
        <x:v>P23</x:v>
      </x:c>
      <x:c r="C764" s="28" t="str">
        <x:v>L6-G4</x:v>
      </x:c>
      <x:c r="D764" s="28" t="str">
        <x:v>L6</x:v>
      </x:c>
      <x:c r="E764" s="28" t="str">
        <x:v>G4</x:v>
      </x:c>
      <x:c r="F764" s="96" t="n">
        <x:f>$D$31</x:f>
        <x:v>0.4</x:v>
      </x:c>
      <x:c r="G764" s="82" t="n">
        <x:f>AB$31</x:f>
        <x:v>1</x:v>
      </x:c>
      <x:c r="H764" s="82" t="n">
        <x:f>MIN(1,Geometries!E11*$I$31+(1-Geometries!E11)*(Geometries!J11*$F$31+Geometries!K11*$G$31*IF(Geometries!M11="YES",1,$J$31)+Geometries!L11*$H$31*IF(Geometries!M11="YES",1,$J$31)))</x:f>
        <x:v>1</x:v>
      </x:c>
      <x:c r="I764" s="82" t="n">
        <x:f>IF($K$31=0,1,IF('Pair Build'!AG36&lt;=$K$31,1,0))</x:f>
        <x:v>1</x:v>
      </x:c>
      <x:c r="J764" s="82" t="n">
        <x:f>IF($L$31=0,1,IF(Geometries!W11&gt;=$L$31,1,0))</x:f>
        <x:v>1</x:v>
      </x:c>
      <x:c r="K764" s="82" t="n">
        <x:f>MIN(IF($M$31=1,Geometries!Z11,1),IF($N$31=1,Geometries!AA11,1))</x:f>
        <x:v>1</x:v>
      </x:c>
      <x:c r="L764" s="82" t="n">
        <x:f>MIN(IF($S$31=1,'Pair Build'!AE36,1),IF($T$31=1,'Pair Build'!AF36,1))</x:f>
        <x:v>1</x:v>
      </x:c>
      <x:c r="M764" s="82" t="n">
        <x:f>IF($O$31=0,1,IF('Pair Build'!AH36&lt;=$O$31,1,0))</x:f>
        <x:v>1</x:v>
      </x:c>
      <x:c r="N764" s="82" t="n">
        <x:f>IF($P$31=0,1,IF('Pair Build'!AI36="PASS",1,0))</x:f>
        <x:v>1</x:v>
      </x:c>
      <x:c r="O764" s="82" t="n">
        <x:f>IF(F764&lt;1,'Pair Build'!Y36,'Pair Build'!Z36)/$Q$31</x:f>
        <x:v>6.793333333333333</x:v>
      </x:c>
      <x:c r="P764" s="82" t="n">
        <x:f>IF('Pair Build'!AK36="T3 FIRM",1,IF(Geometries!AC11&lt;=$R$31,1,0))</x:f>
        <x:v>1</x:v>
      </x:c>
      <x:c r="Q764" s="82" t="n">
        <x:f>IF($U$31=1,Geometries!AB11,1)</x:f>
        <x:v>0.88</x:v>
      </x:c>
      <x:c r="R764" s="82" t="n">
        <x:f>IF($V$31=1,Lineages!AJ13,1)</x:f>
        <x:v>1</x:v>
      </x:c>
      <x:c r="S764" s="82" t="n">
        <x:f>MIN(1,G764,H764,K764,L764,Q764,R764)</x:f>
        <x:v>0.88</x:v>
      </x:c>
      <x:c r="T764" s="74" t="str">
        <x:f>IF(AND('Pair Build'!AJ36="FIT",I764=1,J764=1,M764=1,N764=1,O764&lt;=$E$31,P764=1),"PASS","FAIL")</x:f>
        <x:v>PASS</x:v>
      </x:c>
      <x:c r="U764" s="98" t="str">
        <x:f>IF(AND(S764&gt;=F764,T764="PASS"),"PASS","FAIL")</x:f>
        <x:v>PASS</x:v>
      </x:c>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row>
    <x:row r="765">
      <x:c r="B765" s="28" t="str">
        <x:v>P23</x:v>
      </x:c>
      <x:c r="C765" s="28" t="str">
        <x:v>L6-G5</x:v>
      </x:c>
      <x:c r="D765" s="28" t="str">
        <x:v>L6</x:v>
      </x:c>
      <x:c r="E765" s="28" t="str">
        <x:v>G5</x:v>
      </x:c>
      <x:c r="F765" s="96" t="n">
        <x:f>$D$31</x:f>
        <x:v>0.4</x:v>
      </x:c>
      <x:c r="G765" s="82" t="n">
        <x:f>AB$31</x:f>
        <x:v>1</x:v>
      </x:c>
      <x:c r="H765" s="82" t="n">
        <x:f>MIN(1,Geometries!E12*$I$31+(1-Geometries!E12)*(Geometries!J12*$F$31+Geometries!K12*$G$31*IF(Geometries!M12="YES",1,$J$31)+Geometries!L12*$H$31*IF(Geometries!M12="YES",1,$J$31)))</x:f>
        <x:v>1</x:v>
      </x:c>
      <x:c r="I765" s="82" t="n">
        <x:f>IF($K$31=0,1,IF('Pair Build'!AG37&lt;=$K$31,1,0))</x:f>
        <x:v>1</x:v>
      </x:c>
      <x:c r="J765" s="82" t="n">
        <x:f>IF($L$31=0,1,IF(Geometries!W12&gt;=$L$31,1,0))</x:f>
        <x:v>1</x:v>
      </x:c>
      <x:c r="K765" s="82" t="n">
        <x:f>MIN(IF($M$31=1,Geometries!Z12,1),IF($N$31=1,Geometries!AA12,1))</x:f>
        <x:v>1</x:v>
      </x:c>
      <x:c r="L765" s="82" t="n">
        <x:f>MIN(IF($S$31=1,'Pair Build'!AE37,1),IF($T$31=1,'Pair Build'!AF37,1))</x:f>
        <x:v>1</x:v>
      </x:c>
      <x:c r="M765" s="82" t="n">
        <x:f>IF($O$31=0,1,IF('Pair Build'!AH37&lt;=$O$31,1,0))</x:f>
        <x:v>1</x:v>
      </x:c>
      <x:c r="N765" s="82" t="n">
        <x:f>IF($P$31=0,1,IF('Pair Build'!AI37="PASS",1,0))</x:f>
        <x:v>1</x:v>
      </x:c>
      <x:c r="O765" s="82" t="n">
        <x:f>IF(F765&lt;1,'Pair Build'!Y37,'Pair Build'!Z37)/$Q$31</x:f>
        <x:v>37.243421052631575</x:v>
      </x:c>
      <x:c r="P765" s="82" t="n">
        <x:f>IF('Pair Build'!AK37="T3 FIRM",1,IF(Geometries!AC12&lt;=$R$31,1,0))</x:f>
        <x:v>1</x:v>
      </x:c>
      <x:c r="Q765" s="82" t="n">
        <x:f>IF($U$31=1,Geometries!AB12,1)</x:f>
        <x:v>0.6</x:v>
      </x:c>
      <x:c r="R765" s="82" t="n">
        <x:f>IF($V$31=1,Lineages!AJ13,1)</x:f>
        <x:v>1</x:v>
      </x:c>
      <x:c r="S765" s="82" t="n">
        <x:f>MIN(1,G765,H765,K765,L765,Q765,R765)</x:f>
        <x:v>0.6</x:v>
      </x:c>
      <x:c r="T765" s="74" t="str">
        <x:f>IF(AND('Pair Build'!AJ37="FIT",I765=1,J765=1,M765=1,N765=1,O765&lt;=$E$31,P765=1),"PASS","FAIL")</x:f>
        <x:v>PASS</x:v>
      </x:c>
      <x:c r="U765" s="98" t="str">
        <x:f>IF(AND(S765&gt;=F765,T765="PASS"),"PASS","FAIL")</x:f>
        <x:v>PASS</x:v>
      </x:c>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row>
    <x:row r="766">
      <x:c r="B766" s="28" t="str">
        <x:v>P24</x:v>
      </x:c>
      <x:c r="C766" s="28" t="str">
        <x:v>L1-G1</x:v>
      </x:c>
      <x:c r="D766" s="28" t="str">
        <x:v>L1</x:v>
      </x:c>
      <x:c r="E766" s="28" t="str">
        <x:v>G1</x:v>
      </x:c>
      <x:c r="F766" s="96" t="n">
        <x:f>$D$32</x:f>
        <x:v>1</x:v>
      </x:c>
      <x:c r="G766" s="82" t="n">
        <x:f>W$32</x:f>
        <x:v>1</x:v>
      </x:c>
      <x:c r="H766" s="82" t="n">
        <x:f>MIN(1,Geometries!E8*$I$32+(1-Geometries!E8)*(Geometries!J8*$F$32+Geometries!K8*$G$32*IF(Geometries!M8="YES",1,$J$32)+Geometries!L8*$H$32*IF(Geometries!M8="YES",1,$J$32)))</x:f>
        <x:v>1</x:v>
      </x:c>
      <x:c r="I766" s="82" t="n">
        <x:f>IF($K$32=0,1,IF('Pair Build'!AG8&lt;=$K$32,1,0))</x:f>
        <x:v>1</x:v>
      </x:c>
      <x:c r="J766" s="82" t="n">
        <x:f>IF($L$32=0,1,IF(Geometries!W8&gt;=$L$32,1,0))</x:f>
        <x:v>1</x:v>
      </x:c>
      <x:c r="K766" s="82" t="n">
        <x:f>MIN(IF($M$32=1,Geometries!Z8,1),IF($N$32=1,Geometries!AA8,1))</x:f>
        <x:v>1</x:v>
      </x:c>
      <x:c r="L766" s="82" t="n">
        <x:f>MIN(IF($S$32=1,'Pair Build'!AE8,1),IF($T$32=1,'Pair Build'!AF8,1))</x:f>
        <x:v>1</x:v>
      </x:c>
      <x:c r="M766" s="82" t="n">
        <x:f>IF($O$32=0,1,IF('Pair Build'!AH8&lt;=$O$32,1,0))</x:f>
        <x:v>1</x:v>
      </x:c>
      <x:c r="N766" s="82" t="n">
        <x:f>IF($P$32=0,1,IF('Pair Build'!AI8="PASS",1,0))</x:f>
        <x:v>1</x:v>
      </x:c>
      <x:c r="O766" s="82" t="n">
        <x:f>IF(F766&lt;1,'Pair Build'!Y8,'Pair Build'!Z8)/$Q$32</x:f>
        <x:v>48</x:v>
      </x:c>
      <x:c r="P766" s="82" t="n">
        <x:f>IF('Pair Build'!AK8="T3 FIRM",1,IF(Geometries!AC8&lt;=$R$32,1,0))</x:f>
        <x:v>1</x:v>
      </x:c>
      <x:c r="Q766" s="82" t="n">
        <x:f>IF($U$32=1,Geometries!AB8,1)</x:f>
        <x:v>1</x:v>
      </x:c>
      <x:c r="R766" s="82" t="n">
        <x:f>IF($V$32=1,Lineages!AJ8,1)</x:f>
        <x:v>1</x:v>
      </x:c>
      <x:c r="S766" s="82" t="n">
        <x:f>MIN(1,G766,H766,K766,L766,Q766,R766)</x:f>
        <x:v>1</x:v>
      </x:c>
      <x:c r="T766" s="74" t="str">
        <x:f>IF(AND('Pair Build'!AJ8="FIT",I766=1,J766=1,M766=1,N766=1,O766&lt;=$E$32,P766=1),"PASS","FAIL")</x:f>
        <x:v>PASS</x:v>
      </x:c>
      <x:c r="U766" s="98" t="str">
        <x:f>IF(AND(S766&gt;=F766,T766="PASS"),"PASS","FAIL")</x:f>
        <x:v>PASS</x:v>
      </x:c>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row>
    <x:row r="767">
      <x:c r="B767" s="28" t="str">
        <x:v>P24</x:v>
      </x:c>
      <x:c r="C767" s="28" t="str">
        <x:v>L1-G2</x:v>
      </x:c>
      <x:c r="D767" s="28" t="str">
        <x:v>L1</x:v>
      </x:c>
      <x:c r="E767" s="28" t="str">
        <x:v>G2</x:v>
      </x:c>
      <x:c r="F767" s="96" t="n">
        <x:f>$D$32</x:f>
        <x:v>1</x:v>
      </x:c>
      <x:c r="G767" s="82" t="n">
        <x:f>W$32</x:f>
        <x:v>1</x:v>
      </x:c>
      <x:c r="H767" s="82" t="n">
        <x:f>MIN(1,Geometries!E9*$I$32+(1-Geometries!E9)*(Geometries!J9*$F$32+Geometries!K9*$G$32*IF(Geometries!M9="YES",1,$J$32)+Geometries!L9*$H$32*IF(Geometries!M9="YES",1,$J$32)))</x:f>
        <x:v>1</x:v>
      </x:c>
      <x:c r="I767" s="82" t="n">
        <x:f>IF($K$32=0,1,IF('Pair Build'!AG9&lt;=$K$32,1,0))</x:f>
        <x:v>1</x:v>
      </x:c>
      <x:c r="J767" s="82" t="n">
        <x:f>IF($L$32=0,1,IF(Geometries!W9&gt;=$L$32,1,0))</x:f>
        <x:v>1</x:v>
      </x:c>
      <x:c r="K767" s="82" t="n">
        <x:f>MIN(IF($M$32=1,Geometries!Z9,1),IF($N$32=1,Geometries!AA9,1))</x:f>
        <x:v>1</x:v>
      </x:c>
      <x:c r="L767" s="82" t="n">
        <x:f>MIN(IF($S$32=1,'Pair Build'!AE9,1),IF($T$32=1,'Pair Build'!AF9,1))</x:f>
        <x:v>1</x:v>
      </x:c>
      <x:c r="M767" s="82" t="n">
        <x:f>IF($O$32=0,1,IF('Pair Build'!AH9&lt;=$O$32,1,0))</x:f>
        <x:v>1</x:v>
      </x:c>
      <x:c r="N767" s="82" t="n">
        <x:f>IF($P$32=0,1,IF('Pair Build'!AI9="PASS",1,0))</x:f>
        <x:v>1</x:v>
      </x:c>
      <x:c r="O767" s="82" t="n">
        <x:f>IF(F767&lt;1,'Pair Build'!Y9,'Pair Build'!Z9)/$Q$32</x:f>
        <x:v>58.666666666666664</x:v>
      </x:c>
      <x:c r="P767" s="82" t="n">
        <x:f>IF('Pair Build'!AK9="T3 FIRM",1,IF(Geometries!AC9&lt;=$R$32,1,0))</x:f>
        <x:v>1</x:v>
      </x:c>
      <x:c r="Q767" s="82" t="n">
        <x:f>IF($U$32=1,Geometries!AB9,1)</x:f>
        <x:v>1</x:v>
      </x:c>
      <x:c r="R767" s="82" t="n">
        <x:f>IF($V$32=1,Lineages!AJ8,1)</x:f>
        <x:v>1</x:v>
      </x:c>
      <x:c r="S767" s="82" t="n">
        <x:f>MIN(1,G767,H767,K767,L767,Q767,R767)</x:f>
        <x:v>1</x:v>
      </x:c>
      <x:c r="T767" s="74" t="str">
        <x:f>IF(AND('Pair Build'!AJ9="FIT",I767=1,J767=1,M767=1,N767=1,O767&lt;=$E$32,P767=1),"PASS","FAIL")</x:f>
        <x:v>FAIL</x:v>
      </x:c>
      <x:c r="U767" s="98" t="str">
        <x:f>IF(AND(S767&gt;=F767,T767="PASS"),"PASS","FAIL")</x:f>
        <x:v>FAIL</x:v>
      </x:c>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row>
    <x:row r="768">
      <x:c r="B768" s="28" t="str">
        <x:v>P24</x:v>
      </x:c>
      <x:c r="C768" s="28" t="str">
        <x:v>L1-G3</x:v>
      </x:c>
      <x:c r="D768" s="28" t="str">
        <x:v>L1</x:v>
      </x:c>
      <x:c r="E768" s="28" t="str">
        <x:v>G3</x:v>
      </x:c>
      <x:c r="F768" s="96" t="n">
        <x:f>$D$32</x:f>
        <x:v>1</x:v>
      </x:c>
      <x:c r="G768" s="82" t="n">
        <x:f>W$32</x:f>
        <x:v>1</x:v>
      </x:c>
      <x:c r="H768" s="82" t="n">
        <x:f>MIN(1,Geometries!E10*$I$32+(1-Geometries!E10)*(Geometries!J10*$F$32+Geometries!K10*$G$32*IF(Geometries!M10="YES",1,$J$32)+Geometries!L10*$H$32*IF(Geometries!M10="YES",1,$J$32)))</x:f>
        <x:v>1</x:v>
      </x:c>
      <x:c r="I768" s="82" t="n">
        <x:f>IF($K$32=0,1,IF('Pair Build'!AG10&lt;=$K$32,1,0))</x:f>
        <x:v>1</x:v>
      </x:c>
      <x:c r="J768" s="82" t="n">
        <x:f>IF($L$32=0,1,IF(Geometries!W10&gt;=$L$32,1,0))</x:f>
        <x:v>1</x:v>
      </x:c>
      <x:c r="K768" s="82" t="n">
        <x:f>MIN(IF($M$32=1,Geometries!Z10,1),IF($N$32=1,Geometries!AA10,1))</x:f>
        <x:v>1</x:v>
      </x:c>
      <x:c r="L768" s="82" t="n">
        <x:f>MIN(IF($S$32=1,'Pair Build'!AE10,1),IF($T$32=1,'Pair Build'!AF10,1))</x:f>
        <x:v>1</x:v>
      </x:c>
      <x:c r="M768" s="82" t="n">
        <x:f>IF($O$32=0,1,IF('Pair Build'!AH10&lt;=$O$32,1,0))</x:f>
        <x:v>1</x:v>
      </x:c>
      <x:c r="N768" s="82" t="n">
        <x:f>IF($P$32=0,1,IF('Pair Build'!AI10="PASS",1,0))</x:f>
        <x:v>1</x:v>
      </x:c>
      <x:c r="O768" s="82" t="n">
        <x:f>IF(F768&lt;1,'Pair Build'!Y10,'Pair Build'!Z10)/$Q$32</x:f>
        <x:v>40</x:v>
      </x:c>
      <x:c r="P768" s="82" t="n">
        <x:f>IF('Pair Build'!AK10="T3 FIRM",1,IF(Geometries!AC10&lt;=$R$32,1,0))</x:f>
        <x:v>1</x:v>
      </x:c>
      <x:c r="Q768" s="82" t="n">
        <x:f>IF($U$32=1,Geometries!AB10,1)</x:f>
        <x:v>1</x:v>
      </x:c>
      <x:c r="R768" s="82" t="n">
        <x:f>IF($V$32=1,Lineages!AJ8,1)</x:f>
        <x:v>1</x:v>
      </x:c>
      <x:c r="S768" s="82" t="n">
        <x:f>MIN(1,G768,H768,K768,L768,Q768,R768)</x:f>
        <x:v>1</x:v>
      </x:c>
      <x:c r="T768" s="74" t="str">
        <x:f>IF(AND('Pair Build'!AJ10="FIT",I768=1,J768=1,M768=1,N768=1,O768&lt;=$E$32,P768=1),"PASS","FAIL")</x:f>
        <x:v>PASS</x:v>
      </x:c>
      <x:c r="U768" s="98" t="str">
        <x:f>IF(AND(S768&gt;=F768,T768="PASS"),"PASS","FAIL")</x:f>
        <x:v>PASS</x:v>
      </x:c>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row>
    <x:row r="769">
      <x:c r="B769" s="28" t="str">
        <x:v>P24</x:v>
      </x:c>
      <x:c r="C769" s="28" t="str">
        <x:v>L1-G4</x:v>
      </x:c>
      <x:c r="D769" s="28" t="str">
        <x:v>L1</x:v>
      </x:c>
      <x:c r="E769" s="28" t="str">
        <x:v>G4</x:v>
      </x:c>
      <x:c r="F769" s="96" t="n">
        <x:f>$D$32</x:f>
        <x:v>1</x:v>
      </x:c>
      <x:c r="G769" s="82" t="n">
        <x:f>W$32</x:f>
        <x:v>1</x:v>
      </x:c>
      <x:c r="H769" s="82" t="n">
        <x:f>MIN(1,Geometries!E11*$I$32+(1-Geometries!E11)*(Geometries!J11*$F$32+Geometries!K11*$G$32*IF(Geometries!M11="YES",1,$J$32)+Geometries!L11*$H$32*IF(Geometries!M11="YES",1,$J$32)))</x:f>
        <x:v>1</x:v>
      </x:c>
      <x:c r="I769" s="82" t="n">
        <x:f>IF($K$32=0,1,IF('Pair Build'!AG11&lt;=$K$32,1,0))</x:f>
        <x:v>1</x:v>
      </x:c>
      <x:c r="J769" s="82" t="n">
        <x:f>IF($L$32=0,1,IF(Geometries!W11&gt;=$L$32,1,0))</x:f>
        <x:v>1</x:v>
      </x:c>
      <x:c r="K769" s="82" t="n">
        <x:f>MIN(IF($M$32=1,Geometries!Z11,1),IF($N$32=1,Geometries!AA11,1))</x:f>
        <x:v>1</x:v>
      </x:c>
      <x:c r="L769" s="82" t="n">
        <x:f>MIN(IF($S$32=1,'Pair Build'!AE11,1),IF($T$32=1,'Pair Build'!AF11,1))</x:f>
        <x:v>1</x:v>
      </x:c>
      <x:c r="M769" s="82" t="n">
        <x:f>IF($O$32=0,1,IF('Pair Build'!AH11&lt;=$O$32,1,0))</x:f>
        <x:v>1</x:v>
      </x:c>
      <x:c r="N769" s="82" t="n">
        <x:f>IF($P$32=0,1,IF('Pair Build'!AI11="PASS",1,0))</x:f>
        <x:v>1</x:v>
      </x:c>
      <x:c r="O769" s="82" t="n">
        <x:f>IF(F769&lt;1,'Pair Build'!Y11,'Pair Build'!Z11)/$Q$32</x:f>
        <x:v>16</x:v>
      </x:c>
      <x:c r="P769" s="82" t="n">
        <x:f>IF('Pair Build'!AK11="T3 FIRM",1,IF(Geometries!AC11&lt;=$R$32,1,0))</x:f>
        <x:v>1</x:v>
      </x:c>
      <x:c r="Q769" s="82" t="n">
        <x:f>IF($U$32=1,Geometries!AB11,1)</x:f>
        <x:v>1</x:v>
      </x:c>
      <x:c r="R769" s="82" t="n">
        <x:f>IF($V$32=1,Lineages!AJ8,1)</x:f>
        <x:v>1</x:v>
      </x:c>
      <x:c r="S769" s="82" t="n">
        <x:f>MIN(1,G769,H769,K769,L769,Q769,R769)</x:f>
        <x:v>1</x:v>
      </x:c>
      <x:c r="T769" s="74" t="str">
        <x:f>IF(AND('Pair Build'!AJ11="FIT",I769=1,J769=1,M769=1,N769=1,O769&lt;=$E$32,P769=1),"PASS","FAIL")</x:f>
        <x:v>PASS</x:v>
      </x:c>
      <x:c r="U769" s="98" t="str">
        <x:f>IF(AND(S769&gt;=F769,T769="PASS"),"PASS","FAIL")</x:f>
        <x:v>PASS</x:v>
      </x:c>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row>
    <x:row r="770">
      <x:c r="B770" s="28" t="str">
        <x:v>P24</x:v>
      </x:c>
      <x:c r="C770" s="28" t="str">
        <x:v>L1-G5</x:v>
      </x:c>
      <x:c r="D770" s="28" t="str">
        <x:v>L1</x:v>
      </x:c>
      <x:c r="E770" s="28" t="str">
        <x:v>G5</x:v>
      </x:c>
      <x:c r="F770" s="96" t="n">
        <x:f>$D$32</x:f>
        <x:v>1</x:v>
      </x:c>
      <x:c r="G770" s="82" t="n">
        <x:f>W$32</x:f>
        <x:v>1</x:v>
      </x:c>
      <x:c r="H770" s="82" t="n">
        <x:f>MIN(1,Geometries!E12*$I$32+(1-Geometries!E12)*(Geometries!J12*$F$32+Geometries!K12*$G$32*IF(Geometries!M12="YES",1,$J$32)+Geometries!L12*$H$32*IF(Geometries!M12="YES",1,$J$32)))</x:f>
        <x:v>1</x:v>
      </x:c>
      <x:c r="I770" s="82" t="n">
        <x:f>IF($K$32=0,1,IF('Pair Build'!AG12&lt;=$K$32,1,0))</x:f>
        <x:v>1</x:v>
      </x:c>
      <x:c r="J770" s="82" t="n">
        <x:f>IF($L$32=0,1,IF(Geometries!W12&gt;=$L$32,1,0))</x:f>
        <x:v>1</x:v>
      </x:c>
      <x:c r="K770" s="82" t="n">
        <x:f>MIN(IF($M$32=1,Geometries!Z12,1),IF($N$32=1,Geometries!AA12,1))</x:f>
        <x:v>1</x:v>
      </x:c>
      <x:c r="L770" s="82" t="n">
        <x:f>MIN(IF($S$32=1,'Pair Build'!AE12,1),IF($T$32=1,'Pair Build'!AF12,1))</x:f>
        <x:v>1</x:v>
      </x:c>
      <x:c r="M770" s="82" t="n">
        <x:f>IF($O$32=0,1,IF('Pair Build'!AH12&lt;=$O$32,1,0))</x:f>
        <x:v>1</x:v>
      </x:c>
      <x:c r="N770" s="82" t="n">
        <x:f>IF($P$32=0,1,IF('Pair Build'!AI12="PASS",1,0))</x:f>
        <x:v>1</x:v>
      </x:c>
      <x:c r="O770" s="82" t="n">
        <x:f>IF(F770&lt;1,'Pair Build'!Y12,'Pair Build'!Z12)/$Q$32</x:f>
        <x:v>61.333333333333336</x:v>
      </x:c>
      <x:c r="P770" s="82" t="n">
        <x:f>IF('Pair Build'!AK12="T3 FIRM",1,IF(Geometries!AC12&lt;=$R$32,1,0))</x:f>
        <x:v>1</x:v>
      </x:c>
      <x:c r="Q770" s="82" t="n">
        <x:f>IF($U$32=1,Geometries!AB12,1)</x:f>
        <x:v>1</x:v>
      </x:c>
      <x:c r="R770" s="82" t="n">
        <x:f>IF($V$32=1,Lineages!AJ8,1)</x:f>
        <x:v>1</x:v>
      </x:c>
      <x:c r="S770" s="82" t="n">
        <x:f>MIN(1,G770,H770,K770,L770,Q770,R770)</x:f>
        <x:v>1</x:v>
      </x:c>
      <x:c r="T770" s="74" t="str">
        <x:f>IF(AND('Pair Build'!AJ12="FIT",I770=1,J770=1,M770=1,N770=1,O770&lt;=$E$32,P770=1),"PASS","FAIL")</x:f>
        <x:v>FAIL</x:v>
      </x:c>
      <x:c r="U770" s="98" t="str">
        <x:f>IF(AND(S770&gt;=F770,T770="PASS"),"PASS","FAIL")</x:f>
        <x:v>FAIL</x:v>
      </x:c>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row>
    <x:row r="771">
      <x:c r="B771" s="28" t="str">
        <x:v>P24</x:v>
      </x:c>
      <x:c r="C771" s="28" t="str">
        <x:v>L2-G1</x:v>
      </x:c>
      <x:c r="D771" s="28" t="str">
        <x:v>L2</x:v>
      </x:c>
      <x:c r="E771" s="28" t="str">
        <x:v>G1</x:v>
      </x:c>
      <x:c r="F771" s="96" t="n">
        <x:f>$D$32</x:f>
        <x:v>1</x:v>
      </x:c>
      <x:c r="G771" s="82" t="n">
        <x:f>X$32</x:f>
        <x:v>1</x:v>
      </x:c>
      <x:c r="H771" s="82" t="n">
        <x:f>MIN(1,Geometries!E8*$I$32+(1-Geometries!E8)*(Geometries!J8*$F$32+Geometries!K8*$G$32*IF(Geometries!M8="YES",1,$J$32)+Geometries!L8*$H$32*IF(Geometries!M8="YES",1,$J$32)))</x:f>
        <x:v>1</x:v>
      </x:c>
      <x:c r="I771" s="82" t="n">
        <x:f>IF($K$32=0,1,IF('Pair Build'!AG13&lt;=$K$32,1,0))</x:f>
        <x:v>1</x:v>
      </x:c>
      <x:c r="J771" s="82" t="n">
        <x:f>IF($L$32=0,1,IF(Geometries!W8&gt;=$L$32,1,0))</x:f>
        <x:v>1</x:v>
      </x:c>
      <x:c r="K771" s="82" t="n">
        <x:f>MIN(IF($M$32=1,Geometries!Z8,1),IF($N$32=1,Geometries!AA8,1))</x:f>
        <x:v>1</x:v>
      </x:c>
      <x:c r="L771" s="82" t="n">
        <x:f>MIN(IF($S$32=1,'Pair Build'!AE13,1),IF($T$32=1,'Pair Build'!AF13,1))</x:f>
        <x:v>1</x:v>
      </x:c>
      <x:c r="M771" s="82" t="n">
        <x:f>IF($O$32=0,1,IF('Pair Build'!AH13&lt;=$O$32,1,0))</x:f>
        <x:v>1</x:v>
      </x:c>
      <x:c r="N771" s="82" t="n">
        <x:f>IF($P$32=0,1,IF('Pair Build'!AI13="PASS",1,0))</x:f>
        <x:v>1</x:v>
      </x:c>
      <x:c r="O771" s="82" t="n">
        <x:f>IF(F771&lt;1,'Pair Build'!Y13,'Pair Build'!Z13)/$Q$32</x:f>
        <x:v>56.28235294117647</x:v>
      </x:c>
      <x:c r="P771" s="82" t="n">
        <x:f>IF('Pair Build'!AK13="T3 FIRM",1,IF(Geometries!AC8&lt;=$R$32,1,0))</x:f>
        <x:v>1</x:v>
      </x:c>
      <x:c r="Q771" s="82" t="n">
        <x:f>IF($U$32=1,Geometries!AB8,1)</x:f>
        <x:v>1</x:v>
      </x:c>
      <x:c r="R771" s="82" t="n">
        <x:f>IF($V$32=1,Lineages!AJ9,1)</x:f>
        <x:v>1</x:v>
      </x:c>
      <x:c r="S771" s="82" t="n">
        <x:f>MIN(1,G771,H771,K771,L771,Q771,R771)</x:f>
        <x:v>1</x:v>
      </x:c>
      <x:c r="T771" s="74" t="str">
        <x:f>IF(AND('Pair Build'!AJ13="FIT",I771=1,J771=1,M771=1,N771=1,O771&lt;=$E$32,P771=1),"PASS","FAIL")</x:f>
        <x:v>FAIL</x:v>
      </x:c>
      <x:c r="U771" s="98" t="str">
        <x:f>IF(AND(S771&gt;=F771,T771="PASS"),"PASS","FAIL")</x:f>
        <x:v>FAIL</x:v>
      </x:c>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row>
    <x:row r="772">
      <x:c r="B772" s="28" t="str">
        <x:v>P24</x:v>
      </x:c>
      <x:c r="C772" s="28" t="str">
        <x:v>L2-G2</x:v>
      </x:c>
      <x:c r="D772" s="28" t="str">
        <x:v>L2</x:v>
      </x:c>
      <x:c r="E772" s="28" t="str">
        <x:v>G2</x:v>
      </x:c>
      <x:c r="F772" s="96" t="n">
        <x:f>$D$32</x:f>
        <x:v>1</x:v>
      </x:c>
      <x:c r="G772" s="82" t="n">
        <x:f>X$32</x:f>
        <x:v>1</x:v>
      </x:c>
      <x:c r="H772" s="82" t="n">
        <x:f>MIN(1,Geometries!E9*$I$32+(1-Geometries!E9)*(Geometries!J9*$F$32+Geometries!K9*$G$32*IF(Geometries!M9="YES",1,$J$32)+Geometries!L9*$H$32*IF(Geometries!M9="YES",1,$J$32)))</x:f>
        <x:v>1</x:v>
      </x:c>
      <x:c r="I772" s="82" t="n">
        <x:f>IF($K$32=0,1,IF('Pair Build'!AG14&lt;=$K$32,1,0))</x:f>
        <x:v>1</x:v>
      </x:c>
      <x:c r="J772" s="82" t="n">
        <x:f>IF($L$32=0,1,IF(Geometries!W9&gt;=$L$32,1,0))</x:f>
        <x:v>1</x:v>
      </x:c>
      <x:c r="K772" s="82" t="n">
        <x:f>MIN(IF($M$32=1,Geometries!Z9,1),IF($N$32=1,Geometries!AA9,1))</x:f>
        <x:v>1</x:v>
      </x:c>
      <x:c r="L772" s="82" t="n">
        <x:f>MIN(IF($S$32=1,'Pair Build'!AE14,1),IF($T$32=1,'Pair Build'!AF14,1))</x:f>
        <x:v>1</x:v>
      </x:c>
      <x:c r="M772" s="82" t="n">
        <x:f>IF($O$32=0,1,IF('Pair Build'!AH14&lt;=$O$32,1,0))</x:f>
        <x:v>1</x:v>
      </x:c>
      <x:c r="N772" s="82" t="n">
        <x:f>IF($P$32=0,1,IF('Pair Build'!AI14="PASS",1,0))</x:f>
        <x:v>1</x:v>
      </x:c>
      <x:c r="O772" s="82" t="n">
        <x:f>IF(F772&lt;1,'Pair Build'!Y14,'Pair Build'!Z14)/$Q$32</x:f>
        <x:v>67.82222222222222</x:v>
      </x:c>
      <x:c r="P772" s="82" t="n">
        <x:f>IF('Pair Build'!AK14="T3 FIRM",1,IF(Geometries!AC9&lt;=$R$32,1,0))</x:f>
        <x:v>1</x:v>
      </x:c>
      <x:c r="Q772" s="82" t="n">
        <x:f>IF($U$32=1,Geometries!AB9,1)</x:f>
        <x:v>1</x:v>
      </x:c>
      <x:c r="R772" s="82" t="n">
        <x:f>IF($V$32=1,Lineages!AJ9,1)</x:f>
        <x:v>1</x:v>
      </x:c>
      <x:c r="S772" s="82" t="n">
        <x:f>MIN(1,G772,H772,K772,L772,Q772,R772)</x:f>
        <x:v>1</x:v>
      </x:c>
      <x:c r="T772" s="74" t="str">
        <x:f>IF(AND('Pair Build'!AJ14="FIT",I772=1,J772=1,M772=1,N772=1,O772&lt;=$E$32,P772=1),"PASS","FAIL")</x:f>
        <x:v>FAIL</x:v>
      </x:c>
      <x:c r="U772" s="98" t="str">
        <x:f>IF(AND(S772&gt;=F772,T772="PASS"),"PASS","FAIL")</x:f>
        <x:v>FAIL</x:v>
      </x:c>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row>
    <x:row r="773">
      <x:c r="B773" s="28" t="str">
        <x:v>P24</x:v>
      </x:c>
      <x:c r="C773" s="28" t="str">
        <x:v>L2-G3</x:v>
      </x:c>
      <x:c r="D773" s="28" t="str">
        <x:v>L2</x:v>
      </x:c>
      <x:c r="E773" s="28" t="str">
        <x:v>G3</x:v>
      </x:c>
      <x:c r="F773" s="96" t="n">
        <x:f>$D$32</x:f>
        <x:v>1</x:v>
      </x:c>
      <x:c r="G773" s="82" t="n">
        <x:f>X$32</x:f>
        <x:v>1</x:v>
      </x:c>
      <x:c r="H773" s="82" t="n">
        <x:f>MIN(1,Geometries!E10*$I$32+(1-Geometries!E10)*(Geometries!J10*$F$32+Geometries!K10*$G$32*IF(Geometries!M10="YES",1,$J$32)+Geometries!L10*$H$32*IF(Geometries!M10="YES",1,$J$32)))</x:f>
        <x:v>1</x:v>
      </x:c>
      <x:c r="I773" s="82" t="n">
        <x:f>IF($K$32=0,1,IF('Pair Build'!AG15&lt;=$K$32,1,0))</x:f>
        <x:v>1</x:v>
      </x:c>
      <x:c r="J773" s="82" t="n">
        <x:f>IF($L$32=0,1,IF(Geometries!W10&gt;=$L$32,1,0))</x:f>
        <x:v>1</x:v>
      </x:c>
      <x:c r="K773" s="82" t="n">
        <x:f>MIN(IF($M$32=1,Geometries!Z10,1),IF($N$32=1,Geometries!AA10,1))</x:f>
        <x:v>1</x:v>
      </x:c>
      <x:c r="L773" s="82" t="n">
        <x:f>MIN(IF($S$32=1,'Pair Build'!AE15,1),IF($T$32=1,'Pair Build'!AF15,1))</x:f>
        <x:v>1</x:v>
      </x:c>
      <x:c r="M773" s="82" t="n">
        <x:f>IF($O$32=0,1,IF('Pair Build'!AH15&lt;=$O$32,1,0))</x:f>
        <x:v>1</x:v>
      </x:c>
      <x:c r="N773" s="82" t="n">
        <x:f>IF($P$32=0,1,IF('Pair Build'!AI15="PASS",1,0))</x:f>
        <x:v>1</x:v>
      </x:c>
      <x:c r="O773" s="82" t="n">
        <x:f>IF(F773&lt;1,'Pair Build'!Y15,'Pair Build'!Z15)/$Q$32</x:f>
        <x:v>47.43529411764706</x:v>
      </x:c>
      <x:c r="P773" s="82" t="n">
        <x:f>IF('Pair Build'!AK15="T3 FIRM",1,IF(Geometries!AC10&lt;=$R$32,1,0))</x:f>
        <x:v>1</x:v>
      </x:c>
      <x:c r="Q773" s="82" t="n">
        <x:f>IF($U$32=1,Geometries!AB10,1)</x:f>
        <x:v>1</x:v>
      </x:c>
      <x:c r="R773" s="82" t="n">
        <x:f>IF($V$32=1,Lineages!AJ9,1)</x:f>
        <x:v>1</x:v>
      </x:c>
      <x:c r="S773" s="82" t="n">
        <x:f>MIN(1,G773,H773,K773,L773,Q773,R773)</x:f>
        <x:v>1</x:v>
      </x:c>
      <x:c r="T773" s="74" t="str">
        <x:f>IF(AND('Pair Build'!AJ15="FIT",I773=1,J773=1,M773=1,N773=1,O773&lt;=$E$32,P773=1),"PASS","FAIL")</x:f>
        <x:v>PASS</x:v>
      </x:c>
      <x:c r="U773" s="98" t="str">
        <x:f>IF(AND(S773&gt;=F773,T773="PASS"),"PASS","FAIL")</x:f>
        <x:v>PASS</x:v>
      </x:c>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row>
    <x:row r="774">
      <x:c r="B774" s="28" t="str">
        <x:v>P24</x:v>
      </x:c>
      <x:c r="C774" s="28" t="str">
        <x:v>L2-G4</x:v>
      </x:c>
      <x:c r="D774" s="28" t="str">
        <x:v>L2</x:v>
      </x:c>
      <x:c r="E774" s="28" t="str">
        <x:v>G4</x:v>
      </x:c>
      <x:c r="F774" s="96" t="n">
        <x:f>$D$32</x:f>
        <x:v>1</x:v>
      </x:c>
      <x:c r="G774" s="82" t="n">
        <x:f>X$32</x:f>
        <x:v>1</x:v>
      </x:c>
      <x:c r="H774" s="82" t="n">
        <x:f>MIN(1,Geometries!E11*$I$32+(1-Geometries!E11)*(Geometries!J11*$F$32+Geometries!K11*$G$32*IF(Geometries!M11="YES",1,$J$32)+Geometries!L11*$H$32*IF(Geometries!M11="YES",1,$J$32)))</x:f>
        <x:v>1</x:v>
      </x:c>
      <x:c r="I774" s="82" t="n">
        <x:f>IF($K$32=0,1,IF('Pair Build'!AG16&lt;=$K$32,1,0))</x:f>
        <x:v>1</x:v>
      </x:c>
      <x:c r="J774" s="82" t="n">
        <x:f>IF($L$32=0,1,IF(Geometries!W11&gt;=$L$32,1,0))</x:f>
        <x:v>1</x:v>
      </x:c>
      <x:c r="K774" s="82" t="n">
        <x:f>MIN(IF($M$32=1,Geometries!Z11,1),IF($N$32=1,Geometries!AA11,1))</x:f>
        <x:v>1</x:v>
      </x:c>
      <x:c r="L774" s="82" t="n">
        <x:f>MIN(IF($S$32=1,'Pair Build'!AE16,1),IF($T$32=1,'Pair Build'!AF16,1))</x:f>
        <x:v>1</x:v>
      </x:c>
      <x:c r="M774" s="82" t="n">
        <x:f>IF($O$32=0,1,IF('Pair Build'!AH16&lt;=$O$32,1,0))</x:f>
        <x:v>1</x:v>
      </x:c>
      <x:c r="N774" s="82" t="n">
        <x:f>IF($P$32=0,1,IF('Pair Build'!AI16="PASS",1,0))</x:f>
        <x:v>1</x:v>
      </x:c>
      <x:c r="O774" s="82" t="n">
        <x:f>IF(F774&lt;1,'Pair Build'!Y16,'Pair Build'!Z16)/$Q$32</x:f>
        <x:v>17.813333333333333</x:v>
      </x:c>
      <x:c r="P774" s="82" t="n">
        <x:f>IF('Pair Build'!AK16="T3 FIRM",1,IF(Geometries!AC11&lt;=$R$32,1,0))</x:f>
        <x:v>1</x:v>
      </x:c>
      <x:c r="Q774" s="82" t="n">
        <x:f>IF($U$32=1,Geometries!AB11,1)</x:f>
        <x:v>1</x:v>
      </x:c>
      <x:c r="R774" s="82" t="n">
        <x:f>IF($V$32=1,Lineages!AJ9,1)</x:f>
        <x:v>1</x:v>
      </x:c>
      <x:c r="S774" s="82" t="n">
        <x:f>MIN(1,G774,H774,K774,L774,Q774,R774)</x:f>
        <x:v>1</x:v>
      </x:c>
      <x:c r="T774" s="74" t="str">
        <x:f>IF(AND('Pair Build'!AJ16="FIT",I774=1,J774=1,M774=1,N774=1,O774&lt;=$E$32,P774=1),"PASS","FAIL")</x:f>
        <x:v>PASS</x:v>
      </x:c>
      <x:c r="U774" s="98" t="str">
        <x:f>IF(AND(S774&gt;=F774,T774="PASS"),"PASS","FAIL")</x:f>
        <x:v>PASS</x:v>
      </x:c>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row>
    <x:row r="775">
      <x:c r="B775" s="28" t="str">
        <x:v>P24</x:v>
      </x:c>
      <x:c r="C775" s="28" t="str">
        <x:v>L2-G5</x:v>
      </x:c>
      <x:c r="D775" s="28" t="str">
        <x:v>L2</x:v>
      </x:c>
      <x:c r="E775" s="28" t="str">
        <x:v>G5</x:v>
      </x:c>
      <x:c r="F775" s="96" t="n">
        <x:f>$D$32</x:f>
        <x:v>1</x:v>
      </x:c>
      <x:c r="G775" s="82" t="n">
        <x:f>X$32</x:f>
        <x:v>1</x:v>
      </x:c>
      <x:c r="H775" s="82" t="n">
        <x:f>MIN(1,Geometries!E12*$I$32+(1-Geometries!E12)*(Geometries!J12*$F$32+Geometries!K12*$G$32*IF(Geometries!M12="YES",1,$J$32)+Geometries!L12*$H$32*IF(Geometries!M12="YES",1,$J$32)))</x:f>
        <x:v>1</x:v>
      </x:c>
      <x:c r="I775" s="82" t="n">
        <x:f>IF($K$32=0,1,IF('Pair Build'!AG17&lt;=$K$32,1,0))</x:f>
        <x:v>1</x:v>
      </x:c>
      <x:c r="J775" s="82" t="n">
        <x:f>IF($L$32=0,1,IF(Geometries!W12&gt;=$L$32,1,0))</x:f>
        <x:v>1</x:v>
      </x:c>
      <x:c r="K775" s="82" t="n">
        <x:f>MIN(IF($M$32=1,Geometries!Z12,1),IF($N$32=1,Geometries!AA12,1))</x:f>
        <x:v>1</x:v>
      </x:c>
      <x:c r="L775" s="82" t="n">
        <x:f>MIN(IF($S$32=1,'Pair Build'!AE17,1),IF($T$32=1,'Pair Build'!AF17,1))</x:f>
        <x:v>1</x:v>
      </x:c>
      <x:c r="M775" s="82" t="n">
        <x:f>IF($O$32=0,1,IF('Pair Build'!AH17&lt;=$O$32,1,0))</x:f>
        <x:v>1</x:v>
      </x:c>
      <x:c r="N775" s="82" t="n">
        <x:f>IF($P$32=0,1,IF('Pair Build'!AI17="PASS",1,0))</x:f>
        <x:v>1</x:v>
      </x:c>
      <x:c r="O775" s="82" t="n">
        <x:f>IF(F775&lt;1,'Pair Build'!Y17,'Pair Build'!Z17)/$Q$32</x:f>
        <x:v>70.8561403508772</x:v>
      </x:c>
      <x:c r="P775" s="82" t="n">
        <x:f>IF('Pair Build'!AK17="T3 FIRM",1,IF(Geometries!AC12&lt;=$R$32,1,0))</x:f>
        <x:v>1</x:v>
      </x:c>
      <x:c r="Q775" s="82" t="n">
        <x:f>IF($U$32=1,Geometries!AB12,1)</x:f>
        <x:v>1</x:v>
      </x:c>
      <x:c r="R775" s="82" t="n">
        <x:f>IF($V$32=1,Lineages!AJ9,1)</x:f>
        <x:v>1</x:v>
      </x:c>
      <x:c r="S775" s="82" t="n">
        <x:f>MIN(1,G775,H775,K775,L775,Q775,R775)</x:f>
        <x:v>1</x:v>
      </x:c>
      <x:c r="T775" s="74" t="str">
        <x:f>IF(AND('Pair Build'!AJ17="FIT",I775=1,J775=1,M775=1,N775=1,O775&lt;=$E$32,P775=1),"PASS","FAIL")</x:f>
        <x:v>FAIL</x:v>
      </x:c>
      <x:c r="U775" s="98" t="str">
        <x:f>IF(AND(S775&gt;=F775,T775="PASS"),"PASS","FAIL")</x:f>
        <x:v>FAIL</x:v>
      </x:c>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row>
    <x:row r="776">
      <x:c r="B776" s="28" t="str">
        <x:v>P24</x:v>
      </x:c>
      <x:c r="C776" s="28" t="str">
        <x:v>L3-G1</x:v>
      </x:c>
      <x:c r="D776" s="28" t="str">
        <x:v>L3</x:v>
      </x:c>
      <x:c r="E776" s="28" t="str">
        <x:v>G1</x:v>
      </x:c>
      <x:c r="F776" s="96" t="n">
        <x:f>$D$32</x:f>
        <x:v>1</x:v>
      </x:c>
      <x:c r="G776" s="82" t="n">
        <x:f>Y$32</x:f>
        <x:v>1</x:v>
      </x:c>
      <x:c r="H776" s="82" t="n">
        <x:f>MIN(1,Geometries!E8*$I$32+(1-Geometries!E8)*(Geometries!J8*$F$32+Geometries!K8*$G$32*IF(Geometries!M8="YES",1,$J$32)+Geometries!L8*$H$32*IF(Geometries!M8="YES",1,$J$32)))</x:f>
        <x:v>1</x:v>
      </x:c>
      <x:c r="I776" s="82" t="n">
        <x:f>IF($K$32=0,1,IF('Pair Build'!AG18&lt;=$K$32,1,0))</x:f>
        <x:v>1</x:v>
      </x:c>
      <x:c r="J776" s="82" t="n">
        <x:f>IF($L$32=0,1,IF(Geometries!W8&gt;=$L$32,1,0))</x:f>
        <x:v>1</x:v>
      </x:c>
      <x:c r="K776" s="82" t="n">
        <x:f>MIN(IF($M$32=1,Geometries!Z8,1),IF($N$32=1,Geometries!AA8,1))</x:f>
        <x:v>1</x:v>
      </x:c>
      <x:c r="L776" s="82" t="n">
        <x:f>MIN(IF($S$32=1,'Pair Build'!AE18,1),IF($T$32=1,'Pair Build'!AF18,1))</x:f>
        <x:v>1</x:v>
      </x:c>
      <x:c r="M776" s="82" t="n">
        <x:f>IF($O$32=0,1,IF('Pair Build'!AH18&lt;=$O$32,1,0))</x:f>
        <x:v>1</x:v>
      </x:c>
      <x:c r="N776" s="82" t="n">
        <x:f>IF($P$32=0,1,IF('Pair Build'!AI18="PASS",1,0))</x:f>
        <x:v>1</x:v>
      </x:c>
      <x:c r="O776" s="82" t="n">
        <x:f>IF(F776&lt;1,'Pair Build'!Y18,'Pair Build'!Z18)/$Q$32</x:f>
        <x:v>71.71764705882353</x:v>
      </x:c>
      <x:c r="P776" s="82" t="n">
        <x:f>IF('Pair Build'!AK18="T3 FIRM",1,IF(Geometries!AC8&lt;=$R$32,1,0))</x:f>
        <x:v>1</x:v>
      </x:c>
      <x:c r="Q776" s="82" t="n">
        <x:f>IF($U$32=1,Geometries!AB8,1)</x:f>
        <x:v>1</x:v>
      </x:c>
      <x:c r="R776" s="82" t="n">
        <x:f>IF($V$32=1,Lineages!AJ10,1)</x:f>
        <x:v>1</x:v>
      </x:c>
      <x:c r="S776" s="82" t="n">
        <x:f>MIN(1,G776,H776,K776,L776,Q776,R776)</x:f>
        <x:v>1</x:v>
      </x:c>
      <x:c r="T776" s="74" t="str">
        <x:f>IF(AND('Pair Build'!AJ18="FIT",I776=1,J776=1,M776=1,N776=1,O776&lt;=$E$32,P776=1),"PASS","FAIL")</x:f>
        <x:v>FAIL</x:v>
      </x:c>
      <x:c r="U776" s="98" t="str">
        <x:f>IF(AND(S776&gt;=F776,T776="PASS"),"PASS","FAIL")</x:f>
        <x:v>FAIL</x:v>
      </x:c>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row>
    <x:row r="777">
      <x:c r="B777" s="28" t="str">
        <x:v>P24</x:v>
      </x:c>
      <x:c r="C777" s="28" t="str">
        <x:v>L3-G2</x:v>
      </x:c>
      <x:c r="D777" s="28" t="str">
        <x:v>L3</x:v>
      </x:c>
      <x:c r="E777" s="28" t="str">
        <x:v>G2</x:v>
      </x:c>
      <x:c r="F777" s="96" t="n">
        <x:f>$D$32</x:f>
        <x:v>1</x:v>
      </x:c>
      <x:c r="G777" s="82" t="n">
        <x:f>Y$32</x:f>
        <x:v>1</x:v>
      </x:c>
      <x:c r="H777" s="82" t="n">
        <x:f>MIN(1,Geometries!E9*$I$32+(1-Geometries!E9)*(Geometries!J9*$F$32+Geometries!K9*$G$32*IF(Geometries!M9="YES",1,$J$32)+Geometries!L9*$H$32*IF(Geometries!M9="YES",1,$J$32)))</x:f>
        <x:v>1</x:v>
      </x:c>
      <x:c r="I777" s="82" t="n">
        <x:f>IF($K$32=0,1,IF('Pair Build'!AG19&lt;=$K$32,1,0))</x:f>
        <x:v>1</x:v>
      </x:c>
      <x:c r="J777" s="82" t="n">
        <x:f>IF($L$32=0,1,IF(Geometries!W9&gt;=$L$32,1,0))</x:f>
        <x:v>1</x:v>
      </x:c>
      <x:c r="K777" s="82" t="n">
        <x:f>MIN(IF($M$32=1,Geometries!Z9,1),IF($N$32=1,Geometries!AA9,1))</x:f>
        <x:v>1</x:v>
      </x:c>
      <x:c r="L777" s="82" t="n">
        <x:f>MIN(IF($S$32=1,'Pair Build'!AE19,1),IF($T$32=1,'Pair Build'!AF19,1))</x:f>
        <x:v>1</x:v>
      </x:c>
      <x:c r="M777" s="82" t="n">
        <x:f>IF($O$32=0,1,IF('Pair Build'!AH19&lt;=$O$32,1,0))</x:f>
        <x:v>1</x:v>
      </x:c>
      <x:c r="N777" s="82" t="n">
        <x:f>IF($P$32=0,1,IF('Pair Build'!AI19="PASS",1,0))</x:f>
        <x:v>1</x:v>
      </x:c>
      <x:c r="O777" s="82" t="n">
        <x:f>IF(F777&lt;1,'Pair Build'!Y19,'Pair Build'!Z19)/$Q$32</x:f>
        <x:v>88.53333333333335</x:v>
      </x:c>
      <x:c r="P777" s="82" t="n">
        <x:f>IF('Pair Build'!AK19="T3 FIRM",1,IF(Geometries!AC9&lt;=$R$32,1,0))</x:f>
        <x:v>1</x:v>
      </x:c>
      <x:c r="Q777" s="82" t="n">
        <x:f>IF($U$32=1,Geometries!AB9,1)</x:f>
        <x:v>1</x:v>
      </x:c>
      <x:c r="R777" s="82" t="n">
        <x:f>IF($V$32=1,Lineages!AJ10,1)</x:f>
        <x:v>1</x:v>
      </x:c>
      <x:c r="S777" s="82" t="n">
        <x:f>MIN(1,G777,H777,K777,L777,Q777,R777)</x:f>
        <x:v>1</x:v>
      </x:c>
      <x:c r="T777" s="74" t="str">
        <x:f>IF(AND('Pair Build'!AJ19="FIT",I777=1,J777=1,M777=1,N777=1,O777&lt;=$E$32,P777=1),"PASS","FAIL")</x:f>
        <x:v>FAIL</x:v>
      </x:c>
      <x:c r="U777" s="98" t="str">
        <x:f>IF(AND(S777&gt;=F777,T777="PASS"),"PASS","FAIL")</x:f>
        <x:v>FAIL</x:v>
      </x:c>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row>
    <x:row r="778">
      <x:c r="B778" s="28" t="str">
        <x:v>P24</x:v>
      </x:c>
      <x:c r="C778" s="28" t="str">
        <x:v>L3-G3</x:v>
      </x:c>
      <x:c r="D778" s="28" t="str">
        <x:v>L3</x:v>
      </x:c>
      <x:c r="E778" s="28" t="str">
        <x:v>G3</x:v>
      </x:c>
      <x:c r="F778" s="96" t="n">
        <x:f>$D$32</x:f>
        <x:v>1</x:v>
      </x:c>
      <x:c r="G778" s="82" t="n">
        <x:f>Y$32</x:f>
        <x:v>1</x:v>
      </x:c>
      <x:c r="H778" s="82" t="n">
        <x:f>MIN(1,Geometries!E10*$I$32+(1-Geometries!E10)*(Geometries!J10*$F$32+Geometries!K10*$G$32*IF(Geometries!M10="YES",1,$J$32)+Geometries!L10*$H$32*IF(Geometries!M10="YES",1,$J$32)))</x:f>
        <x:v>1</x:v>
      </x:c>
      <x:c r="I778" s="82" t="n">
        <x:f>IF($K$32=0,1,IF('Pair Build'!AG20&lt;=$K$32,1,0))</x:f>
        <x:v>1</x:v>
      </x:c>
      <x:c r="J778" s="82" t="n">
        <x:f>IF($L$32=0,1,IF(Geometries!W10&gt;=$L$32,1,0))</x:f>
        <x:v>1</x:v>
      </x:c>
      <x:c r="K778" s="82" t="n">
        <x:f>MIN(IF($M$32=1,Geometries!Z10,1),IF($N$32=1,Geometries!AA10,1))</x:f>
        <x:v>1</x:v>
      </x:c>
      <x:c r="L778" s="82" t="n">
        <x:f>MIN(IF($S$32=1,'Pair Build'!AE20,1),IF($T$32=1,'Pair Build'!AF20,1))</x:f>
        <x:v>1</x:v>
      </x:c>
      <x:c r="M778" s="82" t="n">
        <x:f>IF($O$32=0,1,IF('Pair Build'!AH20&lt;=$O$32,1,0))</x:f>
        <x:v>1</x:v>
      </x:c>
      <x:c r="N778" s="82" t="n">
        <x:f>IF($P$32=0,1,IF('Pair Build'!AI20="PASS",1,0))</x:f>
        <x:v>1</x:v>
      </x:c>
      <x:c r="O778" s="82" t="n">
        <x:f>IF(F778&lt;1,'Pair Build'!Y20,'Pair Build'!Z20)/$Q$32</x:f>
        <x:v>59.76470588235295</x:v>
      </x:c>
      <x:c r="P778" s="82" t="n">
        <x:f>IF('Pair Build'!AK20="T3 FIRM",1,IF(Geometries!AC10&lt;=$R$32,1,0))</x:f>
        <x:v>1</x:v>
      </x:c>
      <x:c r="Q778" s="82" t="n">
        <x:f>IF($U$32=1,Geometries!AB10,1)</x:f>
        <x:v>1</x:v>
      </x:c>
      <x:c r="R778" s="82" t="n">
        <x:f>IF($V$32=1,Lineages!AJ10,1)</x:f>
        <x:v>1</x:v>
      </x:c>
      <x:c r="S778" s="82" t="n">
        <x:f>MIN(1,G778,H778,K778,L778,Q778,R778)</x:f>
        <x:v>1</x:v>
      </x:c>
      <x:c r="T778" s="74" t="str">
        <x:f>IF(AND('Pair Build'!AJ20="FIT",I778=1,J778=1,M778=1,N778=1,O778&lt;=$E$32,P778=1),"PASS","FAIL")</x:f>
        <x:v>FAIL</x:v>
      </x:c>
      <x:c r="U778" s="98" t="str">
        <x:f>IF(AND(S778&gt;=F778,T778="PASS"),"PASS","FAIL")</x:f>
        <x:v>FAIL</x:v>
      </x:c>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row>
    <x:row r="779">
      <x:c r="B779" s="28" t="str">
        <x:v>P24</x:v>
      </x:c>
      <x:c r="C779" s="28" t="str">
        <x:v>L3-G4</x:v>
      </x:c>
      <x:c r="D779" s="28" t="str">
        <x:v>L3</x:v>
      </x:c>
      <x:c r="E779" s="28" t="str">
        <x:v>G4</x:v>
      </x:c>
      <x:c r="F779" s="96" t="n">
        <x:f>$D$32</x:f>
        <x:v>1</x:v>
      </x:c>
      <x:c r="G779" s="82" t="n">
        <x:f>Y$32</x:f>
        <x:v>1</x:v>
      </x:c>
      <x:c r="H779" s="82" t="n">
        <x:f>MIN(1,Geometries!E11*$I$32+(1-Geometries!E11)*(Geometries!J11*$F$32+Geometries!K11*$G$32*IF(Geometries!M11="YES",1,$J$32)+Geometries!L11*$H$32*IF(Geometries!M11="YES",1,$J$32)))</x:f>
        <x:v>1</x:v>
      </x:c>
      <x:c r="I779" s="82" t="n">
        <x:f>IF($K$32=0,1,IF('Pair Build'!AG21&lt;=$K$32,1,0))</x:f>
        <x:v>1</x:v>
      </x:c>
      <x:c r="J779" s="82" t="n">
        <x:f>IF($L$32=0,1,IF(Geometries!W11&gt;=$L$32,1,0))</x:f>
        <x:v>1</x:v>
      </x:c>
      <x:c r="K779" s="82" t="n">
        <x:f>MIN(IF($M$32=1,Geometries!Z11,1),IF($N$32=1,Geometries!AA11,1))</x:f>
        <x:v>1</x:v>
      </x:c>
      <x:c r="L779" s="82" t="n">
        <x:f>MIN(IF($S$32=1,'Pair Build'!AE21,1),IF($T$32=1,'Pair Build'!AF21,1))</x:f>
        <x:v>1</x:v>
      </x:c>
      <x:c r="M779" s="82" t="n">
        <x:f>IF($O$32=0,1,IF('Pair Build'!AH21&lt;=$O$32,1,0))</x:f>
        <x:v>1</x:v>
      </x:c>
      <x:c r="N779" s="82" t="n">
        <x:f>IF($P$32=0,1,IF('Pair Build'!AI21="PASS",1,0))</x:f>
        <x:v>1</x:v>
      </x:c>
      <x:c r="O779" s="82" t="n">
        <x:f>IF(F779&lt;1,'Pair Build'!Y21,'Pair Build'!Z21)/$Q$32</x:f>
        <x:v>23.040000000000003</x:v>
      </x:c>
      <x:c r="P779" s="82" t="n">
        <x:f>IF('Pair Build'!AK21="T3 FIRM",1,IF(Geometries!AC11&lt;=$R$32,1,0))</x:f>
        <x:v>1</x:v>
      </x:c>
      <x:c r="Q779" s="82" t="n">
        <x:f>IF($U$32=1,Geometries!AB11,1)</x:f>
        <x:v>1</x:v>
      </x:c>
      <x:c r="R779" s="82" t="n">
        <x:f>IF($V$32=1,Lineages!AJ10,1)</x:f>
        <x:v>1</x:v>
      </x:c>
      <x:c r="S779" s="82" t="n">
        <x:f>MIN(1,G779,H779,K779,L779,Q779,R779)</x:f>
        <x:v>1</x:v>
      </x:c>
      <x:c r="T779" s="74" t="str">
        <x:f>IF(AND('Pair Build'!AJ21="FIT",I779=1,J779=1,M779=1,N779=1,O779&lt;=$E$32,P779=1),"PASS","FAIL")</x:f>
        <x:v>FAIL</x:v>
      </x:c>
      <x:c r="U779" s="98" t="str">
        <x:f>IF(AND(S779&gt;=F779,T779="PASS"),"PASS","FAIL")</x:f>
        <x:v>FAIL</x:v>
      </x:c>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row>
    <x:row r="780">
      <x:c r="B780" s="28" t="str">
        <x:v>P24</x:v>
      </x:c>
      <x:c r="C780" s="28" t="str">
        <x:v>L3-G5</x:v>
      </x:c>
      <x:c r="D780" s="28" t="str">
        <x:v>L3</x:v>
      </x:c>
      <x:c r="E780" s="28" t="str">
        <x:v>G5</x:v>
      </x:c>
      <x:c r="F780" s="96" t="n">
        <x:f>$D$32</x:f>
        <x:v>1</x:v>
      </x:c>
      <x:c r="G780" s="82" t="n">
        <x:f>Y$32</x:f>
        <x:v>1</x:v>
      </x:c>
      <x:c r="H780" s="82" t="n">
        <x:f>MIN(1,Geometries!E12*$I$32+(1-Geometries!E12)*(Geometries!J12*$F$32+Geometries!K12*$G$32*IF(Geometries!M12="YES",1,$J$32)+Geometries!L12*$H$32*IF(Geometries!M12="YES",1,$J$32)))</x:f>
        <x:v>1</x:v>
      </x:c>
      <x:c r="I780" s="82" t="n">
        <x:f>IF($K$32=0,1,IF('Pair Build'!AG22&lt;=$K$32,1,0))</x:f>
        <x:v>1</x:v>
      </x:c>
      <x:c r="J780" s="82" t="n">
        <x:f>IF($L$32=0,1,IF(Geometries!W12&gt;=$L$32,1,0))</x:f>
        <x:v>1</x:v>
      </x:c>
      <x:c r="K780" s="82" t="n">
        <x:f>MIN(IF($M$32=1,Geometries!Z12,1),IF($N$32=1,Geometries!AA12,1))</x:f>
        <x:v>1</x:v>
      </x:c>
      <x:c r="L780" s="82" t="n">
        <x:f>MIN(IF($S$32=1,'Pair Build'!AE22,1),IF($T$32=1,'Pair Build'!AF22,1))</x:f>
        <x:v>1</x:v>
      </x:c>
      <x:c r="M780" s="82" t="n">
        <x:f>IF($O$32=0,1,IF('Pair Build'!AH22&lt;=$O$32,1,0))</x:f>
        <x:v>1</x:v>
      </x:c>
      <x:c r="N780" s="82" t="n">
        <x:f>IF($P$32=0,1,IF('Pair Build'!AI22="PASS",1,0))</x:f>
        <x:v>1</x:v>
      </x:c>
      <x:c r="O780" s="82" t="n">
        <x:f>IF(F780&lt;1,'Pair Build'!Y22,'Pair Build'!Z22)/$Q$32</x:f>
        <x:v>88.44912280701755</x:v>
      </x:c>
      <x:c r="P780" s="82" t="n">
        <x:f>IF('Pair Build'!AK22="T3 FIRM",1,IF(Geometries!AC12&lt;=$R$32,1,0))</x:f>
        <x:v>1</x:v>
      </x:c>
      <x:c r="Q780" s="82" t="n">
        <x:f>IF($U$32=1,Geometries!AB12,1)</x:f>
        <x:v>1</x:v>
      </x:c>
      <x:c r="R780" s="82" t="n">
        <x:f>IF($V$32=1,Lineages!AJ10,1)</x:f>
        <x:v>1</x:v>
      </x:c>
      <x:c r="S780" s="82" t="n">
        <x:f>MIN(1,G780,H780,K780,L780,Q780,R780)</x:f>
        <x:v>1</x:v>
      </x:c>
      <x:c r="T780" s="74" t="str">
        <x:f>IF(AND('Pair Build'!AJ22="FIT",I780=1,J780=1,M780=1,N780=1,O780&lt;=$E$32,P780=1),"PASS","FAIL")</x:f>
        <x:v>FAIL</x:v>
      </x:c>
      <x:c r="U780" s="98" t="str">
        <x:f>IF(AND(S780&gt;=F780,T780="PASS"),"PASS","FAIL")</x:f>
        <x:v>FAIL</x:v>
      </x:c>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row>
    <x:row r="781">
      <x:c r="B781" s="28" t="str">
        <x:v>P24</x:v>
      </x:c>
      <x:c r="C781" s="28" t="str">
        <x:v>L4-G1</x:v>
      </x:c>
      <x:c r="D781" s="28" t="str">
        <x:v>L4</x:v>
      </x:c>
      <x:c r="E781" s="28" t="str">
        <x:v>G1</x:v>
      </x:c>
      <x:c r="F781" s="96" t="n">
        <x:f>$D$32</x:f>
        <x:v>1</x:v>
      </x:c>
      <x:c r="G781" s="82" t="n">
        <x:f>Z$32</x:f>
        <x:v>1</x:v>
      </x:c>
      <x:c r="H781" s="82" t="n">
        <x:f>MIN(1,Geometries!E8*$I$32+(1-Geometries!E8)*(Geometries!J8*$F$32+Geometries!K8*$G$32*IF(Geometries!M8="YES",1,$J$32)+Geometries!L8*$H$32*IF(Geometries!M8="YES",1,$J$32)))</x:f>
        <x:v>1</x:v>
      </x:c>
      <x:c r="I781" s="82" t="n">
        <x:f>IF($K$32=0,1,IF('Pair Build'!AG23&lt;=$K$32,1,0))</x:f>
        <x:v>1</x:v>
      </x:c>
      <x:c r="J781" s="82" t="n">
        <x:f>IF($L$32=0,1,IF(Geometries!W8&gt;=$L$32,1,0))</x:f>
        <x:v>1</x:v>
      </x:c>
      <x:c r="K781" s="82" t="n">
        <x:f>MIN(IF($M$32=1,Geometries!Z8,1),IF($N$32=1,Geometries!AA8,1))</x:f>
        <x:v>1</x:v>
      </x:c>
      <x:c r="L781" s="82" t="n">
        <x:f>MIN(IF($S$32=1,'Pair Build'!AE23,1),IF($T$32=1,'Pair Build'!AF23,1))</x:f>
        <x:v>1</x:v>
      </x:c>
      <x:c r="M781" s="82" t="n">
        <x:f>IF($O$32=0,1,IF('Pair Build'!AH23&lt;=$O$32,1,0))</x:f>
        <x:v>1</x:v>
      </x:c>
      <x:c r="N781" s="82" t="n">
        <x:f>IF($P$32=0,1,IF('Pair Build'!AI23="PASS",1,0))</x:f>
        <x:v>1</x:v>
      </x:c>
      <x:c r="O781" s="82" t="n">
        <x:f>IF(F781&lt;1,'Pair Build'!Y23,'Pair Build'!Z23)/$Q$32</x:f>
        <x:v>91.10588235294118</x:v>
      </x:c>
      <x:c r="P781" s="82" t="n">
        <x:f>IF('Pair Build'!AK23="T3 FIRM",1,IF(Geometries!AC8&lt;=$R$32,1,0))</x:f>
        <x:v>1</x:v>
      </x:c>
      <x:c r="Q781" s="82" t="n">
        <x:f>IF($U$32=1,Geometries!AB8,1)</x:f>
        <x:v>1</x:v>
      </x:c>
      <x:c r="R781" s="82" t="n">
        <x:f>IF($V$32=1,Lineages!AJ11,1)</x:f>
        <x:v>1</x:v>
      </x:c>
      <x:c r="S781" s="82" t="n">
        <x:f>MIN(1,G781,H781,K781,L781,Q781,R781)</x:f>
        <x:v>1</x:v>
      </x:c>
      <x:c r="T781" s="74" t="str">
        <x:f>IF(AND('Pair Build'!AJ23="FIT",I781=1,J781=1,M781=1,N781=1,O781&lt;=$E$32,P781=1),"PASS","FAIL")</x:f>
        <x:v>FAIL</x:v>
      </x:c>
      <x:c r="U781" s="98" t="str">
        <x:f>IF(AND(S781&gt;=F781,T781="PASS"),"PASS","FAIL")</x:f>
        <x:v>FAIL</x:v>
      </x:c>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row>
    <x:row r="782">
      <x:c r="B782" s="28" t="str">
        <x:v>P24</x:v>
      </x:c>
      <x:c r="C782" s="28" t="str">
        <x:v>L4-G2</x:v>
      </x:c>
      <x:c r="D782" s="28" t="str">
        <x:v>L4</x:v>
      </x:c>
      <x:c r="E782" s="28" t="str">
        <x:v>G2</x:v>
      </x:c>
      <x:c r="F782" s="96" t="n">
        <x:f>$D$32</x:f>
        <x:v>1</x:v>
      </x:c>
      <x:c r="G782" s="82" t="n">
        <x:f>Z$32</x:f>
        <x:v>1</x:v>
      </x:c>
      <x:c r="H782" s="82" t="n">
        <x:f>MIN(1,Geometries!E9*$I$32+(1-Geometries!E9)*(Geometries!J9*$F$32+Geometries!K9*$G$32*IF(Geometries!M9="YES",1,$J$32)+Geometries!L9*$H$32*IF(Geometries!M9="YES",1,$J$32)))</x:f>
        <x:v>1</x:v>
      </x:c>
      <x:c r="I782" s="82" t="n">
        <x:f>IF($K$32=0,1,IF('Pair Build'!AG24&lt;=$K$32,1,0))</x:f>
        <x:v>1</x:v>
      </x:c>
      <x:c r="J782" s="82" t="n">
        <x:f>IF($L$32=0,1,IF(Geometries!W9&gt;=$L$32,1,0))</x:f>
        <x:v>1</x:v>
      </x:c>
      <x:c r="K782" s="82" t="n">
        <x:f>MIN(IF($M$32=1,Geometries!Z9,1),IF($N$32=1,Geometries!AA9,1))</x:f>
        <x:v>1</x:v>
      </x:c>
      <x:c r="L782" s="82" t="n">
        <x:f>MIN(IF($S$32=1,'Pair Build'!AE24,1),IF($T$32=1,'Pair Build'!AF24,1))</x:f>
        <x:v>1</x:v>
      </x:c>
      <x:c r="M782" s="82" t="n">
        <x:f>IF($O$32=0,1,IF('Pair Build'!AH24&lt;=$O$32,1,0))</x:f>
        <x:v>1</x:v>
      </x:c>
      <x:c r="N782" s="82" t="n">
        <x:f>IF($P$32=0,1,IF('Pair Build'!AI24="PASS",1,0))</x:f>
        <x:v>1</x:v>
      </x:c>
      <x:c r="O782" s="82" t="n">
        <x:f>IF(F782&lt;1,'Pair Build'!Y24,'Pair Build'!Z24)/$Q$32</x:f>
        <x:v>106.57777777777778</x:v>
      </x:c>
      <x:c r="P782" s="82" t="n">
        <x:f>IF('Pair Build'!AK24="T3 FIRM",1,IF(Geometries!AC9&lt;=$R$32,1,0))</x:f>
        <x:v>1</x:v>
      </x:c>
      <x:c r="Q782" s="82" t="n">
        <x:f>IF($U$32=1,Geometries!AB9,1)</x:f>
        <x:v>1</x:v>
      </x:c>
      <x:c r="R782" s="82" t="n">
        <x:f>IF($V$32=1,Lineages!AJ11,1)</x:f>
        <x:v>1</x:v>
      </x:c>
      <x:c r="S782" s="82" t="n">
        <x:f>MIN(1,G782,H782,K782,L782,Q782,R782)</x:f>
        <x:v>1</x:v>
      </x:c>
      <x:c r="T782" s="74" t="str">
        <x:f>IF(AND('Pair Build'!AJ24="FIT",I782=1,J782=1,M782=1,N782=1,O782&lt;=$E$32,P782=1),"PASS","FAIL")</x:f>
        <x:v>FAIL</x:v>
      </x:c>
      <x:c r="U782" s="98" t="str">
        <x:f>IF(AND(S782&gt;=F782,T782="PASS"),"PASS","FAIL")</x:f>
        <x:v>FAIL</x:v>
      </x:c>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row>
    <x:row r="783">
      <x:c r="B783" s="28" t="str">
        <x:v>P24</x:v>
      </x:c>
      <x:c r="C783" s="28" t="str">
        <x:v>L4-G3</x:v>
      </x:c>
      <x:c r="D783" s="28" t="str">
        <x:v>L4</x:v>
      </x:c>
      <x:c r="E783" s="28" t="str">
        <x:v>G3</x:v>
      </x:c>
      <x:c r="F783" s="96" t="n">
        <x:f>$D$32</x:f>
        <x:v>1</x:v>
      </x:c>
      <x:c r="G783" s="82" t="n">
        <x:f>Z$32</x:f>
        <x:v>1</x:v>
      </x:c>
      <x:c r="H783" s="82" t="n">
        <x:f>MIN(1,Geometries!E10*$I$32+(1-Geometries!E10)*(Geometries!J10*$F$32+Geometries!K10*$G$32*IF(Geometries!M10="YES",1,$J$32)+Geometries!L10*$H$32*IF(Geometries!M10="YES",1,$J$32)))</x:f>
        <x:v>1</x:v>
      </x:c>
      <x:c r="I783" s="82" t="n">
        <x:f>IF($K$32=0,1,IF('Pair Build'!AG25&lt;=$K$32,1,0))</x:f>
        <x:v>1</x:v>
      </x:c>
      <x:c r="J783" s="82" t="n">
        <x:f>IF($L$32=0,1,IF(Geometries!W10&gt;=$L$32,1,0))</x:f>
        <x:v>1</x:v>
      </x:c>
      <x:c r="K783" s="82" t="n">
        <x:f>MIN(IF($M$32=1,Geometries!Z10,1),IF($N$32=1,Geometries!AA10,1))</x:f>
        <x:v>1</x:v>
      </x:c>
      <x:c r="L783" s="82" t="n">
        <x:f>MIN(IF($S$32=1,'Pair Build'!AE25,1),IF($T$32=1,'Pair Build'!AF25,1))</x:f>
        <x:v>1</x:v>
      </x:c>
      <x:c r="M783" s="82" t="n">
        <x:f>IF($O$32=0,1,IF('Pair Build'!AH25&lt;=$O$32,1,0))</x:f>
        <x:v>1</x:v>
      </x:c>
      <x:c r="N783" s="82" t="n">
        <x:f>IF($P$32=0,1,IF('Pair Build'!AI25="PASS",1,0))</x:f>
        <x:v>1</x:v>
      </x:c>
      <x:c r="O783" s="82" t="n">
        <x:f>IF(F783&lt;1,'Pair Build'!Y25,'Pair Build'!Z25)/$Q$32</x:f>
        <x:v>78.58823529411764</x:v>
      </x:c>
      <x:c r="P783" s="82" t="n">
        <x:f>IF('Pair Build'!AK25="T3 FIRM",1,IF(Geometries!AC10&lt;=$R$32,1,0))</x:f>
        <x:v>1</x:v>
      </x:c>
      <x:c r="Q783" s="82" t="n">
        <x:f>IF($U$32=1,Geometries!AB10,1)</x:f>
        <x:v>1</x:v>
      </x:c>
      <x:c r="R783" s="82" t="n">
        <x:f>IF($V$32=1,Lineages!AJ11,1)</x:f>
        <x:v>1</x:v>
      </x:c>
      <x:c r="S783" s="82" t="n">
        <x:f>MIN(1,G783,H783,K783,L783,Q783,R783)</x:f>
        <x:v>1</x:v>
      </x:c>
      <x:c r="T783" s="74" t="str">
        <x:f>IF(AND('Pair Build'!AJ25="FIT",I783=1,J783=1,M783=1,N783=1,O783&lt;=$E$32,P783=1),"PASS","FAIL")</x:f>
        <x:v>FAIL</x:v>
      </x:c>
      <x:c r="U783" s="98" t="str">
        <x:f>IF(AND(S783&gt;=F783,T783="PASS"),"PASS","FAIL")</x:f>
        <x:v>FAIL</x:v>
      </x:c>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row>
    <x:row r="784">
      <x:c r="B784" s="28" t="str">
        <x:v>P24</x:v>
      </x:c>
      <x:c r="C784" s="28" t="str">
        <x:v>L4-G4</x:v>
      </x:c>
      <x:c r="D784" s="28" t="str">
        <x:v>L4</x:v>
      </x:c>
      <x:c r="E784" s="28" t="str">
        <x:v>G4</x:v>
      </x:c>
      <x:c r="F784" s="96" t="n">
        <x:f>$D$32</x:f>
        <x:v>1</x:v>
      </x:c>
      <x:c r="G784" s="82" t="n">
        <x:f>Z$32</x:f>
        <x:v>1</x:v>
      </x:c>
      <x:c r="H784" s="82" t="n">
        <x:f>MIN(1,Geometries!E11*$I$32+(1-Geometries!E11)*(Geometries!J11*$F$32+Geometries!K11*$G$32*IF(Geometries!M11="YES",1,$J$32)+Geometries!L11*$H$32*IF(Geometries!M11="YES",1,$J$32)))</x:f>
        <x:v>1</x:v>
      </x:c>
      <x:c r="I784" s="82" t="n">
        <x:f>IF($K$32=0,1,IF('Pair Build'!AG26&lt;=$K$32,1,0))</x:f>
        <x:v>1</x:v>
      </x:c>
      <x:c r="J784" s="82" t="n">
        <x:f>IF($L$32=0,1,IF(Geometries!W11&gt;=$L$32,1,0))</x:f>
        <x:v>1</x:v>
      </x:c>
      <x:c r="K784" s="82" t="n">
        <x:f>MIN(IF($M$32=1,Geometries!Z11,1),IF($N$32=1,Geometries!AA11,1))</x:f>
        <x:v>1</x:v>
      </x:c>
      <x:c r="L784" s="82" t="n">
        <x:f>MIN(IF($S$32=1,'Pair Build'!AE26,1),IF($T$32=1,'Pair Build'!AF26,1))</x:f>
        <x:v>1</x:v>
      </x:c>
      <x:c r="M784" s="82" t="n">
        <x:f>IF($O$32=0,1,IF('Pair Build'!AH26&lt;=$O$32,1,0))</x:f>
        <x:v>1</x:v>
      </x:c>
      <x:c r="N784" s="82" t="n">
        <x:f>IF($P$32=0,1,IF('Pair Build'!AI26="PASS",1,0))</x:f>
        <x:v>1</x:v>
      </x:c>
      <x:c r="O784" s="82" t="n">
        <x:f>IF(F784&lt;1,'Pair Build'!Y26,'Pair Build'!Z26)/$Q$32</x:f>
        <x:v>25.066666666666666</x:v>
      </x:c>
      <x:c r="P784" s="82" t="n">
        <x:f>IF('Pair Build'!AK26="T3 FIRM",1,IF(Geometries!AC11&lt;=$R$32,1,0))</x:f>
        <x:v>1</x:v>
      </x:c>
      <x:c r="Q784" s="82" t="n">
        <x:f>IF($U$32=1,Geometries!AB11,1)</x:f>
        <x:v>1</x:v>
      </x:c>
      <x:c r="R784" s="82" t="n">
        <x:f>IF($V$32=1,Lineages!AJ11,1)</x:f>
        <x:v>1</x:v>
      </x:c>
      <x:c r="S784" s="82" t="n">
        <x:f>MIN(1,G784,H784,K784,L784,Q784,R784)</x:f>
        <x:v>1</x:v>
      </x:c>
      <x:c r="T784" s="74" t="str">
        <x:f>IF(AND('Pair Build'!AJ26="FIT",I784=1,J784=1,M784=1,N784=1,O784&lt;=$E$32,P784=1),"PASS","FAIL")</x:f>
        <x:v>PASS</x:v>
      </x:c>
      <x:c r="U784" s="98" t="str">
        <x:f>IF(AND(S784&gt;=F784,T784="PASS"),"PASS","FAIL")</x:f>
        <x:v>PASS</x:v>
      </x:c>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row>
    <x:row r="785">
      <x:c r="B785" s="28" t="str">
        <x:v>P24</x:v>
      </x:c>
      <x:c r="C785" s="28" t="str">
        <x:v>L4-G5</x:v>
      </x:c>
      <x:c r="D785" s="28" t="str">
        <x:v>L4</x:v>
      </x:c>
      <x:c r="E785" s="28" t="str">
        <x:v>G5</x:v>
      </x:c>
      <x:c r="F785" s="96" t="n">
        <x:f>$D$32</x:f>
        <x:v>1</x:v>
      </x:c>
      <x:c r="G785" s="82" t="n">
        <x:f>Z$32</x:f>
        <x:v>1</x:v>
      </x:c>
      <x:c r="H785" s="82" t="n">
        <x:f>MIN(1,Geometries!E12*$I$32+(1-Geometries!E12)*(Geometries!J12*$F$32+Geometries!K12*$G$32*IF(Geometries!M12="YES",1,$J$32)+Geometries!L12*$H$32*IF(Geometries!M12="YES",1,$J$32)))</x:f>
        <x:v>1</x:v>
      </x:c>
      <x:c r="I785" s="82" t="n">
        <x:f>IF($K$32=0,1,IF('Pair Build'!AG27&lt;=$K$32,1,0))</x:f>
        <x:v>1</x:v>
      </x:c>
      <x:c r="J785" s="82" t="n">
        <x:f>IF($L$32=0,1,IF(Geometries!W12&gt;=$L$32,1,0))</x:f>
        <x:v>1</x:v>
      </x:c>
      <x:c r="K785" s="82" t="n">
        <x:f>MIN(IF($M$32=1,Geometries!Z12,1),IF($N$32=1,Geometries!AA12,1))</x:f>
        <x:v>1</x:v>
      </x:c>
      <x:c r="L785" s="82" t="n">
        <x:f>MIN(IF($S$32=1,'Pair Build'!AE27,1),IF($T$32=1,'Pair Build'!AF27,1))</x:f>
        <x:v>1</x:v>
      </x:c>
      <x:c r="M785" s="82" t="n">
        <x:f>IF($O$32=0,1,IF('Pair Build'!AH27&lt;=$O$32,1,0))</x:f>
        <x:v>1</x:v>
      </x:c>
      <x:c r="N785" s="82" t="n">
        <x:f>IF($P$32=0,1,IF('Pair Build'!AI27="PASS",1,0))</x:f>
        <x:v>1</x:v>
      </x:c>
      <x:c r="O785" s="82" t="n">
        <x:f>IF(F785&lt;1,'Pair Build'!Y27,'Pair Build'!Z27)/$Q$32</x:f>
        <x:v>110.88421052631578</x:v>
      </x:c>
      <x:c r="P785" s="82" t="n">
        <x:f>IF('Pair Build'!AK27="T3 FIRM",1,IF(Geometries!AC12&lt;=$R$32,1,0))</x:f>
        <x:v>1</x:v>
      </x:c>
      <x:c r="Q785" s="82" t="n">
        <x:f>IF($U$32=1,Geometries!AB12,1)</x:f>
        <x:v>1</x:v>
      </x:c>
      <x:c r="R785" s="82" t="n">
        <x:f>IF($V$32=1,Lineages!AJ11,1)</x:f>
        <x:v>1</x:v>
      </x:c>
      <x:c r="S785" s="82" t="n">
        <x:f>MIN(1,G785,H785,K785,L785,Q785,R785)</x:f>
        <x:v>1</x:v>
      </x:c>
      <x:c r="T785" s="74" t="str">
        <x:f>IF(AND('Pair Build'!AJ27="FIT",I785=1,J785=1,M785=1,N785=1,O785&lt;=$E$32,P785=1),"PASS","FAIL")</x:f>
        <x:v>FAIL</x:v>
      </x:c>
      <x:c r="U785" s="98" t="str">
        <x:f>IF(AND(S785&gt;=F785,T785="PASS"),"PASS","FAIL")</x:f>
        <x:v>FAIL</x:v>
      </x:c>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row>
    <x:row r="786">
      <x:c r="B786" s="28" t="str">
        <x:v>P24</x:v>
      </x:c>
      <x:c r="C786" s="28" t="str">
        <x:v>L5-G1</x:v>
      </x:c>
      <x:c r="D786" s="28" t="str">
        <x:v>L5</x:v>
      </x:c>
      <x:c r="E786" s="28" t="str">
        <x:v>G1</x:v>
      </x:c>
      <x:c r="F786" s="96" t="n">
        <x:f>$D$32</x:f>
        <x:v>1</x:v>
      </x:c>
      <x:c r="G786" s="82" t="n">
        <x:f>AA$32</x:f>
        <x:v>1</x:v>
      </x:c>
      <x:c r="H786" s="82" t="n">
        <x:f>MIN(1,Geometries!E8*$I$32+(1-Geometries!E8)*(Geometries!J8*$F$32+Geometries!K8*$G$32*IF(Geometries!M8="YES",1,$J$32)+Geometries!L8*$H$32*IF(Geometries!M8="YES",1,$J$32)))</x:f>
        <x:v>1</x:v>
      </x:c>
      <x:c r="I786" s="82" t="n">
        <x:f>IF($K$32=0,1,IF('Pair Build'!AG28&lt;=$K$32,1,0))</x:f>
        <x:v>1</x:v>
      </x:c>
      <x:c r="J786" s="82" t="n">
        <x:f>IF($L$32=0,1,IF(Geometries!W8&gt;=$L$32,1,0))</x:f>
        <x:v>1</x:v>
      </x:c>
      <x:c r="K786" s="82" t="n">
        <x:f>MIN(IF($M$32=1,Geometries!Z8,1),IF($N$32=1,Geometries!AA8,1))</x:f>
        <x:v>1</x:v>
      </x:c>
      <x:c r="L786" s="82" t="n">
        <x:f>MIN(IF($S$32=1,'Pair Build'!AE28,1),IF($T$32=1,'Pair Build'!AF28,1))</x:f>
        <x:v>1</x:v>
      </x:c>
      <x:c r="M786" s="82" t="n">
        <x:f>IF($O$32=0,1,IF('Pair Build'!AH28&lt;=$O$32,1,0))</x:f>
        <x:v>1</x:v>
      </x:c>
      <x:c r="N786" s="82" t="n">
        <x:f>IF($P$32=0,1,IF('Pair Build'!AI28="PASS",1,0))</x:f>
        <x:v>1</x:v>
      </x:c>
      <x:c r="O786" s="82" t="n">
        <x:f>IF(F786&lt;1,'Pair Build'!Y28,'Pair Build'!Z28)/$Q$32</x:f>
        <x:v>32</x:v>
      </x:c>
      <x:c r="P786" s="82" t="n">
        <x:f>IF('Pair Build'!AK28="T3 FIRM",1,IF(Geometries!AC8&lt;=$R$32,1,0))</x:f>
        <x:v>1</x:v>
      </x:c>
      <x:c r="Q786" s="82" t="n">
        <x:f>IF($U$32=1,Geometries!AB8,1)</x:f>
        <x:v>1</x:v>
      </x:c>
      <x:c r="R786" s="82" t="n">
        <x:f>IF($V$32=1,Lineages!AJ12,1)</x:f>
        <x:v>1</x:v>
      </x:c>
      <x:c r="S786" s="82" t="n">
        <x:f>MIN(1,G786,H786,K786,L786,Q786,R786)</x:f>
        <x:v>1</x:v>
      </x:c>
      <x:c r="T786" s="74" t="str">
        <x:f>IF(AND('Pair Build'!AJ28="FIT",I786=1,J786=1,M786=1,N786=1,O786&lt;=$E$32,P786=1),"PASS","FAIL")</x:f>
        <x:v>PASS</x:v>
      </x:c>
      <x:c r="U786" s="98" t="str">
        <x:f>IF(AND(S786&gt;=F786,T786="PASS"),"PASS","FAIL")</x:f>
        <x:v>PASS</x:v>
      </x:c>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row>
    <x:row r="787">
      <x:c r="B787" s="28" t="str">
        <x:v>P24</x:v>
      </x:c>
      <x:c r="C787" s="28" t="str">
        <x:v>L5-G2</x:v>
      </x:c>
      <x:c r="D787" s="28" t="str">
        <x:v>L5</x:v>
      </x:c>
      <x:c r="E787" s="28" t="str">
        <x:v>G2</x:v>
      </x:c>
      <x:c r="F787" s="96" t="n">
        <x:f>$D$32</x:f>
        <x:v>1</x:v>
      </x:c>
      <x:c r="G787" s="82" t="n">
        <x:f>AA$32</x:f>
        <x:v>1</x:v>
      </x:c>
      <x:c r="H787" s="82" t="n">
        <x:f>MIN(1,Geometries!E9*$I$32+(1-Geometries!E9)*(Geometries!J9*$F$32+Geometries!K9*$G$32*IF(Geometries!M9="YES",1,$J$32)+Geometries!L9*$H$32*IF(Geometries!M9="YES",1,$J$32)))</x:f>
        <x:v>1</x:v>
      </x:c>
      <x:c r="I787" s="82" t="n">
        <x:f>IF($K$32=0,1,IF('Pair Build'!AG29&lt;=$K$32,1,0))</x:f>
        <x:v>1</x:v>
      </x:c>
      <x:c r="J787" s="82" t="n">
        <x:f>IF($L$32=0,1,IF(Geometries!W9&gt;=$L$32,1,0))</x:f>
        <x:v>1</x:v>
      </x:c>
      <x:c r="K787" s="82" t="n">
        <x:f>MIN(IF($M$32=1,Geometries!Z9,1),IF($N$32=1,Geometries!AA9,1))</x:f>
        <x:v>1</x:v>
      </x:c>
      <x:c r="L787" s="82" t="n">
        <x:f>MIN(IF($S$32=1,'Pair Build'!AE29,1),IF($T$32=1,'Pair Build'!AF29,1))</x:f>
        <x:v>1</x:v>
      </x:c>
      <x:c r="M787" s="82" t="n">
        <x:f>IF($O$32=0,1,IF('Pair Build'!AH29&lt;=$O$32,1,0))</x:f>
        <x:v>1</x:v>
      </x:c>
      <x:c r="N787" s="82" t="n">
        <x:f>IF($P$32=0,1,IF('Pair Build'!AI29="PASS",1,0))</x:f>
        <x:v>1</x:v>
      </x:c>
      <x:c r="O787" s="82" t="n">
        <x:f>IF(F787&lt;1,'Pair Build'!Y29,'Pair Build'!Z29)/$Q$32</x:f>
        <x:v>41.06666666666666</x:v>
      </x:c>
      <x:c r="P787" s="82" t="n">
        <x:f>IF('Pair Build'!AK29="T3 FIRM",1,IF(Geometries!AC9&lt;=$R$32,1,0))</x:f>
        <x:v>1</x:v>
      </x:c>
      <x:c r="Q787" s="82" t="n">
        <x:f>IF($U$32=1,Geometries!AB9,1)</x:f>
        <x:v>1</x:v>
      </x:c>
      <x:c r="R787" s="82" t="n">
        <x:f>IF($V$32=1,Lineages!AJ12,1)</x:f>
        <x:v>1</x:v>
      </x:c>
      <x:c r="S787" s="82" t="n">
        <x:f>MIN(1,G787,H787,K787,L787,Q787,R787)</x:f>
        <x:v>1</x:v>
      </x:c>
      <x:c r="T787" s="74" t="str">
        <x:f>IF(AND('Pair Build'!AJ29="FIT",I787=1,J787=1,M787=1,N787=1,O787&lt;=$E$32,P787=1),"PASS","FAIL")</x:f>
        <x:v>PASS</x:v>
      </x:c>
      <x:c r="U787" s="98" t="str">
        <x:f>IF(AND(S787&gt;=F787,T787="PASS"),"PASS","FAIL")</x:f>
        <x:v>PASS</x:v>
      </x:c>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row>
    <x:row r="788">
      <x:c r="B788" s="28" t="str">
        <x:v>P24</x:v>
      </x:c>
      <x:c r="C788" s="28" t="str">
        <x:v>L5-G3</x:v>
      </x:c>
      <x:c r="D788" s="28" t="str">
        <x:v>L5</x:v>
      </x:c>
      <x:c r="E788" s="28" t="str">
        <x:v>G3</x:v>
      </x:c>
      <x:c r="F788" s="96" t="n">
        <x:f>$D$32</x:f>
        <x:v>1</x:v>
      </x:c>
      <x:c r="G788" s="82" t="n">
        <x:f>AA$32</x:f>
        <x:v>1</x:v>
      </x:c>
      <x:c r="H788" s="82" t="n">
        <x:f>MIN(1,Geometries!E10*$I$32+(1-Geometries!E10)*(Geometries!J10*$F$32+Geometries!K10*$G$32*IF(Geometries!M10="YES",1,$J$32)+Geometries!L10*$H$32*IF(Geometries!M10="YES",1,$J$32)))</x:f>
        <x:v>1</x:v>
      </x:c>
      <x:c r="I788" s="82" t="n">
        <x:f>IF($K$32=0,1,IF('Pair Build'!AG30&lt;=$K$32,1,0))</x:f>
        <x:v>1</x:v>
      </x:c>
      <x:c r="J788" s="82" t="n">
        <x:f>IF($L$32=0,1,IF(Geometries!W10&gt;=$L$32,1,0))</x:f>
        <x:v>1</x:v>
      </x:c>
      <x:c r="K788" s="82" t="n">
        <x:f>MIN(IF($M$32=1,Geometries!Z10,1),IF($N$32=1,Geometries!AA10,1))</x:f>
        <x:v>1</x:v>
      </x:c>
      <x:c r="L788" s="82" t="n">
        <x:f>MIN(IF($S$32=1,'Pair Build'!AE30,1),IF($T$32=1,'Pair Build'!AF30,1))</x:f>
        <x:v>1</x:v>
      </x:c>
      <x:c r="M788" s="82" t="n">
        <x:f>IF($O$32=0,1,IF('Pair Build'!AH30&lt;=$O$32,1,0))</x:f>
        <x:v>1</x:v>
      </x:c>
      <x:c r="N788" s="82" t="n">
        <x:f>IF($P$32=0,1,IF('Pair Build'!AI30="PASS",1,0))</x:f>
        <x:v>1</x:v>
      </x:c>
      <x:c r="O788" s="82" t="n">
        <x:f>IF(F788&lt;1,'Pair Build'!Y30,'Pair Build'!Z30)/$Q$32</x:f>
        <x:v>25.599999999999998</x:v>
      </x:c>
      <x:c r="P788" s="82" t="n">
        <x:f>IF('Pair Build'!AK30="T3 FIRM",1,IF(Geometries!AC10&lt;=$R$32,1,0))</x:f>
        <x:v>1</x:v>
      </x:c>
      <x:c r="Q788" s="82" t="n">
        <x:f>IF($U$32=1,Geometries!AB10,1)</x:f>
        <x:v>1</x:v>
      </x:c>
      <x:c r="R788" s="82" t="n">
        <x:f>IF($V$32=1,Lineages!AJ12,1)</x:f>
        <x:v>1</x:v>
      </x:c>
      <x:c r="S788" s="82" t="n">
        <x:f>MIN(1,G788,H788,K788,L788,Q788,R788)</x:f>
        <x:v>1</x:v>
      </x:c>
      <x:c r="T788" s="74" t="str">
        <x:f>IF(AND('Pair Build'!AJ30="FIT",I788=1,J788=1,M788=1,N788=1,O788&lt;=$E$32,P788=1),"PASS","FAIL")</x:f>
        <x:v>PASS</x:v>
      </x:c>
      <x:c r="U788" s="98" t="str">
        <x:f>IF(AND(S788&gt;=F788,T788="PASS"),"PASS","FAIL")</x:f>
        <x:v>PASS</x:v>
      </x:c>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row>
    <x:row r="789">
      <x:c r="B789" s="28" t="str">
        <x:v>P24</x:v>
      </x:c>
      <x:c r="C789" s="28" t="str">
        <x:v>L5-G4</x:v>
      </x:c>
      <x:c r="D789" s="28" t="str">
        <x:v>L5</x:v>
      </x:c>
      <x:c r="E789" s="28" t="str">
        <x:v>G4</x:v>
      </x:c>
      <x:c r="F789" s="96" t="n">
        <x:f>$D$32</x:f>
        <x:v>1</x:v>
      </x:c>
      <x:c r="G789" s="82" t="n">
        <x:f>AA$32</x:f>
        <x:v>1</x:v>
      </x:c>
      <x:c r="H789" s="82" t="n">
        <x:f>MIN(1,Geometries!E11*$I$32+(1-Geometries!E11)*(Geometries!J11*$F$32+Geometries!K11*$G$32*IF(Geometries!M11="YES",1,$J$32)+Geometries!L11*$H$32*IF(Geometries!M11="YES",1,$J$32)))</x:f>
        <x:v>1</x:v>
      </x:c>
      <x:c r="I789" s="82" t="n">
        <x:f>IF($K$32=0,1,IF('Pair Build'!AG31&lt;=$K$32,1,0))</x:f>
        <x:v>1</x:v>
      </x:c>
      <x:c r="J789" s="82" t="n">
        <x:f>IF($L$32=0,1,IF(Geometries!W11&gt;=$L$32,1,0))</x:f>
        <x:v>1</x:v>
      </x:c>
      <x:c r="K789" s="82" t="n">
        <x:f>MIN(IF($M$32=1,Geometries!Z11,1),IF($N$32=1,Geometries!AA11,1))</x:f>
        <x:v>1</x:v>
      </x:c>
      <x:c r="L789" s="82" t="n">
        <x:f>MIN(IF($S$32=1,'Pair Build'!AE31,1),IF($T$32=1,'Pair Build'!AF31,1))</x:f>
        <x:v>1</x:v>
      </x:c>
      <x:c r="M789" s="82" t="n">
        <x:f>IF($O$32=0,1,IF('Pair Build'!AH31&lt;=$O$32,1,0))</x:f>
        <x:v>1</x:v>
      </x:c>
      <x:c r="N789" s="82" t="n">
        <x:f>IF($P$32=0,1,IF('Pair Build'!AI31="PASS",1,0))</x:f>
        <x:v>1</x:v>
      </x:c>
      <x:c r="O789" s="82" t="n">
        <x:f>IF(F789&lt;1,'Pair Build'!Y31,'Pair Build'!Z31)/$Q$32</x:f>
        <x:v>12.799999999999999</x:v>
      </x:c>
      <x:c r="P789" s="82" t="n">
        <x:f>IF('Pair Build'!AK31="T3 FIRM",1,IF(Geometries!AC11&lt;=$R$32,1,0))</x:f>
        <x:v>1</x:v>
      </x:c>
      <x:c r="Q789" s="82" t="n">
        <x:f>IF($U$32=1,Geometries!AB11,1)</x:f>
        <x:v>1</x:v>
      </x:c>
      <x:c r="R789" s="82" t="n">
        <x:f>IF($V$32=1,Lineages!AJ12,1)</x:f>
        <x:v>1</x:v>
      </x:c>
      <x:c r="S789" s="82" t="n">
        <x:f>MIN(1,G789,H789,K789,L789,Q789,R789)</x:f>
        <x:v>1</x:v>
      </x:c>
      <x:c r="T789" s="74" t="str">
        <x:f>IF(AND('Pair Build'!AJ31="FIT",I789=1,J789=1,M789=1,N789=1,O789&lt;=$E$32,P789=1),"PASS","FAIL")</x:f>
        <x:v>PASS</x:v>
      </x:c>
      <x:c r="U789" s="98" t="str">
        <x:f>IF(AND(S789&gt;=F789,T789="PASS"),"PASS","FAIL")</x:f>
        <x:v>PASS</x:v>
      </x:c>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row>
    <x:row r="790">
      <x:c r="B790" s="28" t="str">
        <x:v>P24</x:v>
      </x:c>
      <x:c r="C790" s="28" t="str">
        <x:v>L5-G5</x:v>
      </x:c>
      <x:c r="D790" s="28" t="str">
        <x:v>L5</x:v>
      </x:c>
      <x:c r="E790" s="28" t="str">
        <x:v>G5</x:v>
      </x:c>
      <x:c r="F790" s="96" t="n">
        <x:f>$D$32</x:f>
        <x:v>1</x:v>
      </x:c>
      <x:c r="G790" s="82" t="n">
        <x:f>AA$32</x:f>
        <x:v>1</x:v>
      </x:c>
      <x:c r="H790" s="82" t="n">
        <x:f>MIN(1,Geometries!E12*$I$32+(1-Geometries!E12)*(Geometries!J12*$F$32+Geometries!K12*$G$32*IF(Geometries!M12="YES",1,$J$32)+Geometries!L12*$H$32*IF(Geometries!M12="YES",1,$J$32)))</x:f>
        <x:v>1</x:v>
      </x:c>
      <x:c r="I790" s="82" t="n">
        <x:f>IF($K$32=0,1,IF('Pair Build'!AG32&lt;=$K$32,1,0))</x:f>
        <x:v>1</x:v>
      </x:c>
      <x:c r="J790" s="82" t="n">
        <x:f>IF($L$32=0,1,IF(Geometries!W12&gt;=$L$32,1,0))</x:f>
        <x:v>1</x:v>
      </x:c>
      <x:c r="K790" s="82" t="n">
        <x:f>MIN(IF($M$32=1,Geometries!Z12,1),IF($N$32=1,Geometries!AA12,1))</x:f>
        <x:v>1</x:v>
      </x:c>
      <x:c r="L790" s="82" t="n">
        <x:f>MIN(IF($S$32=1,'Pair Build'!AE32,1),IF($T$32=1,'Pair Build'!AF32,1))</x:f>
        <x:v>1</x:v>
      </x:c>
      <x:c r="M790" s="82" t="n">
        <x:f>IF($O$32=0,1,IF('Pair Build'!AH32&lt;=$O$32,1,0))</x:f>
        <x:v>1</x:v>
      </x:c>
      <x:c r="N790" s="82" t="n">
        <x:f>IF($P$32=0,1,IF('Pair Build'!AI32="PASS",1,0))</x:f>
        <x:v>1</x:v>
      </x:c>
      <x:c r="O790" s="82" t="n">
        <x:f>IF(F790&lt;1,'Pair Build'!Y32,'Pair Build'!Z32)/$Q$32</x:f>
        <x:v>42.93333333333334</x:v>
      </x:c>
      <x:c r="P790" s="82" t="n">
        <x:f>IF('Pair Build'!AK32="T3 FIRM",1,IF(Geometries!AC12&lt;=$R$32,1,0))</x:f>
        <x:v>1</x:v>
      </x:c>
      <x:c r="Q790" s="82" t="n">
        <x:f>IF($U$32=1,Geometries!AB12,1)</x:f>
        <x:v>1</x:v>
      </x:c>
      <x:c r="R790" s="82" t="n">
        <x:f>IF($V$32=1,Lineages!AJ12,1)</x:f>
        <x:v>1</x:v>
      </x:c>
      <x:c r="S790" s="82" t="n">
        <x:f>MIN(1,G790,H790,K790,L790,Q790,R790)</x:f>
        <x:v>1</x:v>
      </x:c>
      <x:c r="T790" s="74" t="str">
        <x:f>IF(AND('Pair Build'!AJ32="FIT",I790=1,J790=1,M790=1,N790=1,O790&lt;=$E$32,P790=1),"PASS","FAIL")</x:f>
        <x:v>PASS</x:v>
      </x:c>
      <x:c r="U790" s="98" t="str">
        <x:f>IF(AND(S790&gt;=F790,T790="PASS"),"PASS","FAIL")</x:f>
        <x:v>PASS</x:v>
      </x:c>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row>
    <x:row r="791">
      <x:c r="B791" s="28" t="str">
        <x:v>P24</x:v>
      </x:c>
      <x:c r="C791" s="28" t="str">
        <x:v>L6-G1</x:v>
      </x:c>
      <x:c r="D791" s="28" t="str">
        <x:v>L6</x:v>
      </x:c>
      <x:c r="E791" s="28" t="str">
        <x:v>G1</x:v>
      </x:c>
      <x:c r="F791" s="96" t="n">
        <x:f>$D$32</x:f>
        <x:v>1</x:v>
      </x:c>
      <x:c r="G791" s="82" t="n">
        <x:f>AB$32</x:f>
        <x:v>1</x:v>
      </x:c>
      <x:c r="H791" s="82" t="n">
        <x:f>MIN(1,Geometries!E8*$I$32+(1-Geometries!E8)*(Geometries!J8*$F$32+Geometries!K8*$G$32*IF(Geometries!M8="YES",1,$J$32)+Geometries!L8*$H$32*IF(Geometries!M8="YES",1,$J$32)))</x:f>
        <x:v>1</x:v>
      </x:c>
      <x:c r="I791" s="82" t="n">
        <x:f>IF($K$32=0,1,IF('Pair Build'!AG33&lt;=$K$32,1,0))</x:f>
        <x:v>1</x:v>
      </x:c>
      <x:c r="J791" s="82" t="n">
        <x:f>IF($L$32=0,1,IF(Geometries!W8&gt;=$L$32,1,0))</x:f>
        <x:v>1</x:v>
      </x:c>
      <x:c r="K791" s="82" t="n">
        <x:f>MIN(IF($M$32=1,Geometries!Z8,1),IF($N$32=1,Geometries!AA8,1))</x:f>
        <x:v>1</x:v>
      </x:c>
      <x:c r="L791" s="82" t="n">
        <x:f>MIN(IF($S$32=1,'Pair Build'!AE33,1),IF($T$32=1,'Pair Build'!AF33,1))</x:f>
        <x:v>1</x:v>
      </x:c>
      <x:c r="M791" s="82" t="n">
        <x:f>IF($O$32=0,1,IF('Pair Build'!AH33&lt;=$O$32,1,0))</x:f>
        <x:v>1</x:v>
      </x:c>
      <x:c r="N791" s="82" t="n">
        <x:f>IF($P$32=0,1,IF('Pair Build'!AI33="PASS",1,0))</x:f>
        <x:v>1</x:v>
      </x:c>
      <x:c r="O791" s="82" t="n">
        <x:f>IF(F791&lt;1,'Pair Build'!Y33,'Pair Build'!Z33)/$Q$32</x:f>
        <x:v>175.34117647058824</x:v>
      </x:c>
      <x:c r="P791" s="82" t="n">
        <x:f>IF('Pair Build'!AK33="T3 FIRM",1,IF(Geometries!AC8&lt;=$R$32,1,0))</x:f>
        <x:v>1</x:v>
      </x:c>
      <x:c r="Q791" s="82" t="n">
        <x:f>IF($U$32=1,Geometries!AB8,1)</x:f>
        <x:v>1</x:v>
      </x:c>
      <x:c r="R791" s="82" t="n">
        <x:f>IF($V$32=1,Lineages!AJ13,1)</x:f>
        <x:v>1</x:v>
      </x:c>
      <x:c r="S791" s="82" t="n">
        <x:f>MIN(1,G791,H791,K791,L791,Q791,R791)</x:f>
        <x:v>1</x:v>
      </x:c>
      <x:c r="T791" s="74" t="str">
        <x:f>IF(AND('Pair Build'!AJ33="FIT",I791=1,J791=1,M791=1,N791=1,O791&lt;=$E$32,P791=1),"PASS","FAIL")</x:f>
        <x:v>FAIL</x:v>
      </x:c>
      <x:c r="U791" s="98" t="str">
        <x:f>IF(AND(S791&gt;=F791,T791="PASS"),"PASS","FAIL")</x:f>
        <x:v>FAIL</x:v>
      </x:c>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row>
    <x:row r="792">
      <x:c r="B792" s="28" t="str">
        <x:v>P24</x:v>
      </x:c>
      <x:c r="C792" s="28" t="str">
        <x:v>L6-G2</x:v>
      </x:c>
      <x:c r="D792" s="28" t="str">
        <x:v>L6</x:v>
      </x:c>
      <x:c r="E792" s="28" t="str">
        <x:v>G2</x:v>
      </x:c>
      <x:c r="F792" s="96" t="n">
        <x:f>$D$32</x:f>
        <x:v>1</x:v>
      </x:c>
      <x:c r="G792" s="82" t="n">
        <x:f>AB$32</x:f>
        <x:v>1</x:v>
      </x:c>
      <x:c r="H792" s="82" t="n">
        <x:f>MIN(1,Geometries!E9*$I$32+(1-Geometries!E9)*(Geometries!J9*$F$32+Geometries!K9*$G$32*IF(Geometries!M9="YES",1,$J$32)+Geometries!L9*$H$32*IF(Geometries!M9="YES",1,$J$32)))</x:f>
        <x:v>1</x:v>
      </x:c>
      <x:c r="I792" s="82" t="n">
        <x:f>IF($K$32=0,1,IF('Pair Build'!AG34&lt;=$K$32,1,0))</x:f>
        <x:v>1</x:v>
      </x:c>
      <x:c r="J792" s="82" t="n">
        <x:f>IF($L$32=0,1,IF(Geometries!W9&gt;=$L$32,1,0))</x:f>
        <x:v>1</x:v>
      </x:c>
      <x:c r="K792" s="82" t="n">
        <x:f>MIN(IF($M$32=1,Geometries!Z9,1),IF($N$32=1,Geometries!AA9,1))</x:f>
        <x:v>1</x:v>
      </x:c>
      <x:c r="L792" s="82" t="n">
        <x:f>MIN(IF($S$32=1,'Pair Build'!AE34,1),IF($T$32=1,'Pair Build'!AF34,1))</x:f>
        <x:v>1</x:v>
      </x:c>
      <x:c r="M792" s="82" t="n">
        <x:f>IF($O$32=0,1,IF('Pair Build'!AH34&lt;=$O$32,1,0))</x:f>
        <x:v>1</x:v>
      </x:c>
      <x:c r="N792" s="82" t="n">
        <x:f>IF($P$32=0,1,IF('Pair Build'!AI34="PASS",1,0))</x:f>
        <x:v>1</x:v>
      </x:c>
      <x:c r="O792" s="82" t="n">
        <x:f>IF(F792&lt;1,'Pair Build'!Y34,'Pair Build'!Z34)/$Q$32</x:f>
        <x:v>199.91111111111113</x:v>
      </x:c>
      <x:c r="P792" s="82" t="n">
        <x:f>IF('Pair Build'!AK34="T3 FIRM",1,IF(Geometries!AC9&lt;=$R$32,1,0))</x:f>
        <x:v>1</x:v>
      </x:c>
      <x:c r="Q792" s="82" t="n">
        <x:f>IF($U$32=1,Geometries!AB9,1)</x:f>
        <x:v>1</x:v>
      </x:c>
      <x:c r="R792" s="82" t="n">
        <x:f>IF($V$32=1,Lineages!AJ13,1)</x:f>
        <x:v>1</x:v>
      </x:c>
      <x:c r="S792" s="82" t="n">
        <x:f>MIN(1,G792,H792,K792,L792,Q792,R792)</x:f>
        <x:v>1</x:v>
      </x:c>
      <x:c r="T792" s="74" t="str">
        <x:f>IF(AND('Pair Build'!AJ34="FIT",I792=1,J792=1,M792=1,N792=1,O792&lt;=$E$32,P792=1),"PASS","FAIL")</x:f>
        <x:v>FAIL</x:v>
      </x:c>
      <x:c r="U792" s="98" t="str">
        <x:f>IF(AND(S792&gt;=F792,T792="PASS"),"PASS","FAIL")</x:f>
        <x:v>FAIL</x:v>
      </x:c>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row>
    <x:row r="793">
      <x:c r="B793" s="28" t="str">
        <x:v>P24</x:v>
      </x:c>
      <x:c r="C793" s="28" t="str">
        <x:v>L6-G3</x:v>
      </x:c>
      <x:c r="D793" s="28" t="str">
        <x:v>L6</x:v>
      </x:c>
      <x:c r="E793" s="28" t="str">
        <x:v>G3</x:v>
      </x:c>
      <x:c r="F793" s="96" t="n">
        <x:f>$D$32</x:f>
        <x:v>1</x:v>
      </x:c>
      <x:c r="G793" s="82" t="n">
        <x:f>AB$32</x:f>
        <x:v>1</x:v>
      </x:c>
      <x:c r="H793" s="82" t="n">
        <x:f>MIN(1,Geometries!E10*$I$32+(1-Geometries!E10)*(Geometries!J10*$F$32+Geometries!K10*$G$32*IF(Geometries!M10="YES",1,$J$32)+Geometries!L10*$H$32*IF(Geometries!M10="YES",1,$J$32)))</x:f>
        <x:v>1</x:v>
      </x:c>
      <x:c r="I793" s="82" t="n">
        <x:f>IF($K$32=0,1,IF('Pair Build'!AG35&lt;=$K$32,1,0))</x:f>
        <x:v>1</x:v>
      </x:c>
      <x:c r="J793" s="82" t="n">
        <x:f>IF($L$32=0,1,IF(Geometries!W10&gt;=$L$32,1,0))</x:f>
        <x:v>1</x:v>
      </x:c>
      <x:c r="K793" s="82" t="n">
        <x:f>MIN(IF($M$32=1,Geometries!Z10,1),IF($N$32=1,Geometries!AA10,1))</x:f>
        <x:v>1</x:v>
      </x:c>
      <x:c r="L793" s="82" t="n">
        <x:f>MIN(IF($S$32=1,'Pair Build'!AE35,1),IF($T$32=1,'Pair Build'!AF35,1))</x:f>
        <x:v>1</x:v>
      </x:c>
      <x:c r="M793" s="82" t="n">
        <x:f>IF($O$32=0,1,IF('Pair Build'!AH35&lt;=$O$32,1,0))</x:f>
        <x:v>1</x:v>
      </x:c>
      <x:c r="N793" s="82" t="n">
        <x:f>IF($P$32=0,1,IF('Pair Build'!AI35="PASS",1,0))</x:f>
        <x:v>1</x:v>
      </x:c>
      <x:c r="O793" s="82" t="n">
        <x:f>IF(F793&lt;1,'Pair Build'!Y35,'Pair Build'!Z35)/$Q$32</x:f>
        <x:v>154.11764705882354</x:v>
      </x:c>
      <x:c r="P793" s="82" t="n">
        <x:f>IF('Pair Build'!AK35="T3 FIRM",1,IF(Geometries!AC10&lt;=$R$32,1,0))</x:f>
        <x:v>1</x:v>
      </x:c>
      <x:c r="Q793" s="82" t="n">
        <x:f>IF($U$32=1,Geometries!AB10,1)</x:f>
        <x:v>1</x:v>
      </x:c>
      <x:c r="R793" s="82" t="n">
        <x:f>IF($V$32=1,Lineages!AJ13,1)</x:f>
        <x:v>1</x:v>
      </x:c>
      <x:c r="S793" s="82" t="n">
        <x:f>MIN(1,G793,H793,K793,L793,Q793,R793)</x:f>
        <x:v>1</x:v>
      </x:c>
      <x:c r="T793" s="74" t="str">
        <x:f>IF(AND('Pair Build'!AJ35="FIT",I793=1,J793=1,M793=1,N793=1,O793&lt;=$E$32,P793=1),"PASS","FAIL")</x:f>
        <x:v>FAIL</x:v>
      </x:c>
      <x:c r="U793" s="98" t="str">
        <x:f>IF(AND(S793&gt;=F793,T793="PASS"),"PASS","FAIL")</x:f>
        <x:v>FAIL</x:v>
      </x:c>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row>
    <x:row r="794">
      <x:c r="B794" s="28" t="str">
        <x:v>P24</x:v>
      </x:c>
      <x:c r="C794" s="28" t="str">
        <x:v>L6-G4</x:v>
      </x:c>
      <x:c r="D794" s="28" t="str">
        <x:v>L6</x:v>
      </x:c>
      <x:c r="E794" s="28" t="str">
        <x:v>G4</x:v>
      </x:c>
      <x:c r="F794" s="96" t="n">
        <x:f>$D$32</x:f>
        <x:v>1</x:v>
      </x:c>
      <x:c r="G794" s="82" t="n">
        <x:f>AB$32</x:f>
        <x:v>1</x:v>
      </x:c>
      <x:c r="H794" s="82" t="n">
        <x:f>MIN(1,Geometries!E11*$I$32+(1-Geometries!E11)*(Geometries!J11*$F$32+Geometries!K11*$G$32*IF(Geometries!M11="YES",1,$J$32)+Geometries!L11*$H$32*IF(Geometries!M11="YES",1,$J$32)))</x:f>
        <x:v>1</x:v>
      </x:c>
      <x:c r="I794" s="82" t="n">
        <x:f>IF($K$32=0,1,IF('Pair Build'!AG36&lt;=$K$32,1,0))</x:f>
        <x:v>1</x:v>
      </x:c>
      <x:c r="J794" s="82" t="n">
        <x:f>IF($L$32=0,1,IF(Geometries!W11&gt;=$L$32,1,0))</x:f>
        <x:v>1</x:v>
      </x:c>
      <x:c r="K794" s="82" t="n">
        <x:f>MIN(IF($M$32=1,Geometries!Z11,1),IF($N$32=1,Geometries!AA11,1))</x:f>
        <x:v>1</x:v>
      </x:c>
      <x:c r="L794" s="82" t="n">
        <x:f>MIN(IF($S$32=1,'Pair Build'!AE36,1),IF($T$32=1,'Pair Build'!AF36,1))</x:f>
        <x:v>1</x:v>
      </x:c>
      <x:c r="M794" s="82" t="n">
        <x:f>IF($O$32=0,1,IF('Pair Build'!AH36&lt;=$O$32,1,0))</x:f>
        <x:v>1</x:v>
      </x:c>
      <x:c r="N794" s="82" t="n">
        <x:f>IF($P$32=0,1,IF('Pair Build'!AI36="PASS",1,0))</x:f>
        <x:v>1</x:v>
      </x:c>
      <x:c r="O794" s="82" t="n">
        <x:f>IF(F794&lt;1,'Pair Build'!Y36,'Pair Build'!Z36)/$Q$32</x:f>
        <x:v>42.34666666666667</x:v>
      </x:c>
      <x:c r="P794" s="82" t="n">
        <x:f>IF('Pair Build'!AK36="T3 FIRM",1,IF(Geometries!AC11&lt;=$R$32,1,0))</x:f>
        <x:v>1</x:v>
      </x:c>
      <x:c r="Q794" s="82" t="n">
        <x:f>IF($U$32=1,Geometries!AB11,1)</x:f>
        <x:v>1</x:v>
      </x:c>
      <x:c r="R794" s="82" t="n">
        <x:f>IF($V$32=1,Lineages!AJ13,1)</x:f>
        <x:v>1</x:v>
      </x:c>
      <x:c r="S794" s="82" t="n">
        <x:f>MIN(1,G794,H794,K794,L794,Q794,R794)</x:f>
        <x:v>1</x:v>
      </x:c>
      <x:c r="T794" s="74" t="str">
        <x:f>IF(AND('Pair Build'!AJ36="FIT",I794=1,J794=1,M794=1,N794=1,O794&lt;=$E$32,P794=1),"PASS","FAIL")</x:f>
        <x:v>PASS</x:v>
      </x:c>
      <x:c r="U794" s="98" t="str">
        <x:f>IF(AND(S794&gt;=F794,T794="PASS"),"PASS","FAIL")</x:f>
        <x:v>PASS</x:v>
      </x:c>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row>
    <x:row r="795">
      <x:c r="B795" s="28" t="str">
        <x:v>P24</x:v>
      </x:c>
      <x:c r="C795" s="28" t="str">
        <x:v>L6-G5</x:v>
      </x:c>
      <x:c r="D795" s="28" t="str">
        <x:v>L6</x:v>
      </x:c>
      <x:c r="E795" s="28" t="str">
        <x:v>G5</x:v>
      </x:c>
      <x:c r="F795" s="96" t="n">
        <x:f>$D$32</x:f>
        <x:v>1</x:v>
      </x:c>
      <x:c r="G795" s="82" t="n">
        <x:f>AB$32</x:f>
        <x:v>1</x:v>
      </x:c>
      <x:c r="H795" s="82" t="n">
        <x:f>MIN(1,Geometries!E12*$I$32+(1-Geometries!E12)*(Geometries!J12*$F$32+Geometries!K12*$G$32*IF(Geometries!M12="YES",1,$J$32)+Geometries!L12*$H$32*IF(Geometries!M12="YES",1,$J$32)))</x:f>
        <x:v>1</x:v>
      </x:c>
      <x:c r="I795" s="82" t="n">
        <x:f>IF($K$32=0,1,IF('Pair Build'!AG37&lt;=$K$32,1,0))</x:f>
        <x:v>1</x:v>
      </x:c>
      <x:c r="J795" s="82" t="n">
        <x:f>IF($L$32=0,1,IF(Geometries!W12&gt;=$L$32,1,0))</x:f>
        <x:v>1</x:v>
      </x:c>
      <x:c r="K795" s="82" t="n">
        <x:f>MIN(IF($M$32=1,Geometries!Z12,1),IF($N$32=1,Geometries!AA12,1))</x:f>
        <x:v>1</x:v>
      </x:c>
      <x:c r="L795" s="82" t="n">
        <x:f>MIN(IF($S$32=1,'Pair Build'!AE37,1),IF($T$32=1,'Pair Build'!AF37,1))</x:f>
        <x:v>1</x:v>
      </x:c>
      <x:c r="M795" s="82" t="n">
        <x:f>IF($O$32=0,1,IF('Pair Build'!AH37&lt;=$O$32,1,0))</x:f>
        <x:v>1</x:v>
      </x:c>
      <x:c r="N795" s="82" t="n">
        <x:f>IF($P$32=0,1,IF('Pair Build'!AI37="PASS",1,0))</x:f>
        <x:v>1</x:v>
      </x:c>
      <x:c r="O795" s="82" t="n">
        <x:f>IF(F795&lt;1,'Pair Build'!Y37,'Pair Build'!Z37)/$Q$32</x:f>
        <x:v>207.7263157894737</x:v>
      </x:c>
      <x:c r="P795" s="82" t="n">
        <x:f>IF('Pair Build'!AK37="T3 FIRM",1,IF(Geometries!AC12&lt;=$R$32,1,0))</x:f>
        <x:v>1</x:v>
      </x:c>
      <x:c r="Q795" s="82" t="n">
        <x:f>IF($U$32=1,Geometries!AB12,1)</x:f>
        <x:v>1</x:v>
      </x:c>
      <x:c r="R795" s="82" t="n">
        <x:f>IF($V$32=1,Lineages!AJ13,1)</x:f>
        <x:v>1</x:v>
      </x:c>
      <x:c r="S795" s="82" t="n">
        <x:f>MIN(1,G795,H795,K795,L795,Q795,R795)</x:f>
        <x:v>1</x:v>
      </x:c>
      <x:c r="T795" s="74" t="str">
        <x:f>IF(AND('Pair Build'!AJ37="FIT",I795=1,J795=1,M795=1,N795=1,O795&lt;=$E$32,P795=1),"PASS","FAIL")</x:f>
        <x:v>FAIL</x:v>
      </x:c>
      <x:c r="U795" s="98" t="str">
        <x:f>IF(AND(S795&gt;=F795,T795="PASS"),"PASS","FAIL")</x:f>
        <x:v>FAIL</x:v>
      </x:c>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row>
    <x:row r="796">
      <x:c r="B796" s="28" t="str">
        <x:v>P25</x:v>
      </x:c>
      <x:c r="C796" s="28" t="str">
        <x:v>L1-G1</x:v>
      </x:c>
      <x:c r="D796" s="28" t="str">
        <x:v>L1</x:v>
      </x:c>
      <x:c r="E796" s="28" t="str">
        <x:v>G1</x:v>
      </x:c>
      <x:c r="F796" s="96" t="n">
        <x:f>$D$33</x:f>
        <x:v>1</x:v>
      </x:c>
      <x:c r="G796" s="82" t="n">
        <x:f>W$33</x:f>
        <x:v>1</x:v>
      </x:c>
      <x:c r="H796" s="82" t="n">
        <x:f>MIN(1,Geometries!E8*$I$33+(1-Geometries!E8)*(Geometries!J8*$F$33+Geometries!K8*$G$33*IF(Geometries!M8="YES",1,$J$33)+Geometries!L8*$H$33*IF(Geometries!M8="YES",1,$J$33)))</x:f>
        <x:v>1</x:v>
      </x:c>
      <x:c r="I796" s="82" t="n">
        <x:f>IF($K$33=0,1,IF('Pair Build'!AG8&lt;=$K$33,1,0))</x:f>
        <x:v>1</x:v>
      </x:c>
      <x:c r="J796" s="82" t="n">
        <x:f>IF($L$33=0,1,IF(Geometries!W8&gt;=$L$33,1,0))</x:f>
        <x:v>1</x:v>
      </x:c>
      <x:c r="K796" s="82" t="n">
        <x:f>MIN(IF($M$33=1,Geometries!Z8,1),IF($N$33=1,Geometries!AA8,1))</x:f>
        <x:v>1</x:v>
      </x:c>
      <x:c r="L796" s="82" t="n">
        <x:f>MIN(IF($S$33=1,'Pair Build'!AE8,1),IF($T$33=1,'Pair Build'!AF8,1))</x:f>
        <x:v>1</x:v>
      </x:c>
      <x:c r="M796" s="82" t="n">
        <x:f>IF($O$33=0,1,IF('Pair Build'!AH8&lt;=$O$33,1,0))</x:f>
        <x:v>1</x:v>
      </x:c>
      <x:c r="N796" s="82" t="n">
        <x:f>IF($P$33=0,1,IF('Pair Build'!AI8="PASS",1,0))</x:f>
        <x:v>1</x:v>
      </x:c>
      <x:c r="O796" s="82" t="n">
        <x:f>IF(F796&lt;1,'Pair Build'!Y8,'Pair Build'!Z8)/$Q$33</x:f>
        <x:v>36</x:v>
      </x:c>
      <x:c r="P796" s="82" t="n">
        <x:f>IF('Pair Build'!AK8="T3 FIRM",1,IF(Geometries!AC8&lt;=$R$33,1,0))</x:f>
        <x:v>1</x:v>
      </x:c>
      <x:c r="Q796" s="82" t="n">
        <x:f>IF($U$33=1,Geometries!AB8,1)</x:f>
        <x:v>1</x:v>
      </x:c>
      <x:c r="R796" s="82" t="n">
        <x:f>IF($V$33=1,Lineages!AJ8,1)</x:f>
        <x:v>1</x:v>
      </x:c>
      <x:c r="S796" s="82" t="n">
        <x:f>MIN(1,G796,H796,K796,L796,Q796,R796)</x:f>
        <x:v>1</x:v>
      </x:c>
      <x:c r="T796" s="74" t="str">
        <x:f>IF(AND('Pair Build'!AJ8="FIT",I796=1,J796=1,M796=1,N796=1,O796&lt;=$E$33,P796=1),"PASS","FAIL")</x:f>
        <x:v>PASS</x:v>
      </x:c>
      <x:c r="U796" s="98" t="str">
        <x:f>IF(AND(S796&gt;=F796,T796="PASS"),"PASS","FAIL")</x:f>
        <x:v>PASS</x:v>
      </x:c>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row>
    <x:row r="797">
      <x:c r="B797" s="28" t="str">
        <x:v>P25</x:v>
      </x:c>
      <x:c r="C797" s="28" t="str">
        <x:v>L1-G2</x:v>
      </x:c>
      <x:c r="D797" s="28" t="str">
        <x:v>L1</x:v>
      </x:c>
      <x:c r="E797" s="28" t="str">
        <x:v>G2</x:v>
      </x:c>
      <x:c r="F797" s="96" t="n">
        <x:f>$D$33</x:f>
        <x:v>1</x:v>
      </x:c>
      <x:c r="G797" s="82" t="n">
        <x:f>W$33</x:f>
        <x:v>1</x:v>
      </x:c>
      <x:c r="H797" s="82" t="n">
        <x:f>MIN(1,Geometries!E9*$I$33+(1-Geometries!E9)*(Geometries!J9*$F$33+Geometries!K9*$G$33*IF(Geometries!M9="YES",1,$J$33)+Geometries!L9*$H$33*IF(Geometries!M9="YES",1,$J$33)))</x:f>
        <x:v>1</x:v>
      </x:c>
      <x:c r="I797" s="82" t="n">
        <x:f>IF($K$33=0,1,IF('Pair Build'!AG9&lt;=$K$33,1,0))</x:f>
        <x:v>1</x:v>
      </x:c>
      <x:c r="J797" s="82" t="n">
        <x:f>IF($L$33=0,1,IF(Geometries!W9&gt;=$L$33,1,0))</x:f>
        <x:v>1</x:v>
      </x:c>
      <x:c r="K797" s="82" t="n">
        <x:f>MIN(IF($M$33=1,Geometries!Z9,1),IF($N$33=1,Geometries!AA9,1))</x:f>
        <x:v>1</x:v>
      </x:c>
      <x:c r="L797" s="82" t="n">
        <x:f>MIN(IF($S$33=1,'Pair Build'!AE9,1),IF($T$33=1,'Pair Build'!AF9,1))</x:f>
        <x:v>1</x:v>
      </x:c>
      <x:c r="M797" s="82" t="n">
        <x:f>IF($O$33=0,1,IF('Pair Build'!AH9&lt;=$O$33,1,0))</x:f>
        <x:v>1</x:v>
      </x:c>
      <x:c r="N797" s="82" t="n">
        <x:f>IF($P$33=0,1,IF('Pair Build'!AI9="PASS",1,0))</x:f>
        <x:v>1</x:v>
      </x:c>
      <x:c r="O797" s="82" t="n">
        <x:f>IF(F797&lt;1,'Pair Build'!Y9,'Pair Build'!Z9)/$Q$33</x:f>
        <x:v>44</x:v>
      </x:c>
      <x:c r="P797" s="82" t="n">
        <x:f>IF('Pair Build'!AK9="T3 FIRM",1,IF(Geometries!AC9&lt;=$R$33,1,0))</x:f>
        <x:v>1</x:v>
      </x:c>
      <x:c r="Q797" s="82" t="n">
        <x:f>IF($U$33=1,Geometries!AB9,1)</x:f>
        <x:v>1</x:v>
      </x:c>
      <x:c r="R797" s="82" t="n">
        <x:f>IF($V$33=1,Lineages!AJ8,1)</x:f>
        <x:v>1</x:v>
      </x:c>
      <x:c r="S797" s="82" t="n">
        <x:f>MIN(1,G797,H797,K797,L797,Q797,R797)</x:f>
        <x:v>1</x:v>
      </x:c>
      <x:c r="T797" s="74" t="str">
        <x:f>IF(AND('Pair Build'!AJ9="FIT",I797=1,J797=1,M797=1,N797=1,O797&lt;=$E$33,P797=1),"PASS","FAIL")</x:f>
        <x:v>PASS</x:v>
      </x:c>
      <x:c r="U797" s="98" t="str">
        <x:f>IF(AND(S797&gt;=F797,T797="PASS"),"PASS","FAIL")</x:f>
        <x:v>PASS</x:v>
      </x:c>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row>
    <x:row r="798">
      <x:c r="B798" s="28" t="str">
        <x:v>P25</x:v>
      </x:c>
      <x:c r="C798" s="28" t="str">
        <x:v>L1-G3</x:v>
      </x:c>
      <x:c r="D798" s="28" t="str">
        <x:v>L1</x:v>
      </x:c>
      <x:c r="E798" s="28" t="str">
        <x:v>G3</x:v>
      </x:c>
      <x:c r="F798" s="96" t="n">
        <x:f>$D$33</x:f>
        <x:v>1</x:v>
      </x:c>
      <x:c r="G798" s="82" t="n">
        <x:f>W$33</x:f>
        <x:v>1</x:v>
      </x:c>
      <x:c r="H798" s="82" t="n">
        <x:f>MIN(1,Geometries!E10*$I$33+(1-Geometries!E10)*(Geometries!J10*$F$33+Geometries!K10*$G$33*IF(Geometries!M10="YES",1,$J$33)+Geometries!L10*$H$33*IF(Geometries!M10="YES",1,$J$33)))</x:f>
        <x:v>1</x:v>
      </x:c>
      <x:c r="I798" s="82" t="n">
        <x:f>IF($K$33=0,1,IF('Pair Build'!AG10&lt;=$K$33,1,0))</x:f>
        <x:v>1</x:v>
      </x:c>
      <x:c r="J798" s="82" t="n">
        <x:f>IF($L$33=0,1,IF(Geometries!W10&gt;=$L$33,1,0))</x:f>
        <x:v>1</x:v>
      </x:c>
      <x:c r="K798" s="82" t="n">
        <x:f>MIN(IF($M$33=1,Geometries!Z10,1),IF($N$33=1,Geometries!AA10,1))</x:f>
        <x:v>1</x:v>
      </x:c>
      <x:c r="L798" s="82" t="n">
        <x:f>MIN(IF($S$33=1,'Pair Build'!AE10,1),IF($T$33=1,'Pair Build'!AF10,1))</x:f>
        <x:v>1</x:v>
      </x:c>
      <x:c r="M798" s="82" t="n">
        <x:f>IF($O$33=0,1,IF('Pair Build'!AH10&lt;=$O$33,1,0))</x:f>
        <x:v>1</x:v>
      </x:c>
      <x:c r="N798" s="82" t="n">
        <x:f>IF($P$33=0,1,IF('Pair Build'!AI10="PASS",1,0))</x:f>
        <x:v>1</x:v>
      </x:c>
      <x:c r="O798" s="82" t="n">
        <x:f>IF(F798&lt;1,'Pair Build'!Y10,'Pair Build'!Z10)/$Q$33</x:f>
        <x:v>30</x:v>
      </x:c>
      <x:c r="P798" s="82" t="n">
        <x:f>IF('Pair Build'!AK10="T3 FIRM",1,IF(Geometries!AC10&lt;=$R$33,1,0))</x:f>
        <x:v>1</x:v>
      </x:c>
      <x:c r="Q798" s="82" t="n">
        <x:f>IF($U$33=1,Geometries!AB10,1)</x:f>
        <x:v>1</x:v>
      </x:c>
      <x:c r="R798" s="82" t="n">
        <x:f>IF($V$33=1,Lineages!AJ8,1)</x:f>
        <x:v>1</x:v>
      </x:c>
      <x:c r="S798" s="82" t="n">
        <x:f>MIN(1,G798,H798,K798,L798,Q798,R798)</x:f>
        <x:v>1</x:v>
      </x:c>
      <x:c r="T798" s="74" t="str">
        <x:f>IF(AND('Pair Build'!AJ10="FIT",I798=1,J798=1,M798=1,N798=1,O798&lt;=$E$33,P798=1),"PASS","FAIL")</x:f>
        <x:v>PASS</x:v>
      </x:c>
      <x:c r="U798" s="98" t="str">
        <x:f>IF(AND(S798&gt;=F798,T798="PASS"),"PASS","FAIL")</x:f>
        <x:v>PASS</x:v>
      </x:c>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row>
    <x:row r="799">
      <x:c r="B799" s="28" t="str">
        <x:v>P25</x:v>
      </x:c>
      <x:c r="C799" s="28" t="str">
        <x:v>L1-G4</x:v>
      </x:c>
      <x:c r="D799" s="28" t="str">
        <x:v>L1</x:v>
      </x:c>
      <x:c r="E799" s="28" t="str">
        <x:v>G4</x:v>
      </x:c>
      <x:c r="F799" s="96" t="n">
        <x:f>$D$33</x:f>
        <x:v>1</x:v>
      </x:c>
      <x:c r="G799" s="82" t="n">
        <x:f>W$33</x:f>
        <x:v>1</x:v>
      </x:c>
      <x:c r="H799" s="82" t="n">
        <x:f>MIN(1,Geometries!E11*$I$33+(1-Geometries!E11)*(Geometries!J11*$F$33+Geometries!K11*$G$33*IF(Geometries!M11="YES",1,$J$33)+Geometries!L11*$H$33*IF(Geometries!M11="YES",1,$J$33)))</x:f>
        <x:v>1</x:v>
      </x:c>
      <x:c r="I799" s="82" t="n">
        <x:f>IF($K$33=0,1,IF('Pair Build'!AG11&lt;=$K$33,1,0))</x:f>
        <x:v>1</x:v>
      </x:c>
      <x:c r="J799" s="82" t="n">
        <x:f>IF($L$33=0,1,IF(Geometries!W11&gt;=$L$33,1,0))</x:f>
        <x:v>1</x:v>
      </x:c>
      <x:c r="K799" s="82" t="n">
        <x:f>MIN(IF($M$33=1,Geometries!Z11,1),IF($N$33=1,Geometries!AA11,1))</x:f>
        <x:v>1</x:v>
      </x:c>
      <x:c r="L799" s="82" t="n">
        <x:f>MIN(IF($S$33=1,'Pair Build'!AE11,1),IF($T$33=1,'Pair Build'!AF11,1))</x:f>
        <x:v>1</x:v>
      </x:c>
      <x:c r="M799" s="82" t="n">
        <x:f>IF($O$33=0,1,IF('Pair Build'!AH11&lt;=$O$33,1,0))</x:f>
        <x:v>1</x:v>
      </x:c>
      <x:c r="N799" s="82" t="n">
        <x:f>IF($P$33=0,1,IF('Pair Build'!AI11="PASS",1,0))</x:f>
        <x:v>1</x:v>
      </x:c>
      <x:c r="O799" s="82" t="n">
        <x:f>IF(F799&lt;1,'Pair Build'!Y11,'Pair Build'!Z11)/$Q$33</x:f>
        <x:v>12</x:v>
      </x:c>
      <x:c r="P799" s="82" t="n">
        <x:f>IF('Pair Build'!AK11="T3 FIRM",1,IF(Geometries!AC11&lt;=$R$33,1,0))</x:f>
        <x:v>1</x:v>
      </x:c>
      <x:c r="Q799" s="82" t="n">
        <x:f>IF($U$33=1,Geometries!AB11,1)</x:f>
        <x:v>1</x:v>
      </x:c>
      <x:c r="R799" s="82" t="n">
        <x:f>IF($V$33=1,Lineages!AJ8,1)</x:f>
        <x:v>1</x:v>
      </x:c>
      <x:c r="S799" s="82" t="n">
        <x:f>MIN(1,G799,H799,K799,L799,Q799,R799)</x:f>
        <x:v>1</x:v>
      </x:c>
      <x:c r="T799" s="74" t="str">
        <x:f>IF(AND('Pair Build'!AJ11="FIT",I799=1,J799=1,M799=1,N799=1,O799&lt;=$E$33,P799=1),"PASS","FAIL")</x:f>
        <x:v>PASS</x:v>
      </x:c>
      <x:c r="U799" s="98" t="str">
        <x:f>IF(AND(S799&gt;=F799,T799="PASS"),"PASS","FAIL")</x:f>
        <x:v>PASS</x:v>
      </x:c>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row>
    <x:row r="800">
      <x:c r="B800" s="28" t="str">
        <x:v>P25</x:v>
      </x:c>
      <x:c r="C800" s="28" t="str">
        <x:v>L1-G5</x:v>
      </x:c>
      <x:c r="D800" s="28" t="str">
        <x:v>L1</x:v>
      </x:c>
      <x:c r="E800" s="28" t="str">
        <x:v>G5</x:v>
      </x:c>
      <x:c r="F800" s="96" t="n">
        <x:f>$D$33</x:f>
        <x:v>1</x:v>
      </x:c>
      <x:c r="G800" s="82" t="n">
        <x:f>W$33</x:f>
        <x:v>1</x:v>
      </x:c>
      <x:c r="H800" s="82" t="n">
        <x:f>MIN(1,Geometries!E12*$I$33+(1-Geometries!E12)*(Geometries!J12*$F$33+Geometries!K12*$G$33*IF(Geometries!M12="YES",1,$J$33)+Geometries!L12*$H$33*IF(Geometries!M12="YES",1,$J$33)))</x:f>
        <x:v>1</x:v>
      </x:c>
      <x:c r="I800" s="82" t="n">
        <x:f>IF($K$33=0,1,IF('Pair Build'!AG12&lt;=$K$33,1,0))</x:f>
        <x:v>1</x:v>
      </x:c>
      <x:c r="J800" s="82" t="n">
        <x:f>IF($L$33=0,1,IF(Geometries!W12&gt;=$L$33,1,0))</x:f>
        <x:v>1</x:v>
      </x:c>
      <x:c r="K800" s="82" t="n">
        <x:f>MIN(IF($M$33=1,Geometries!Z12,1),IF($N$33=1,Geometries!AA12,1))</x:f>
        <x:v>1</x:v>
      </x:c>
      <x:c r="L800" s="82" t="n">
        <x:f>MIN(IF($S$33=1,'Pair Build'!AE12,1),IF($T$33=1,'Pair Build'!AF12,1))</x:f>
        <x:v>1</x:v>
      </x:c>
      <x:c r="M800" s="82" t="n">
        <x:f>IF($O$33=0,1,IF('Pair Build'!AH12&lt;=$O$33,1,0))</x:f>
        <x:v>1</x:v>
      </x:c>
      <x:c r="N800" s="82" t="n">
        <x:f>IF($P$33=0,1,IF('Pair Build'!AI12="PASS",1,0))</x:f>
        <x:v>1</x:v>
      </x:c>
      <x:c r="O800" s="82" t="n">
        <x:f>IF(F800&lt;1,'Pair Build'!Y12,'Pair Build'!Z12)/$Q$33</x:f>
        <x:v>46</x:v>
      </x:c>
      <x:c r="P800" s="82" t="n">
        <x:f>IF('Pair Build'!AK12="T3 FIRM",1,IF(Geometries!AC12&lt;=$R$33,1,0))</x:f>
        <x:v>1</x:v>
      </x:c>
      <x:c r="Q800" s="82" t="n">
        <x:f>IF($U$33=1,Geometries!AB12,1)</x:f>
        <x:v>1</x:v>
      </x:c>
      <x:c r="R800" s="82" t="n">
        <x:f>IF($V$33=1,Lineages!AJ8,1)</x:f>
        <x:v>1</x:v>
      </x:c>
      <x:c r="S800" s="82" t="n">
        <x:f>MIN(1,G800,H800,K800,L800,Q800,R800)</x:f>
        <x:v>1</x:v>
      </x:c>
      <x:c r="T800" s="74" t="str">
        <x:f>IF(AND('Pair Build'!AJ12="FIT",I800=1,J800=1,M800=1,N800=1,O800&lt;=$E$33,P800=1),"PASS","FAIL")</x:f>
        <x:v>PASS</x:v>
      </x:c>
      <x:c r="U800" s="98" t="str">
        <x:f>IF(AND(S800&gt;=F800,T800="PASS"),"PASS","FAIL")</x:f>
        <x:v>PASS</x:v>
      </x:c>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row>
    <x:row r="801">
      <x:c r="B801" s="28" t="str">
        <x:v>P25</x:v>
      </x:c>
      <x:c r="C801" s="28" t="str">
        <x:v>L2-G1</x:v>
      </x:c>
      <x:c r="D801" s="28" t="str">
        <x:v>L2</x:v>
      </x:c>
      <x:c r="E801" s="28" t="str">
        <x:v>G1</x:v>
      </x:c>
      <x:c r="F801" s="96" t="n">
        <x:f>$D$33</x:f>
        <x:v>1</x:v>
      </x:c>
      <x:c r="G801" s="82" t="n">
        <x:f>X$33</x:f>
        <x:v>1</x:v>
      </x:c>
      <x:c r="H801" s="82" t="n">
        <x:f>MIN(1,Geometries!E8*$I$33+(1-Geometries!E8)*(Geometries!J8*$F$33+Geometries!K8*$G$33*IF(Geometries!M8="YES",1,$J$33)+Geometries!L8*$H$33*IF(Geometries!M8="YES",1,$J$33)))</x:f>
        <x:v>1</x:v>
      </x:c>
      <x:c r="I801" s="82" t="n">
        <x:f>IF($K$33=0,1,IF('Pair Build'!AG13&lt;=$K$33,1,0))</x:f>
        <x:v>1</x:v>
      </x:c>
      <x:c r="J801" s="82" t="n">
        <x:f>IF($L$33=0,1,IF(Geometries!W8&gt;=$L$33,1,0))</x:f>
        <x:v>1</x:v>
      </x:c>
      <x:c r="K801" s="82" t="n">
        <x:f>MIN(IF($M$33=1,Geometries!Z8,1),IF($N$33=1,Geometries!AA8,1))</x:f>
        <x:v>1</x:v>
      </x:c>
      <x:c r="L801" s="82" t="n">
        <x:f>MIN(IF($S$33=1,'Pair Build'!AE13,1),IF($T$33=1,'Pair Build'!AF13,1))</x:f>
        <x:v>1</x:v>
      </x:c>
      <x:c r="M801" s="82" t="n">
        <x:f>IF($O$33=0,1,IF('Pair Build'!AH13&lt;=$O$33,1,0))</x:f>
        <x:v>1</x:v>
      </x:c>
      <x:c r="N801" s="82" t="n">
        <x:f>IF($P$33=0,1,IF('Pair Build'!AI13="PASS",1,0))</x:f>
        <x:v>1</x:v>
      </x:c>
      <x:c r="O801" s="82" t="n">
        <x:f>IF(F801&lt;1,'Pair Build'!Y13,'Pair Build'!Z13)/$Q$33</x:f>
        <x:v>42.21176470588235</x:v>
      </x:c>
      <x:c r="P801" s="82" t="n">
        <x:f>IF('Pair Build'!AK13="T3 FIRM",1,IF(Geometries!AC8&lt;=$R$33,1,0))</x:f>
        <x:v>1</x:v>
      </x:c>
      <x:c r="Q801" s="82" t="n">
        <x:f>IF($U$33=1,Geometries!AB8,1)</x:f>
        <x:v>1</x:v>
      </x:c>
      <x:c r="R801" s="82" t="n">
        <x:f>IF($V$33=1,Lineages!AJ9,1)</x:f>
        <x:v>1</x:v>
      </x:c>
      <x:c r="S801" s="82" t="n">
        <x:f>MIN(1,G801,H801,K801,L801,Q801,R801)</x:f>
        <x:v>1</x:v>
      </x:c>
      <x:c r="T801" s="74" t="str">
        <x:f>IF(AND('Pair Build'!AJ13="FIT",I801=1,J801=1,M801=1,N801=1,O801&lt;=$E$33,P801=1),"PASS","FAIL")</x:f>
        <x:v>PASS</x:v>
      </x:c>
      <x:c r="U801" s="98" t="str">
        <x:f>IF(AND(S801&gt;=F801,T801="PASS"),"PASS","FAIL")</x:f>
        <x:v>PASS</x:v>
      </x:c>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row>
    <x:row r="802">
      <x:c r="B802" s="28" t="str">
        <x:v>P25</x:v>
      </x:c>
      <x:c r="C802" s="28" t="str">
        <x:v>L2-G2</x:v>
      </x:c>
      <x:c r="D802" s="28" t="str">
        <x:v>L2</x:v>
      </x:c>
      <x:c r="E802" s="28" t="str">
        <x:v>G2</x:v>
      </x:c>
      <x:c r="F802" s="96" t="n">
        <x:f>$D$33</x:f>
        <x:v>1</x:v>
      </x:c>
      <x:c r="G802" s="82" t="n">
        <x:f>X$33</x:f>
        <x:v>1</x:v>
      </x:c>
      <x:c r="H802" s="82" t="n">
        <x:f>MIN(1,Geometries!E9*$I$33+(1-Geometries!E9)*(Geometries!J9*$F$33+Geometries!K9*$G$33*IF(Geometries!M9="YES",1,$J$33)+Geometries!L9*$H$33*IF(Geometries!M9="YES",1,$J$33)))</x:f>
        <x:v>1</x:v>
      </x:c>
      <x:c r="I802" s="82" t="n">
        <x:f>IF($K$33=0,1,IF('Pair Build'!AG14&lt;=$K$33,1,0))</x:f>
        <x:v>1</x:v>
      </x:c>
      <x:c r="J802" s="82" t="n">
        <x:f>IF($L$33=0,1,IF(Geometries!W9&gt;=$L$33,1,0))</x:f>
        <x:v>1</x:v>
      </x:c>
      <x:c r="K802" s="82" t="n">
        <x:f>MIN(IF($M$33=1,Geometries!Z9,1),IF($N$33=1,Geometries!AA9,1))</x:f>
        <x:v>1</x:v>
      </x:c>
      <x:c r="L802" s="82" t="n">
        <x:f>MIN(IF($S$33=1,'Pair Build'!AE14,1),IF($T$33=1,'Pair Build'!AF14,1))</x:f>
        <x:v>1</x:v>
      </x:c>
      <x:c r="M802" s="82" t="n">
        <x:f>IF($O$33=0,1,IF('Pair Build'!AH14&lt;=$O$33,1,0))</x:f>
        <x:v>1</x:v>
      </x:c>
      <x:c r="N802" s="82" t="n">
        <x:f>IF($P$33=0,1,IF('Pair Build'!AI14="PASS",1,0))</x:f>
        <x:v>1</x:v>
      </x:c>
      <x:c r="O802" s="82" t="n">
        <x:f>IF(F802&lt;1,'Pair Build'!Y14,'Pair Build'!Z14)/$Q$33</x:f>
        <x:v>50.86666666666667</x:v>
      </x:c>
      <x:c r="P802" s="82" t="n">
        <x:f>IF('Pair Build'!AK14="T3 FIRM",1,IF(Geometries!AC9&lt;=$R$33,1,0))</x:f>
        <x:v>1</x:v>
      </x:c>
      <x:c r="Q802" s="82" t="n">
        <x:f>IF($U$33=1,Geometries!AB9,1)</x:f>
        <x:v>1</x:v>
      </x:c>
      <x:c r="R802" s="82" t="n">
        <x:f>IF($V$33=1,Lineages!AJ9,1)</x:f>
        <x:v>1</x:v>
      </x:c>
      <x:c r="S802" s="82" t="n">
        <x:f>MIN(1,G802,H802,K802,L802,Q802,R802)</x:f>
        <x:v>1</x:v>
      </x:c>
      <x:c r="T802" s="74" t="str">
        <x:f>IF(AND('Pair Build'!AJ14="FIT",I802=1,J802=1,M802=1,N802=1,O802&lt;=$E$33,P802=1),"PASS","FAIL")</x:f>
        <x:v>FAIL</x:v>
      </x:c>
      <x:c r="U802" s="98" t="str">
        <x:f>IF(AND(S802&gt;=F802,T802="PASS"),"PASS","FAIL")</x:f>
        <x:v>FAIL</x:v>
      </x:c>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row>
    <x:row r="803">
      <x:c r="B803" s="28" t="str">
        <x:v>P25</x:v>
      </x:c>
      <x:c r="C803" s="28" t="str">
        <x:v>L2-G3</x:v>
      </x:c>
      <x:c r="D803" s="28" t="str">
        <x:v>L2</x:v>
      </x:c>
      <x:c r="E803" s="28" t="str">
        <x:v>G3</x:v>
      </x:c>
      <x:c r="F803" s="96" t="n">
        <x:f>$D$33</x:f>
        <x:v>1</x:v>
      </x:c>
      <x:c r="G803" s="82" t="n">
        <x:f>X$33</x:f>
        <x:v>1</x:v>
      </x:c>
      <x:c r="H803" s="82" t="n">
        <x:f>MIN(1,Geometries!E10*$I$33+(1-Geometries!E10)*(Geometries!J10*$F$33+Geometries!K10*$G$33*IF(Geometries!M10="YES",1,$J$33)+Geometries!L10*$H$33*IF(Geometries!M10="YES",1,$J$33)))</x:f>
        <x:v>1</x:v>
      </x:c>
      <x:c r="I803" s="82" t="n">
        <x:f>IF($K$33=0,1,IF('Pair Build'!AG15&lt;=$K$33,1,0))</x:f>
        <x:v>1</x:v>
      </x:c>
      <x:c r="J803" s="82" t="n">
        <x:f>IF($L$33=0,1,IF(Geometries!W10&gt;=$L$33,1,0))</x:f>
        <x:v>1</x:v>
      </x:c>
      <x:c r="K803" s="82" t="n">
        <x:f>MIN(IF($M$33=1,Geometries!Z10,1),IF($N$33=1,Geometries!AA10,1))</x:f>
        <x:v>1</x:v>
      </x:c>
      <x:c r="L803" s="82" t="n">
        <x:f>MIN(IF($S$33=1,'Pair Build'!AE15,1),IF($T$33=1,'Pair Build'!AF15,1))</x:f>
        <x:v>1</x:v>
      </x:c>
      <x:c r="M803" s="82" t="n">
        <x:f>IF($O$33=0,1,IF('Pair Build'!AH15&lt;=$O$33,1,0))</x:f>
        <x:v>1</x:v>
      </x:c>
      <x:c r="N803" s="82" t="n">
        <x:f>IF($P$33=0,1,IF('Pair Build'!AI15="PASS",1,0))</x:f>
        <x:v>1</x:v>
      </x:c>
      <x:c r="O803" s="82" t="n">
        <x:f>IF(F803&lt;1,'Pair Build'!Y15,'Pair Build'!Z15)/$Q$33</x:f>
        <x:v>35.576470588235296</x:v>
      </x:c>
      <x:c r="P803" s="82" t="n">
        <x:f>IF('Pair Build'!AK15="T3 FIRM",1,IF(Geometries!AC10&lt;=$R$33,1,0))</x:f>
        <x:v>1</x:v>
      </x:c>
      <x:c r="Q803" s="82" t="n">
        <x:f>IF($U$33=1,Geometries!AB10,1)</x:f>
        <x:v>1</x:v>
      </x:c>
      <x:c r="R803" s="82" t="n">
        <x:f>IF($V$33=1,Lineages!AJ9,1)</x:f>
        <x:v>1</x:v>
      </x:c>
      <x:c r="S803" s="82" t="n">
        <x:f>MIN(1,G803,H803,K803,L803,Q803,R803)</x:f>
        <x:v>1</x:v>
      </x:c>
      <x:c r="T803" s="74" t="str">
        <x:f>IF(AND('Pair Build'!AJ15="FIT",I803=1,J803=1,M803=1,N803=1,O803&lt;=$E$33,P803=1),"PASS","FAIL")</x:f>
        <x:v>PASS</x:v>
      </x:c>
      <x:c r="U803" s="98" t="str">
        <x:f>IF(AND(S803&gt;=F803,T803="PASS"),"PASS","FAIL")</x:f>
        <x:v>PASS</x:v>
      </x:c>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row>
    <x:row r="804">
      <x:c r="B804" s="28" t="str">
        <x:v>P25</x:v>
      </x:c>
      <x:c r="C804" s="28" t="str">
        <x:v>L2-G4</x:v>
      </x:c>
      <x:c r="D804" s="28" t="str">
        <x:v>L2</x:v>
      </x:c>
      <x:c r="E804" s="28" t="str">
        <x:v>G4</x:v>
      </x:c>
      <x:c r="F804" s="96" t="n">
        <x:f>$D$33</x:f>
        <x:v>1</x:v>
      </x:c>
      <x:c r="G804" s="82" t="n">
        <x:f>X$33</x:f>
        <x:v>1</x:v>
      </x:c>
      <x:c r="H804" s="82" t="n">
        <x:f>MIN(1,Geometries!E11*$I$33+(1-Geometries!E11)*(Geometries!J11*$F$33+Geometries!K11*$G$33*IF(Geometries!M11="YES",1,$J$33)+Geometries!L11*$H$33*IF(Geometries!M11="YES",1,$J$33)))</x:f>
        <x:v>1</x:v>
      </x:c>
      <x:c r="I804" s="82" t="n">
        <x:f>IF($K$33=0,1,IF('Pair Build'!AG16&lt;=$K$33,1,0))</x:f>
        <x:v>1</x:v>
      </x:c>
      <x:c r="J804" s="82" t="n">
        <x:f>IF($L$33=0,1,IF(Geometries!W11&gt;=$L$33,1,0))</x:f>
        <x:v>1</x:v>
      </x:c>
      <x:c r="K804" s="82" t="n">
        <x:f>MIN(IF($M$33=1,Geometries!Z11,1),IF($N$33=1,Geometries!AA11,1))</x:f>
        <x:v>1</x:v>
      </x:c>
      <x:c r="L804" s="82" t="n">
        <x:f>MIN(IF($S$33=1,'Pair Build'!AE16,1),IF($T$33=1,'Pair Build'!AF16,1))</x:f>
        <x:v>1</x:v>
      </x:c>
      <x:c r="M804" s="82" t="n">
        <x:f>IF($O$33=0,1,IF('Pair Build'!AH16&lt;=$O$33,1,0))</x:f>
        <x:v>1</x:v>
      </x:c>
      <x:c r="N804" s="82" t="n">
        <x:f>IF($P$33=0,1,IF('Pair Build'!AI16="PASS",1,0))</x:f>
        <x:v>1</x:v>
      </x:c>
      <x:c r="O804" s="82" t="n">
        <x:f>IF(F804&lt;1,'Pair Build'!Y16,'Pair Build'!Z16)/$Q$33</x:f>
        <x:v>13.36</x:v>
      </x:c>
      <x:c r="P804" s="82" t="n">
        <x:f>IF('Pair Build'!AK16="T3 FIRM",1,IF(Geometries!AC11&lt;=$R$33,1,0))</x:f>
        <x:v>1</x:v>
      </x:c>
      <x:c r="Q804" s="82" t="n">
        <x:f>IF($U$33=1,Geometries!AB11,1)</x:f>
        <x:v>1</x:v>
      </x:c>
      <x:c r="R804" s="82" t="n">
        <x:f>IF($V$33=1,Lineages!AJ9,1)</x:f>
        <x:v>1</x:v>
      </x:c>
      <x:c r="S804" s="82" t="n">
        <x:f>MIN(1,G804,H804,K804,L804,Q804,R804)</x:f>
        <x:v>1</x:v>
      </x:c>
      <x:c r="T804" s="74" t="str">
        <x:f>IF(AND('Pair Build'!AJ16="FIT",I804=1,J804=1,M804=1,N804=1,O804&lt;=$E$33,P804=1),"PASS","FAIL")</x:f>
        <x:v>PASS</x:v>
      </x:c>
      <x:c r="U804" s="98" t="str">
        <x:f>IF(AND(S804&gt;=F804,T804="PASS"),"PASS","FAIL")</x:f>
        <x:v>PASS</x:v>
      </x:c>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row>
    <x:row r="805">
      <x:c r="B805" s="28" t="str">
        <x:v>P25</x:v>
      </x:c>
      <x:c r="C805" s="28" t="str">
        <x:v>L2-G5</x:v>
      </x:c>
      <x:c r="D805" s="28" t="str">
        <x:v>L2</x:v>
      </x:c>
      <x:c r="E805" s="28" t="str">
        <x:v>G5</x:v>
      </x:c>
      <x:c r="F805" s="96" t="n">
        <x:f>$D$33</x:f>
        <x:v>1</x:v>
      </x:c>
      <x:c r="G805" s="82" t="n">
        <x:f>X$33</x:f>
        <x:v>1</x:v>
      </x:c>
      <x:c r="H805" s="82" t="n">
        <x:f>MIN(1,Geometries!E12*$I$33+(1-Geometries!E12)*(Geometries!J12*$F$33+Geometries!K12*$G$33*IF(Geometries!M12="YES",1,$J$33)+Geometries!L12*$H$33*IF(Geometries!M12="YES",1,$J$33)))</x:f>
        <x:v>1</x:v>
      </x:c>
      <x:c r="I805" s="82" t="n">
        <x:f>IF($K$33=0,1,IF('Pair Build'!AG17&lt;=$K$33,1,0))</x:f>
        <x:v>1</x:v>
      </x:c>
      <x:c r="J805" s="82" t="n">
        <x:f>IF($L$33=0,1,IF(Geometries!W12&gt;=$L$33,1,0))</x:f>
        <x:v>1</x:v>
      </x:c>
      <x:c r="K805" s="82" t="n">
        <x:f>MIN(IF($M$33=1,Geometries!Z12,1),IF($N$33=1,Geometries!AA12,1))</x:f>
        <x:v>1</x:v>
      </x:c>
      <x:c r="L805" s="82" t="n">
        <x:f>MIN(IF($S$33=1,'Pair Build'!AE17,1),IF($T$33=1,'Pair Build'!AF17,1))</x:f>
        <x:v>1</x:v>
      </x:c>
      <x:c r="M805" s="82" t="n">
        <x:f>IF($O$33=0,1,IF('Pair Build'!AH17&lt;=$O$33,1,0))</x:f>
        <x:v>1</x:v>
      </x:c>
      <x:c r="N805" s="82" t="n">
        <x:f>IF($P$33=0,1,IF('Pair Build'!AI17="PASS",1,0))</x:f>
        <x:v>1</x:v>
      </x:c>
      <x:c r="O805" s="82" t="n">
        <x:f>IF(F805&lt;1,'Pair Build'!Y17,'Pair Build'!Z17)/$Q$33</x:f>
        <x:v>53.142105263157895</x:v>
      </x:c>
      <x:c r="P805" s="82" t="n">
        <x:f>IF('Pair Build'!AK17="T3 FIRM",1,IF(Geometries!AC12&lt;=$R$33,1,0))</x:f>
        <x:v>1</x:v>
      </x:c>
      <x:c r="Q805" s="82" t="n">
        <x:f>IF($U$33=1,Geometries!AB12,1)</x:f>
        <x:v>1</x:v>
      </x:c>
      <x:c r="R805" s="82" t="n">
        <x:f>IF($V$33=1,Lineages!AJ9,1)</x:f>
        <x:v>1</x:v>
      </x:c>
      <x:c r="S805" s="82" t="n">
        <x:f>MIN(1,G805,H805,K805,L805,Q805,R805)</x:f>
        <x:v>1</x:v>
      </x:c>
      <x:c r="T805" s="74" t="str">
        <x:f>IF(AND('Pair Build'!AJ17="FIT",I805=1,J805=1,M805=1,N805=1,O805&lt;=$E$33,P805=1),"PASS","FAIL")</x:f>
        <x:v>FAIL</x:v>
      </x:c>
      <x:c r="U805" s="98" t="str">
        <x:f>IF(AND(S805&gt;=F805,T805="PASS"),"PASS","FAIL")</x:f>
        <x:v>FAIL</x:v>
      </x:c>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row>
    <x:row r="806">
      <x:c r="B806" s="28" t="str">
        <x:v>P25</x:v>
      </x:c>
      <x:c r="C806" s="28" t="str">
        <x:v>L3-G1</x:v>
      </x:c>
      <x:c r="D806" s="28" t="str">
        <x:v>L3</x:v>
      </x:c>
      <x:c r="E806" s="28" t="str">
        <x:v>G1</x:v>
      </x:c>
      <x:c r="F806" s="96" t="n">
        <x:f>$D$33</x:f>
        <x:v>1</x:v>
      </x:c>
      <x:c r="G806" s="82" t="n">
        <x:f>Y$33</x:f>
        <x:v>1</x:v>
      </x:c>
      <x:c r="H806" s="82" t="n">
        <x:f>MIN(1,Geometries!E8*$I$33+(1-Geometries!E8)*(Geometries!J8*$F$33+Geometries!K8*$G$33*IF(Geometries!M8="YES",1,$J$33)+Geometries!L8*$H$33*IF(Geometries!M8="YES",1,$J$33)))</x:f>
        <x:v>1</x:v>
      </x:c>
      <x:c r="I806" s="82" t="n">
        <x:f>IF($K$33=0,1,IF('Pair Build'!AG18&lt;=$K$33,1,0))</x:f>
        <x:v>1</x:v>
      </x:c>
      <x:c r="J806" s="82" t="n">
        <x:f>IF($L$33=0,1,IF(Geometries!W8&gt;=$L$33,1,0))</x:f>
        <x:v>1</x:v>
      </x:c>
      <x:c r="K806" s="82" t="n">
        <x:f>MIN(IF($M$33=1,Geometries!Z8,1),IF($N$33=1,Geometries!AA8,1))</x:f>
        <x:v>1</x:v>
      </x:c>
      <x:c r="L806" s="82" t="n">
        <x:f>MIN(IF($S$33=1,'Pair Build'!AE18,1),IF($T$33=1,'Pair Build'!AF18,1))</x:f>
        <x:v>1</x:v>
      </x:c>
      <x:c r="M806" s="82" t="n">
        <x:f>IF($O$33=0,1,IF('Pair Build'!AH18&lt;=$O$33,1,0))</x:f>
        <x:v>1</x:v>
      </x:c>
      <x:c r="N806" s="82" t="n">
        <x:f>IF($P$33=0,1,IF('Pair Build'!AI18="PASS",1,0))</x:f>
        <x:v>1</x:v>
      </x:c>
      <x:c r="O806" s="82" t="n">
        <x:f>IF(F806&lt;1,'Pair Build'!Y18,'Pair Build'!Z18)/$Q$33</x:f>
        <x:v>53.78823529411765</x:v>
      </x:c>
      <x:c r="P806" s="82" t="n">
        <x:f>IF('Pair Build'!AK18="T3 FIRM",1,IF(Geometries!AC8&lt;=$R$33,1,0))</x:f>
        <x:v>1</x:v>
      </x:c>
      <x:c r="Q806" s="82" t="n">
        <x:f>IF($U$33=1,Geometries!AB8,1)</x:f>
        <x:v>1</x:v>
      </x:c>
      <x:c r="R806" s="82" t="n">
        <x:f>IF($V$33=1,Lineages!AJ10,1)</x:f>
        <x:v>1</x:v>
      </x:c>
      <x:c r="S806" s="82" t="n">
        <x:f>MIN(1,G806,H806,K806,L806,Q806,R806)</x:f>
        <x:v>1</x:v>
      </x:c>
      <x:c r="T806" s="74" t="str">
        <x:f>IF(AND('Pair Build'!AJ18="FIT",I806=1,J806=1,M806=1,N806=1,O806&lt;=$E$33,P806=1),"PASS","FAIL")</x:f>
        <x:v>FAIL</x:v>
      </x:c>
      <x:c r="U806" s="98" t="str">
        <x:f>IF(AND(S806&gt;=F806,T806="PASS"),"PASS","FAIL")</x:f>
        <x:v>FAIL</x:v>
      </x:c>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row>
    <x:row r="807">
      <x:c r="B807" s="28" t="str">
        <x:v>P25</x:v>
      </x:c>
      <x:c r="C807" s="28" t="str">
        <x:v>L3-G2</x:v>
      </x:c>
      <x:c r="D807" s="28" t="str">
        <x:v>L3</x:v>
      </x:c>
      <x:c r="E807" s="28" t="str">
        <x:v>G2</x:v>
      </x:c>
      <x:c r="F807" s="96" t="n">
        <x:f>$D$33</x:f>
        <x:v>1</x:v>
      </x:c>
      <x:c r="G807" s="82" t="n">
        <x:f>Y$33</x:f>
        <x:v>1</x:v>
      </x:c>
      <x:c r="H807" s="82" t="n">
        <x:f>MIN(1,Geometries!E9*$I$33+(1-Geometries!E9)*(Geometries!J9*$F$33+Geometries!K9*$G$33*IF(Geometries!M9="YES",1,$J$33)+Geometries!L9*$H$33*IF(Geometries!M9="YES",1,$J$33)))</x:f>
        <x:v>1</x:v>
      </x:c>
      <x:c r="I807" s="82" t="n">
        <x:f>IF($K$33=0,1,IF('Pair Build'!AG19&lt;=$K$33,1,0))</x:f>
        <x:v>1</x:v>
      </x:c>
      <x:c r="J807" s="82" t="n">
        <x:f>IF($L$33=0,1,IF(Geometries!W9&gt;=$L$33,1,0))</x:f>
        <x:v>1</x:v>
      </x:c>
      <x:c r="K807" s="82" t="n">
        <x:f>MIN(IF($M$33=1,Geometries!Z9,1),IF($N$33=1,Geometries!AA9,1))</x:f>
        <x:v>1</x:v>
      </x:c>
      <x:c r="L807" s="82" t="n">
        <x:f>MIN(IF($S$33=1,'Pair Build'!AE19,1),IF($T$33=1,'Pair Build'!AF19,1))</x:f>
        <x:v>1</x:v>
      </x:c>
      <x:c r="M807" s="82" t="n">
        <x:f>IF($O$33=0,1,IF('Pair Build'!AH19&lt;=$O$33,1,0))</x:f>
        <x:v>1</x:v>
      </x:c>
      <x:c r="N807" s="82" t="n">
        <x:f>IF($P$33=0,1,IF('Pair Build'!AI19="PASS",1,0))</x:f>
        <x:v>1</x:v>
      </x:c>
      <x:c r="O807" s="82" t="n">
        <x:f>IF(F807&lt;1,'Pair Build'!Y19,'Pair Build'!Z19)/$Q$33</x:f>
        <x:v>66.4</x:v>
      </x:c>
      <x:c r="P807" s="82" t="n">
        <x:f>IF('Pair Build'!AK19="T3 FIRM",1,IF(Geometries!AC9&lt;=$R$33,1,0))</x:f>
        <x:v>1</x:v>
      </x:c>
      <x:c r="Q807" s="82" t="n">
        <x:f>IF($U$33=1,Geometries!AB9,1)</x:f>
        <x:v>1</x:v>
      </x:c>
      <x:c r="R807" s="82" t="n">
        <x:f>IF($V$33=1,Lineages!AJ10,1)</x:f>
        <x:v>1</x:v>
      </x:c>
      <x:c r="S807" s="82" t="n">
        <x:f>MIN(1,G807,H807,K807,L807,Q807,R807)</x:f>
        <x:v>1</x:v>
      </x:c>
      <x:c r="T807" s="74" t="str">
        <x:f>IF(AND('Pair Build'!AJ19="FIT",I807=1,J807=1,M807=1,N807=1,O807&lt;=$E$33,P807=1),"PASS","FAIL")</x:f>
        <x:v>FAIL</x:v>
      </x:c>
      <x:c r="U807" s="98" t="str">
        <x:f>IF(AND(S807&gt;=F807,T807="PASS"),"PASS","FAIL")</x:f>
        <x:v>FAIL</x:v>
      </x:c>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row>
    <x:row r="808">
      <x:c r="B808" s="28" t="str">
        <x:v>P25</x:v>
      </x:c>
      <x:c r="C808" s="28" t="str">
        <x:v>L3-G3</x:v>
      </x:c>
      <x:c r="D808" s="28" t="str">
        <x:v>L3</x:v>
      </x:c>
      <x:c r="E808" s="28" t="str">
        <x:v>G3</x:v>
      </x:c>
      <x:c r="F808" s="96" t="n">
        <x:f>$D$33</x:f>
        <x:v>1</x:v>
      </x:c>
      <x:c r="G808" s="82" t="n">
        <x:f>Y$33</x:f>
        <x:v>1</x:v>
      </x:c>
      <x:c r="H808" s="82" t="n">
        <x:f>MIN(1,Geometries!E10*$I$33+(1-Geometries!E10)*(Geometries!J10*$F$33+Geometries!K10*$G$33*IF(Geometries!M10="YES",1,$J$33)+Geometries!L10*$H$33*IF(Geometries!M10="YES",1,$J$33)))</x:f>
        <x:v>1</x:v>
      </x:c>
      <x:c r="I808" s="82" t="n">
        <x:f>IF($K$33=0,1,IF('Pair Build'!AG20&lt;=$K$33,1,0))</x:f>
        <x:v>1</x:v>
      </x:c>
      <x:c r="J808" s="82" t="n">
        <x:f>IF($L$33=0,1,IF(Geometries!W10&gt;=$L$33,1,0))</x:f>
        <x:v>1</x:v>
      </x:c>
      <x:c r="K808" s="82" t="n">
        <x:f>MIN(IF($M$33=1,Geometries!Z10,1),IF($N$33=1,Geometries!AA10,1))</x:f>
        <x:v>1</x:v>
      </x:c>
      <x:c r="L808" s="82" t="n">
        <x:f>MIN(IF($S$33=1,'Pair Build'!AE20,1),IF($T$33=1,'Pair Build'!AF20,1))</x:f>
        <x:v>1</x:v>
      </x:c>
      <x:c r="M808" s="82" t="n">
        <x:f>IF($O$33=0,1,IF('Pair Build'!AH20&lt;=$O$33,1,0))</x:f>
        <x:v>1</x:v>
      </x:c>
      <x:c r="N808" s="82" t="n">
        <x:f>IF($P$33=0,1,IF('Pair Build'!AI20="PASS",1,0))</x:f>
        <x:v>1</x:v>
      </x:c>
      <x:c r="O808" s="82" t="n">
        <x:f>IF(F808&lt;1,'Pair Build'!Y20,'Pair Build'!Z20)/$Q$33</x:f>
        <x:v>44.82352941176471</x:v>
      </x:c>
      <x:c r="P808" s="82" t="n">
        <x:f>IF('Pair Build'!AK20="T3 FIRM",1,IF(Geometries!AC10&lt;=$R$33,1,0))</x:f>
        <x:v>1</x:v>
      </x:c>
      <x:c r="Q808" s="82" t="n">
        <x:f>IF($U$33=1,Geometries!AB10,1)</x:f>
        <x:v>1</x:v>
      </x:c>
      <x:c r="R808" s="82" t="n">
        <x:f>IF($V$33=1,Lineages!AJ10,1)</x:f>
        <x:v>1</x:v>
      </x:c>
      <x:c r="S808" s="82" t="n">
        <x:f>MIN(1,G808,H808,K808,L808,Q808,R808)</x:f>
        <x:v>1</x:v>
      </x:c>
      <x:c r="T808" s="74" t="str">
        <x:f>IF(AND('Pair Build'!AJ20="FIT",I808=1,J808=1,M808=1,N808=1,O808&lt;=$E$33,P808=1),"PASS","FAIL")</x:f>
        <x:v>FAIL</x:v>
      </x:c>
      <x:c r="U808" s="98" t="str">
        <x:f>IF(AND(S808&gt;=F808,T808="PASS"),"PASS","FAIL")</x:f>
        <x:v>FAIL</x:v>
      </x:c>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row>
    <x:row r="809">
      <x:c r="B809" s="28" t="str">
        <x:v>P25</x:v>
      </x:c>
      <x:c r="C809" s="28" t="str">
        <x:v>L3-G4</x:v>
      </x:c>
      <x:c r="D809" s="28" t="str">
        <x:v>L3</x:v>
      </x:c>
      <x:c r="E809" s="28" t="str">
        <x:v>G4</x:v>
      </x:c>
      <x:c r="F809" s="96" t="n">
        <x:f>$D$33</x:f>
        <x:v>1</x:v>
      </x:c>
      <x:c r="G809" s="82" t="n">
        <x:f>Y$33</x:f>
        <x:v>1</x:v>
      </x:c>
      <x:c r="H809" s="82" t="n">
        <x:f>MIN(1,Geometries!E11*$I$33+(1-Geometries!E11)*(Geometries!J11*$F$33+Geometries!K11*$G$33*IF(Geometries!M11="YES",1,$J$33)+Geometries!L11*$H$33*IF(Geometries!M11="YES",1,$J$33)))</x:f>
        <x:v>1</x:v>
      </x:c>
      <x:c r="I809" s="82" t="n">
        <x:f>IF($K$33=0,1,IF('Pair Build'!AG21&lt;=$K$33,1,0))</x:f>
        <x:v>1</x:v>
      </x:c>
      <x:c r="J809" s="82" t="n">
        <x:f>IF($L$33=0,1,IF(Geometries!W11&gt;=$L$33,1,0))</x:f>
        <x:v>1</x:v>
      </x:c>
      <x:c r="K809" s="82" t="n">
        <x:f>MIN(IF($M$33=1,Geometries!Z11,1),IF($N$33=1,Geometries!AA11,1))</x:f>
        <x:v>1</x:v>
      </x:c>
      <x:c r="L809" s="82" t="n">
        <x:f>MIN(IF($S$33=1,'Pair Build'!AE21,1),IF($T$33=1,'Pair Build'!AF21,1))</x:f>
        <x:v>1</x:v>
      </x:c>
      <x:c r="M809" s="82" t="n">
        <x:f>IF($O$33=0,1,IF('Pair Build'!AH21&lt;=$O$33,1,0))</x:f>
        <x:v>1</x:v>
      </x:c>
      <x:c r="N809" s="82" t="n">
        <x:f>IF($P$33=0,1,IF('Pair Build'!AI21="PASS",1,0))</x:f>
        <x:v>1</x:v>
      </x:c>
      <x:c r="O809" s="82" t="n">
        <x:f>IF(F809&lt;1,'Pair Build'!Y21,'Pair Build'!Z21)/$Q$33</x:f>
        <x:v>17.28</x:v>
      </x:c>
      <x:c r="P809" s="82" t="n">
        <x:f>IF('Pair Build'!AK21="T3 FIRM",1,IF(Geometries!AC11&lt;=$R$33,1,0))</x:f>
        <x:v>1</x:v>
      </x:c>
      <x:c r="Q809" s="82" t="n">
        <x:f>IF($U$33=1,Geometries!AB11,1)</x:f>
        <x:v>1</x:v>
      </x:c>
      <x:c r="R809" s="82" t="n">
        <x:f>IF($V$33=1,Lineages!AJ10,1)</x:f>
        <x:v>1</x:v>
      </x:c>
      <x:c r="S809" s="82" t="n">
        <x:f>MIN(1,G809,H809,K809,L809,Q809,R809)</x:f>
        <x:v>1</x:v>
      </x:c>
      <x:c r="T809" s="74" t="str">
        <x:f>IF(AND('Pair Build'!AJ21="FIT",I809=1,J809=1,M809=1,N809=1,O809&lt;=$E$33,P809=1),"PASS","FAIL")</x:f>
        <x:v>FAIL</x:v>
      </x:c>
      <x:c r="U809" s="98" t="str">
        <x:f>IF(AND(S809&gt;=F809,T809="PASS"),"PASS","FAIL")</x:f>
        <x:v>FAIL</x:v>
      </x:c>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row>
    <x:row r="810">
      <x:c r="B810" s="28" t="str">
        <x:v>P25</x:v>
      </x:c>
      <x:c r="C810" s="28" t="str">
        <x:v>L3-G5</x:v>
      </x:c>
      <x:c r="D810" s="28" t="str">
        <x:v>L3</x:v>
      </x:c>
      <x:c r="E810" s="28" t="str">
        <x:v>G5</x:v>
      </x:c>
      <x:c r="F810" s="96" t="n">
        <x:f>$D$33</x:f>
        <x:v>1</x:v>
      </x:c>
      <x:c r="G810" s="82" t="n">
        <x:f>Y$33</x:f>
        <x:v>1</x:v>
      </x:c>
      <x:c r="H810" s="82" t="n">
        <x:f>MIN(1,Geometries!E12*$I$33+(1-Geometries!E12)*(Geometries!J12*$F$33+Geometries!K12*$G$33*IF(Geometries!M12="YES",1,$J$33)+Geometries!L12*$H$33*IF(Geometries!M12="YES",1,$J$33)))</x:f>
        <x:v>1</x:v>
      </x:c>
      <x:c r="I810" s="82" t="n">
        <x:f>IF($K$33=0,1,IF('Pair Build'!AG22&lt;=$K$33,1,0))</x:f>
        <x:v>1</x:v>
      </x:c>
      <x:c r="J810" s="82" t="n">
        <x:f>IF($L$33=0,1,IF(Geometries!W12&gt;=$L$33,1,0))</x:f>
        <x:v>1</x:v>
      </x:c>
      <x:c r="K810" s="82" t="n">
        <x:f>MIN(IF($M$33=1,Geometries!Z12,1),IF($N$33=1,Geometries!AA12,1))</x:f>
        <x:v>1</x:v>
      </x:c>
      <x:c r="L810" s="82" t="n">
        <x:f>MIN(IF($S$33=1,'Pair Build'!AE22,1),IF($T$33=1,'Pair Build'!AF22,1))</x:f>
        <x:v>1</x:v>
      </x:c>
      <x:c r="M810" s="82" t="n">
        <x:f>IF($O$33=0,1,IF('Pair Build'!AH22&lt;=$O$33,1,0))</x:f>
        <x:v>1</x:v>
      </x:c>
      <x:c r="N810" s="82" t="n">
        <x:f>IF($P$33=0,1,IF('Pair Build'!AI22="PASS",1,0))</x:f>
        <x:v>1</x:v>
      </x:c>
      <x:c r="O810" s="82" t="n">
        <x:f>IF(F810&lt;1,'Pair Build'!Y22,'Pair Build'!Z22)/$Q$33</x:f>
        <x:v>66.33684210526316</x:v>
      </x:c>
      <x:c r="P810" s="82" t="n">
        <x:f>IF('Pair Build'!AK22="T3 FIRM",1,IF(Geometries!AC12&lt;=$R$33,1,0))</x:f>
        <x:v>1</x:v>
      </x:c>
      <x:c r="Q810" s="82" t="n">
        <x:f>IF($U$33=1,Geometries!AB12,1)</x:f>
        <x:v>1</x:v>
      </x:c>
      <x:c r="R810" s="82" t="n">
        <x:f>IF($V$33=1,Lineages!AJ10,1)</x:f>
        <x:v>1</x:v>
      </x:c>
      <x:c r="S810" s="82" t="n">
        <x:f>MIN(1,G810,H810,K810,L810,Q810,R810)</x:f>
        <x:v>1</x:v>
      </x:c>
      <x:c r="T810" s="74" t="str">
        <x:f>IF(AND('Pair Build'!AJ22="FIT",I810=1,J810=1,M810=1,N810=1,O810&lt;=$E$33,P810=1),"PASS","FAIL")</x:f>
        <x:v>FAIL</x:v>
      </x:c>
      <x:c r="U810" s="98" t="str">
        <x:f>IF(AND(S810&gt;=F810,T810="PASS"),"PASS","FAIL")</x:f>
        <x:v>FAIL</x:v>
      </x:c>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row>
    <x:row r="811">
      <x:c r="B811" s="28" t="str">
        <x:v>P25</x:v>
      </x:c>
      <x:c r="C811" s="28" t="str">
        <x:v>L4-G1</x:v>
      </x:c>
      <x:c r="D811" s="28" t="str">
        <x:v>L4</x:v>
      </x:c>
      <x:c r="E811" s="28" t="str">
        <x:v>G1</x:v>
      </x:c>
      <x:c r="F811" s="96" t="n">
        <x:f>$D$33</x:f>
        <x:v>1</x:v>
      </x:c>
      <x:c r="G811" s="82" t="n">
        <x:f>Z$33</x:f>
        <x:v>1</x:v>
      </x:c>
      <x:c r="H811" s="82" t="n">
        <x:f>MIN(1,Geometries!E8*$I$33+(1-Geometries!E8)*(Geometries!J8*$F$33+Geometries!K8*$G$33*IF(Geometries!M8="YES",1,$J$33)+Geometries!L8*$H$33*IF(Geometries!M8="YES",1,$J$33)))</x:f>
        <x:v>1</x:v>
      </x:c>
      <x:c r="I811" s="82" t="n">
        <x:f>IF($K$33=0,1,IF('Pair Build'!AG23&lt;=$K$33,1,0))</x:f>
        <x:v>1</x:v>
      </x:c>
      <x:c r="J811" s="82" t="n">
        <x:f>IF($L$33=0,1,IF(Geometries!W8&gt;=$L$33,1,0))</x:f>
        <x:v>1</x:v>
      </x:c>
      <x:c r="K811" s="82" t="n">
        <x:f>MIN(IF($M$33=1,Geometries!Z8,1),IF($N$33=1,Geometries!AA8,1))</x:f>
        <x:v>1</x:v>
      </x:c>
      <x:c r="L811" s="82" t="n">
        <x:f>MIN(IF($S$33=1,'Pair Build'!AE23,1),IF($T$33=1,'Pair Build'!AF23,1))</x:f>
        <x:v>1</x:v>
      </x:c>
      <x:c r="M811" s="82" t="n">
        <x:f>IF($O$33=0,1,IF('Pair Build'!AH23&lt;=$O$33,1,0))</x:f>
        <x:v>1</x:v>
      </x:c>
      <x:c r="N811" s="82" t="n">
        <x:f>IF($P$33=0,1,IF('Pair Build'!AI23="PASS",1,0))</x:f>
        <x:v>1</x:v>
      </x:c>
      <x:c r="O811" s="82" t="n">
        <x:f>IF(F811&lt;1,'Pair Build'!Y23,'Pair Build'!Z23)/$Q$33</x:f>
        <x:v>68.32941176470588</x:v>
      </x:c>
      <x:c r="P811" s="82" t="n">
        <x:f>IF('Pair Build'!AK23="T3 FIRM",1,IF(Geometries!AC8&lt;=$R$33,1,0))</x:f>
        <x:v>1</x:v>
      </x:c>
      <x:c r="Q811" s="82" t="n">
        <x:f>IF($U$33=1,Geometries!AB8,1)</x:f>
        <x:v>1</x:v>
      </x:c>
      <x:c r="R811" s="82" t="n">
        <x:f>IF($V$33=1,Lineages!AJ11,1)</x:f>
        <x:v>1</x:v>
      </x:c>
      <x:c r="S811" s="82" t="n">
        <x:f>MIN(1,G811,H811,K811,L811,Q811,R811)</x:f>
        <x:v>1</x:v>
      </x:c>
      <x:c r="T811" s="74" t="str">
        <x:f>IF(AND('Pair Build'!AJ23="FIT",I811=1,J811=1,M811=1,N811=1,O811&lt;=$E$33,P811=1),"PASS","FAIL")</x:f>
        <x:v>FAIL</x:v>
      </x:c>
      <x:c r="U811" s="98" t="str">
        <x:f>IF(AND(S811&gt;=F811,T811="PASS"),"PASS","FAIL")</x:f>
        <x:v>FAIL</x:v>
      </x:c>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row>
    <x:row r="812">
      <x:c r="B812" s="28" t="str">
        <x:v>P25</x:v>
      </x:c>
      <x:c r="C812" s="28" t="str">
        <x:v>L4-G2</x:v>
      </x:c>
      <x:c r="D812" s="28" t="str">
        <x:v>L4</x:v>
      </x:c>
      <x:c r="E812" s="28" t="str">
        <x:v>G2</x:v>
      </x:c>
      <x:c r="F812" s="96" t="n">
        <x:f>$D$33</x:f>
        <x:v>1</x:v>
      </x:c>
      <x:c r="G812" s="82" t="n">
        <x:f>Z$33</x:f>
        <x:v>1</x:v>
      </x:c>
      <x:c r="H812" s="82" t="n">
        <x:f>MIN(1,Geometries!E9*$I$33+(1-Geometries!E9)*(Geometries!J9*$F$33+Geometries!K9*$G$33*IF(Geometries!M9="YES",1,$J$33)+Geometries!L9*$H$33*IF(Geometries!M9="YES",1,$J$33)))</x:f>
        <x:v>1</x:v>
      </x:c>
      <x:c r="I812" s="82" t="n">
        <x:f>IF($K$33=0,1,IF('Pair Build'!AG24&lt;=$K$33,1,0))</x:f>
        <x:v>1</x:v>
      </x:c>
      <x:c r="J812" s="82" t="n">
        <x:f>IF($L$33=0,1,IF(Geometries!W9&gt;=$L$33,1,0))</x:f>
        <x:v>1</x:v>
      </x:c>
      <x:c r="K812" s="82" t="n">
        <x:f>MIN(IF($M$33=1,Geometries!Z9,1),IF($N$33=1,Geometries!AA9,1))</x:f>
        <x:v>1</x:v>
      </x:c>
      <x:c r="L812" s="82" t="n">
        <x:f>MIN(IF($S$33=1,'Pair Build'!AE24,1),IF($T$33=1,'Pair Build'!AF24,1))</x:f>
        <x:v>1</x:v>
      </x:c>
      <x:c r="M812" s="82" t="n">
        <x:f>IF($O$33=0,1,IF('Pair Build'!AH24&lt;=$O$33,1,0))</x:f>
        <x:v>1</x:v>
      </x:c>
      <x:c r="N812" s="82" t="n">
        <x:f>IF($P$33=0,1,IF('Pair Build'!AI24="PASS",1,0))</x:f>
        <x:v>1</x:v>
      </x:c>
      <x:c r="O812" s="82" t="n">
        <x:f>IF(F812&lt;1,'Pair Build'!Y24,'Pair Build'!Z24)/$Q$33</x:f>
        <x:v>79.93333333333334</x:v>
      </x:c>
      <x:c r="P812" s="82" t="n">
        <x:f>IF('Pair Build'!AK24="T3 FIRM",1,IF(Geometries!AC9&lt;=$R$33,1,0))</x:f>
        <x:v>1</x:v>
      </x:c>
      <x:c r="Q812" s="82" t="n">
        <x:f>IF($U$33=1,Geometries!AB9,1)</x:f>
        <x:v>1</x:v>
      </x:c>
      <x:c r="R812" s="82" t="n">
        <x:f>IF($V$33=1,Lineages!AJ11,1)</x:f>
        <x:v>1</x:v>
      </x:c>
      <x:c r="S812" s="82" t="n">
        <x:f>MIN(1,G812,H812,K812,L812,Q812,R812)</x:f>
        <x:v>1</x:v>
      </x:c>
      <x:c r="T812" s="74" t="str">
        <x:f>IF(AND('Pair Build'!AJ24="FIT",I812=1,J812=1,M812=1,N812=1,O812&lt;=$E$33,P812=1),"PASS","FAIL")</x:f>
        <x:v>FAIL</x:v>
      </x:c>
      <x:c r="U812" s="98" t="str">
        <x:f>IF(AND(S812&gt;=F812,T812="PASS"),"PASS","FAIL")</x:f>
        <x:v>FAIL</x:v>
      </x:c>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row>
    <x:row r="813">
      <x:c r="B813" s="28" t="str">
        <x:v>P25</x:v>
      </x:c>
      <x:c r="C813" s="28" t="str">
        <x:v>L4-G3</x:v>
      </x:c>
      <x:c r="D813" s="28" t="str">
        <x:v>L4</x:v>
      </x:c>
      <x:c r="E813" s="28" t="str">
        <x:v>G3</x:v>
      </x:c>
      <x:c r="F813" s="96" t="n">
        <x:f>$D$33</x:f>
        <x:v>1</x:v>
      </x:c>
      <x:c r="G813" s="82" t="n">
        <x:f>Z$33</x:f>
        <x:v>1</x:v>
      </x:c>
      <x:c r="H813" s="82" t="n">
        <x:f>MIN(1,Geometries!E10*$I$33+(1-Geometries!E10)*(Geometries!J10*$F$33+Geometries!K10*$G$33*IF(Geometries!M10="YES",1,$J$33)+Geometries!L10*$H$33*IF(Geometries!M10="YES",1,$J$33)))</x:f>
        <x:v>1</x:v>
      </x:c>
      <x:c r="I813" s="82" t="n">
        <x:f>IF($K$33=0,1,IF('Pair Build'!AG25&lt;=$K$33,1,0))</x:f>
        <x:v>1</x:v>
      </x:c>
      <x:c r="J813" s="82" t="n">
        <x:f>IF($L$33=0,1,IF(Geometries!W10&gt;=$L$33,1,0))</x:f>
        <x:v>1</x:v>
      </x:c>
      <x:c r="K813" s="82" t="n">
        <x:f>MIN(IF($M$33=1,Geometries!Z10,1),IF($N$33=1,Geometries!AA10,1))</x:f>
        <x:v>1</x:v>
      </x:c>
      <x:c r="L813" s="82" t="n">
        <x:f>MIN(IF($S$33=1,'Pair Build'!AE25,1),IF($T$33=1,'Pair Build'!AF25,1))</x:f>
        <x:v>1</x:v>
      </x:c>
      <x:c r="M813" s="82" t="n">
        <x:f>IF($O$33=0,1,IF('Pair Build'!AH25&lt;=$O$33,1,0))</x:f>
        <x:v>1</x:v>
      </x:c>
      <x:c r="N813" s="82" t="n">
        <x:f>IF($P$33=0,1,IF('Pair Build'!AI25="PASS",1,0))</x:f>
        <x:v>1</x:v>
      </x:c>
      <x:c r="O813" s="82" t="n">
        <x:f>IF(F813&lt;1,'Pair Build'!Y25,'Pair Build'!Z25)/$Q$33</x:f>
        <x:v>58.94117647058823</x:v>
      </x:c>
      <x:c r="P813" s="82" t="n">
        <x:f>IF('Pair Build'!AK25="T3 FIRM",1,IF(Geometries!AC10&lt;=$R$33,1,0))</x:f>
        <x:v>1</x:v>
      </x:c>
      <x:c r="Q813" s="82" t="n">
        <x:f>IF($U$33=1,Geometries!AB10,1)</x:f>
        <x:v>1</x:v>
      </x:c>
      <x:c r="R813" s="82" t="n">
        <x:f>IF($V$33=1,Lineages!AJ11,1)</x:f>
        <x:v>1</x:v>
      </x:c>
      <x:c r="S813" s="82" t="n">
        <x:f>MIN(1,G813,H813,K813,L813,Q813,R813)</x:f>
        <x:v>1</x:v>
      </x:c>
      <x:c r="T813" s="74" t="str">
        <x:f>IF(AND('Pair Build'!AJ25="FIT",I813=1,J813=1,M813=1,N813=1,O813&lt;=$E$33,P813=1),"PASS","FAIL")</x:f>
        <x:v>FAIL</x:v>
      </x:c>
      <x:c r="U813" s="98" t="str">
        <x:f>IF(AND(S813&gt;=F813,T813="PASS"),"PASS","FAIL")</x:f>
        <x:v>FAIL</x:v>
      </x:c>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row>
    <x:row r="814">
      <x:c r="B814" s="28" t="str">
        <x:v>P25</x:v>
      </x:c>
      <x:c r="C814" s="28" t="str">
        <x:v>L4-G4</x:v>
      </x:c>
      <x:c r="D814" s="28" t="str">
        <x:v>L4</x:v>
      </x:c>
      <x:c r="E814" s="28" t="str">
        <x:v>G4</x:v>
      </x:c>
      <x:c r="F814" s="96" t="n">
        <x:f>$D$33</x:f>
        <x:v>1</x:v>
      </x:c>
      <x:c r="G814" s="82" t="n">
        <x:f>Z$33</x:f>
        <x:v>1</x:v>
      </x:c>
      <x:c r="H814" s="82" t="n">
        <x:f>MIN(1,Geometries!E11*$I$33+(1-Geometries!E11)*(Geometries!J11*$F$33+Geometries!K11*$G$33*IF(Geometries!M11="YES",1,$J$33)+Geometries!L11*$H$33*IF(Geometries!M11="YES",1,$J$33)))</x:f>
        <x:v>1</x:v>
      </x:c>
      <x:c r="I814" s="82" t="n">
        <x:f>IF($K$33=0,1,IF('Pair Build'!AG26&lt;=$K$33,1,0))</x:f>
        <x:v>1</x:v>
      </x:c>
      <x:c r="J814" s="82" t="n">
        <x:f>IF($L$33=0,1,IF(Geometries!W11&gt;=$L$33,1,0))</x:f>
        <x:v>1</x:v>
      </x:c>
      <x:c r="K814" s="82" t="n">
        <x:f>MIN(IF($M$33=1,Geometries!Z11,1),IF($N$33=1,Geometries!AA11,1))</x:f>
        <x:v>1</x:v>
      </x:c>
      <x:c r="L814" s="82" t="n">
        <x:f>MIN(IF($S$33=1,'Pair Build'!AE26,1),IF($T$33=1,'Pair Build'!AF26,1))</x:f>
        <x:v>1</x:v>
      </x:c>
      <x:c r="M814" s="82" t="n">
        <x:f>IF($O$33=0,1,IF('Pair Build'!AH26&lt;=$O$33,1,0))</x:f>
        <x:v>1</x:v>
      </x:c>
      <x:c r="N814" s="82" t="n">
        <x:f>IF($P$33=0,1,IF('Pair Build'!AI26="PASS",1,0))</x:f>
        <x:v>1</x:v>
      </x:c>
      <x:c r="O814" s="82" t="n">
        <x:f>IF(F814&lt;1,'Pair Build'!Y26,'Pair Build'!Z26)/$Q$33</x:f>
        <x:v>18.8</x:v>
      </x:c>
      <x:c r="P814" s="82" t="n">
        <x:f>IF('Pair Build'!AK26="T3 FIRM",1,IF(Geometries!AC11&lt;=$R$33,1,0))</x:f>
        <x:v>1</x:v>
      </x:c>
      <x:c r="Q814" s="82" t="n">
        <x:f>IF($U$33=1,Geometries!AB11,1)</x:f>
        <x:v>1</x:v>
      </x:c>
      <x:c r="R814" s="82" t="n">
        <x:f>IF($V$33=1,Lineages!AJ11,1)</x:f>
        <x:v>1</x:v>
      </x:c>
      <x:c r="S814" s="82" t="n">
        <x:f>MIN(1,G814,H814,K814,L814,Q814,R814)</x:f>
        <x:v>1</x:v>
      </x:c>
      <x:c r="T814" s="74" t="str">
        <x:f>IF(AND('Pair Build'!AJ26="FIT",I814=1,J814=1,M814=1,N814=1,O814&lt;=$E$33,P814=1),"PASS","FAIL")</x:f>
        <x:v>PASS</x:v>
      </x:c>
      <x:c r="U814" s="98" t="str">
        <x:f>IF(AND(S814&gt;=F814,T814="PASS"),"PASS","FAIL")</x:f>
        <x:v>PASS</x:v>
      </x:c>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row>
    <x:row r="815">
      <x:c r="B815" s="28" t="str">
        <x:v>P25</x:v>
      </x:c>
      <x:c r="C815" s="28" t="str">
        <x:v>L4-G5</x:v>
      </x:c>
      <x:c r="D815" s="28" t="str">
        <x:v>L4</x:v>
      </x:c>
      <x:c r="E815" s="28" t="str">
        <x:v>G5</x:v>
      </x:c>
      <x:c r="F815" s="96" t="n">
        <x:f>$D$33</x:f>
        <x:v>1</x:v>
      </x:c>
      <x:c r="G815" s="82" t="n">
        <x:f>Z$33</x:f>
        <x:v>1</x:v>
      </x:c>
      <x:c r="H815" s="82" t="n">
        <x:f>MIN(1,Geometries!E12*$I$33+(1-Geometries!E12)*(Geometries!J12*$F$33+Geometries!K12*$G$33*IF(Geometries!M12="YES",1,$J$33)+Geometries!L12*$H$33*IF(Geometries!M12="YES",1,$J$33)))</x:f>
        <x:v>1</x:v>
      </x:c>
      <x:c r="I815" s="82" t="n">
        <x:f>IF($K$33=0,1,IF('Pair Build'!AG27&lt;=$K$33,1,0))</x:f>
        <x:v>1</x:v>
      </x:c>
      <x:c r="J815" s="82" t="n">
        <x:f>IF($L$33=0,1,IF(Geometries!W12&gt;=$L$33,1,0))</x:f>
        <x:v>1</x:v>
      </x:c>
      <x:c r="K815" s="82" t="n">
        <x:f>MIN(IF($M$33=1,Geometries!Z12,1),IF($N$33=1,Geometries!AA12,1))</x:f>
        <x:v>1</x:v>
      </x:c>
      <x:c r="L815" s="82" t="n">
        <x:f>MIN(IF($S$33=1,'Pair Build'!AE27,1),IF($T$33=1,'Pair Build'!AF27,1))</x:f>
        <x:v>1</x:v>
      </x:c>
      <x:c r="M815" s="82" t="n">
        <x:f>IF($O$33=0,1,IF('Pair Build'!AH27&lt;=$O$33,1,0))</x:f>
        <x:v>1</x:v>
      </x:c>
      <x:c r="N815" s="82" t="n">
        <x:f>IF($P$33=0,1,IF('Pair Build'!AI27="PASS",1,0))</x:f>
        <x:v>1</x:v>
      </x:c>
      <x:c r="O815" s="82" t="n">
        <x:f>IF(F815&lt;1,'Pair Build'!Y27,'Pair Build'!Z27)/$Q$33</x:f>
        <x:v>83.16315789473684</x:v>
      </x:c>
      <x:c r="P815" s="82" t="n">
        <x:f>IF('Pair Build'!AK27="T3 FIRM",1,IF(Geometries!AC12&lt;=$R$33,1,0))</x:f>
        <x:v>1</x:v>
      </x:c>
      <x:c r="Q815" s="82" t="n">
        <x:f>IF($U$33=1,Geometries!AB12,1)</x:f>
        <x:v>1</x:v>
      </x:c>
      <x:c r="R815" s="82" t="n">
        <x:f>IF($V$33=1,Lineages!AJ11,1)</x:f>
        <x:v>1</x:v>
      </x:c>
      <x:c r="S815" s="82" t="n">
        <x:f>MIN(1,G815,H815,K815,L815,Q815,R815)</x:f>
        <x:v>1</x:v>
      </x:c>
      <x:c r="T815" s="74" t="str">
        <x:f>IF(AND('Pair Build'!AJ27="FIT",I815=1,J815=1,M815=1,N815=1,O815&lt;=$E$33,P815=1),"PASS","FAIL")</x:f>
        <x:v>FAIL</x:v>
      </x:c>
      <x:c r="U815" s="98" t="str">
        <x:f>IF(AND(S815&gt;=F815,T815="PASS"),"PASS","FAIL")</x:f>
        <x:v>FAIL</x:v>
      </x:c>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row>
    <x:row r="816">
      <x:c r="B816" s="28" t="str">
        <x:v>P25</x:v>
      </x:c>
      <x:c r="C816" s="28" t="str">
        <x:v>L5-G1</x:v>
      </x:c>
      <x:c r="D816" s="28" t="str">
        <x:v>L5</x:v>
      </x:c>
      <x:c r="E816" s="28" t="str">
        <x:v>G1</x:v>
      </x:c>
      <x:c r="F816" s="96" t="n">
        <x:f>$D$33</x:f>
        <x:v>1</x:v>
      </x:c>
      <x:c r="G816" s="82" t="n">
        <x:f>AA$33</x:f>
        <x:v>1</x:v>
      </x:c>
      <x:c r="H816" s="82" t="n">
        <x:f>MIN(1,Geometries!E8*$I$33+(1-Geometries!E8)*(Geometries!J8*$F$33+Geometries!K8*$G$33*IF(Geometries!M8="YES",1,$J$33)+Geometries!L8*$H$33*IF(Geometries!M8="YES",1,$J$33)))</x:f>
        <x:v>1</x:v>
      </x:c>
      <x:c r="I816" s="82" t="n">
        <x:f>IF($K$33=0,1,IF('Pair Build'!AG28&lt;=$K$33,1,0))</x:f>
        <x:v>1</x:v>
      </x:c>
      <x:c r="J816" s="82" t="n">
        <x:f>IF($L$33=0,1,IF(Geometries!W8&gt;=$L$33,1,0))</x:f>
        <x:v>1</x:v>
      </x:c>
      <x:c r="K816" s="82" t="n">
        <x:f>MIN(IF($M$33=1,Geometries!Z8,1),IF($N$33=1,Geometries!AA8,1))</x:f>
        <x:v>1</x:v>
      </x:c>
      <x:c r="L816" s="82" t="n">
        <x:f>MIN(IF($S$33=1,'Pair Build'!AE28,1),IF($T$33=1,'Pair Build'!AF28,1))</x:f>
        <x:v>1</x:v>
      </x:c>
      <x:c r="M816" s="82" t="n">
        <x:f>IF($O$33=0,1,IF('Pair Build'!AH28&lt;=$O$33,1,0))</x:f>
        <x:v>1</x:v>
      </x:c>
      <x:c r="N816" s="82" t="n">
        <x:f>IF($P$33=0,1,IF('Pair Build'!AI28="PASS",1,0))</x:f>
        <x:v>1</x:v>
      </x:c>
      <x:c r="O816" s="82" t="n">
        <x:f>IF(F816&lt;1,'Pair Build'!Y28,'Pair Build'!Z28)/$Q$33</x:f>
        <x:v>24</x:v>
      </x:c>
      <x:c r="P816" s="82" t="n">
        <x:f>IF('Pair Build'!AK28="T3 FIRM",1,IF(Geometries!AC8&lt;=$R$33,1,0))</x:f>
        <x:v>1</x:v>
      </x:c>
      <x:c r="Q816" s="82" t="n">
        <x:f>IF($U$33=1,Geometries!AB8,1)</x:f>
        <x:v>1</x:v>
      </x:c>
      <x:c r="R816" s="82" t="n">
        <x:f>IF($V$33=1,Lineages!AJ12,1)</x:f>
        <x:v>0.8</x:v>
      </x:c>
      <x:c r="S816" s="82" t="n">
        <x:f>MIN(1,G816,H816,K816,L816,Q816,R816)</x:f>
        <x:v>0.8</x:v>
      </x:c>
      <x:c r="T816" s="74" t="str">
        <x:f>IF(AND('Pair Build'!AJ28="FIT",I816=1,J816=1,M816=1,N816=1,O816&lt;=$E$33,P816=1),"PASS","FAIL")</x:f>
        <x:v>PASS</x:v>
      </x:c>
      <x:c r="U816" s="98" t="str">
        <x:f>IF(AND(S816&gt;=F816,T816="PASS"),"PASS","FAIL")</x:f>
        <x:v>FAIL</x:v>
      </x:c>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row>
    <x:row r="817">
      <x:c r="B817" s="28" t="str">
        <x:v>P25</x:v>
      </x:c>
      <x:c r="C817" s="28" t="str">
        <x:v>L5-G2</x:v>
      </x:c>
      <x:c r="D817" s="28" t="str">
        <x:v>L5</x:v>
      </x:c>
      <x:c r="E817" s="28" t="str">
        <x:v>G2</x:v>
      </x:c>
      <x:c r="F817" s="96" t="n">
        <x:f>$D$33</x:f>
        <x:v>1</x:v>
      </x:c>
      <x:c r="G817" s="82" t="n">
        <x:f>AA$33</x:f>
        <x:v>1</x:v>
      </x:c>
      <x:c r="H817" s="82" t="n">
        <x:f>MIN(1,Geometries!E9*$I$33+(1-Geometries!E9)*(Geometries!J9*$F$33+Geometries!K9*$G$33*IF(Geometries!M9="YES",1,$J$33)+Geometries!L9*$H$33*IF(Geometries!M9="YES",1,$J$33)))</x:f>
        <x:v>1</x:v>
      </x:c>
      <x:c r="I817" s="82" t="n">
        <x:f>IF($K$33=0,1,IF('Pair Build'!AG29&lt;=$K$33,1,0))</x:f>
        <x:v>1</x:v>
      </x:c>
      <x:c r="J817" s="82" t="n">
        <x:f>IF($L$33=0,1,IF(Geometries!W9&gt;=$L$33,1,0))</x:f>
        <x:v>1</x:v>
      </x:c>
      <x:c r="K817" s="82" t="n">
        <x:f>MIN(IF($M$33=1,Geometries!Z9,1),IF($N$33=1,Geometries!AA9,1))</x:f>
        <x:v>1</x:v>
      </x:c>
      <x:c r="L817" s="82" t="n">
        <x:f>MIN(IF($S$33=1,'Pair Build'!AE29,1),IF($T$33=1,'Pair Build'!AF29,1))</x:f>
        <x:v>1</x:v>
      </x:c>
      <x:c r="M817" s="82" t="n">
        <x:f>IF($O$33=0,1,IF('Pair Build'!AH29&lt;=$O$33,1,0))</x:f>
        <x:v>1</x:v>
      </x:c>
      <x:c r="N817" s="82" t="n">
        <x:f>IF($P$33=0,1,IF('Pair Build'!AI29="PASS",1,0))</x:f>
        <x:v>1</x:v>
      </x:c>
      <x:c r="O817" s="82" t="n">
        <x:f>IF(F817&lt;1,'Pair Build'!Y29,'Pair Build'!Z29)/$Q$33</x:f>
        <x:v>30.799999999999997</x:v>
      </x:c>
      <x:c r="P817" s="82" t="n">
        <x:f>IF('Pair Build'!AK29="T3 FIRM",1,IF(Geometries!AC9&lt;=$R$33,1,0))</x:f>
        <x:v>1</x:v>
      </x:c>
      <x:c r="Q817" s="82" t="n">
        <x:f>IF($U$33=1,Geometries!AB9,1)</x:f>
        <x:v>1</x:v>
      </x:c>
      <x:c r="R817" s="82" t="n">
        <x:f>IF($V$33=1,Lineages!AJ12,1)</x:f>
        <x:v>0.8</x:v>
      </x:c>
      <x:c r="S817" s="82" t="n">
        <x:f>MIN(1,G817,H817,K817,L817,Q817,R817)</x:f>
        <x:v>0.8</x:v>
      </x:c>
      <x:c r="T817" s="74" t="str">
        <x:f>IF(AND('Pair Build'!AJ29="FIT",I817=1,J817=1,M817=1,N817=1,O817&lt;=$E$33,P817=1),"PASS","FAIL")</x:f>
        <x:v>PASS</x:v>
      </x:c>
      <x:c r="U817" s="98" t="str">
        <x:f>IF(AND(S817&gt;=F817,T817="PASS"),"PASS","FAIL")</x:f>
        <x:v>FAIL</x:v>
      </x:c>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row>
    <x:row r="818">
      <x:c r="B818" s="28" t="str">
        <x:v>P25</x:v>
      </x:c>
      <x:c r="C818" s="28" t="str">
        <x:v>L5-G3</x:v>
      </x:c>
      <x:c r="D818" s="28" t="str">
        <x:v>L5</x:v>
      </x:c>
      <x:c r="E818" s="28" t="str">
        <x:v>G3</x:v>
      </x:c>
      <x:c r="F818" s="96" t="n">
        <x:f>$D$33</x:f>
        <x:v>1</x:v>
      </x:c>
      <x:c r="G818" s="82" t="n">
        <x:f>AA$33</x:f>
        <x:v>1</x:v>
      </x:c>
      <x:c r="H818" s="82" t="n">
        <x:f>MIN(1,Geometries!E10*$I$33+(1-Geometries!E10)*(Geometries!J10*$F$33+Geometries!K10*$G$33*IF(Geometries!M10="YES",1,$J$33)+Geometries!L10*$H$33*IF(Geometries!M10="YES",1,$J$33)))</x:f>
        <x:v>1</x:v>
      </x:c>
      <x:c r="I818" s="82" t="n">
        <x:f>IF($K$33=0,1,IF('Pair Build'!AG30&lt;=$K$33,1,0))</x:f>
        <x:v>1</x:v>
      </x:c>
      <x:c r="J818" s="82" t="n">
        <x:f>IF($L$33=0,1,IF(Geometries!W10&gt;=$L$33,1,0))</x:f>
        <x:v>1</x:v>
      </x:c>
      <x:c r="K818" s="82" t="n">
        <x:f>MIN(IF($M$33=1,Geometries!Z10,1),IF($N$33=1,Geometries!AA10,1))</x:f>
        <x:v>1</x:v>
      </x:c>
      <x:c r="L818" s="82" t="n">
        <x:f>MIN(IF($S$33=1,'Pair Build'!AE30,1),IF($T$33=1,'Pair Build'!AF30,1))</x:f>
        <x:v>1</x:v>
      </x:c>
      <x:c r="M818" s="82" t="n">
        <x:f>IF($O$33=0,1,IF('Pair Build'!AH30&lt;=$O$33,1,0))</x:f>
        <x:v>1</x:v>
      </x:c>
      <x:c r="N818" s="82" t="n">
        <x:f>IF($P$33=0,1,IF('Pair Build'!AI30="PASS",1,0))</x:f>
        <x:v>1</x:v>
      </x:c>
      <x:c r="O818" s="82" t="n">
        <x:f>IF(F818&lt;1,'Pair Build'!Y30,'Pair Build'!Z30)/$Q$33</x:f>
        <x:v>19.2</x:v>
      </x:c>
      <x:c r="P818" s="82" t="n">
        <x:f>IF('Pair Build'!AK30="T3 FIRM",1,IF(Geometries!AC10&lt;=$R$33,1,0))</x:f>
        <x:v>1</x:v>
      </x:c>
      <x:c r="Q818" s="82" t="n">
        <x:f>IF($U$33=1,Geometries!AB10,1)</x:f>
        <x:v>1</x:v>
      </x:c>
      <x:c r="R818" s="82" t="n">
        <x:f>IF($V$33=1,Lineages!AJ12,1)</x:f>
        <x:v>0.8</x:v>
      </x:c>
      <x:c r="S818" s="82" t="n">
        <x:f>MIN(1,G818,H818,K818,L818,Q818,R818)</x:f>
        <x:v>0.8</x:v>
      </x:c>
      <x:c r="T818" s="74" t="str">
        <x:f>IF(AND('Pair Build'!AJ30="FIT",I818=1,J818=1,M818=1,N818=1,O818&lt;=$E$33,P818=1),"PASS","FAIL")</x:f>
        <x:v>PASS</x:v>
      </x:c>
      <x:c r="U818" s="98" t="str">
        <x:f>IF(AND(S818&gt;=F818,T818="PASS"),"PASS","FAIL")</x:f>
        <x:v>FAIL</x:v>
      </x:c>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row>
    <x:row r="819">
      <x:c r="B819" s="28" t="str">
        <x:v>P25</x:v>
      </x:c>
      <x:c r="C819" s="28" t="str">
        <x:v>L5-G4</x:v>
      </x:c>
      <x:c r="D819" s="28" t="str">
        <x:v>L5</x:v>
      </x:c>
      <x:c r="E819" s="28" t="str">
        <x:v>G4</x:v>
      </x:c>
      <x:c r="F819" s="96" t="n">
        <x:f>$D$33</x:f>
        <x:v>1</x:v>
      </x:c>
      <x:c r="G819" s="82" t="n">
        <x:f>AA$33</x:f>
        <x:v>1</x:v>
      </x:c>
      <x:c r="H819" s="82" t="n">
        <x:f>MIN(1,Geometries!E11*$I$33+(1-Geometries!E11)*(Geometries!J11*$F$33+Geometries!K11*$G$33*IF(Geometries!M11="YES",1,$J$33)+Geometries!L11*$H$33*IF(Geometries!M11="YES",1,$J$33)))</x:f>
        <x:v>1</x:v>
      </x:c>
      <x:c r="I819" s="82" t="n">
        <x:f>IF($K$33=0,1,IF('Pair Build'!AG31&lt;=$K$33,1,0))</x:f>
        <x:v>1</x:v>
      </x:c>
      <x:c r="J819" s="82" t="n">
        <x:f>IF($L$33=0,1,IF(Geometries!W11&gt;=$L$33,1,0))</x:f>
        <x:v>1</x:v>
      </x:c>
      <x:c r="K819" s="82" t="n">
        <x:f>MIN(IF($M$33=1,Geometries!Z11,1),IF($N$33=1,Geometries!AA11,1))</x:f>
        <x:v>1</x:v>
      </x:c>
      <x:c r="L819" s="82" t="n">
        <x:f>MIN(IF($S$33=1,'Pair Build'!AE31,1),IF($T$33=1,'Pair Build'!AF31,1))</x:f>
        <x:v>1</x:v>
      </x:c>
      <x:c r="M819" s="82" t="n">
        <x:f>IF($O$33=0,1,IF('Pair Build'!AH31&lt;=$O$33,1,0))</x:f>
        <x:v>1</x:v>
      </x:c>
      <x:c r="N819" s="82" t="n">
        <x:f>IF($P$33=0,1,IF('Pair Build'!AI31="PASS",1,0))</x:f>
        <x:v>1</x:v>
      </x:c>
      <x:c r="O819" s="82" t="n">
        <x:f>IF(F819&lt;1,'Pair Build'!Y31,'Pair Build'!Z31)/$Q$33</x:f>
        <x:v>9.6</x:v>
      </x:c>
      <x:c r="P819" s="82" t="n">
        <x:f>IF('Pair Build'!AK31="T3 FIRM",1,IF(Geometries!AC11&lt;=$R$33,1,0))</x:f>
        <x:v>1</x:v>
      </x:c>
      <x:c r="Q819" s="82" t="n">
        <x:f>IF($U$33=1,Geometries!AB11,1)</x:f>
        <x:v>1</x:v>
      </x:c>
      <x:c r="R819" s="82" t="n">
        <x:f>IF($V$33=1,Lineages!AJ12,1)</x:f>
        <x:v>0.8</x:v>
      </x:c>
      <x:c r="S819" s="82" t="n">
        <x:f>MIN(1,G819,H819,K819,L819,Q819,R819)</x:f>
        <x:v>0.8</x:v>
      </x:c>
      <x:c r="T819" s="74" t="str">
        <x:f>IF(AND('Pair Build'!AJ31="FIT",I819=1,J819=1,M819=1,N819=1,O819&lt;=$E$33,P819=1),"PASS","FAIL")</x:f>
        <x:v>PASS</x:v>
      </x:c>
      <x:c r="U819" s="98" t="str">
        <x:f>IF(AND(S819&gt;=F819,T819="PASS"),"PASS","FAIL")</x:f>
        <x:v>FAIL</x:v>
      </x:c>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row>
    <x:row r="820">
      <x:c r="B820" s="28" t="str">
        <x:v>P25</x:v>
      </x:c>
      <x:c r="C820" s="28" t="str">
        <x:v>L5-G5</x:v>
      </x:c>
      <x:c r="D820" s="28" t="str">
        <x:v>L5</x:v>
      </x:c>
      <x:c r="E820" s="28" t="str">
        <x:v>G5</x:v>
      </x:c>
      <x:c r="F820" s="96" t="n">
        <x:f>$D$33</x:f>
        <x:v>1</x:v>
      </x:c>
      <x:c r="G820" s="82" t="n">
        <x:f>AA$33</x:f>
        <x:v>1</x:v>
      </x:c>
      <x:c r="H820" s="82" t="n">
        <x:f>MIN(1,Geometries!E12*$I$33+(1-Geometries!E12)*(Geometries!J12*$F$33+Geometries!K12*$G$33*IF(Geometries!M12="YES",1,$J$33)+Geometries!L12*$H$33*IF(Geometries!M12="YES",1,$J$33)))</x:f>
        <x:v>1</x:v>
      </x:c>
      <x:c r="I820" s="82" t="n">
        <x:f>IF($K$33=0,1,IF('Pair Build'!AG32&lt;=$K$33,1,0))</x:f>
        <x:v>1</x:v>
      </x:c>
      <x:c r="J820" s="82" t="n">
        <x:f>IF($L$33=0,1,IF(Geometries!W12&gt;=$L$33,1,0))</x:f>
        <x:v>1</x:v>
      </x:c>
      <x:c r="K820" s="82" t="n">
        <x:f>MIN(IF($M$33=1,Geometries!Z12,1),IF($N$33=1,Geometries!AA12,1))</x:f>
        <x:v>1</x:v>
      </x:c>
      <x:c r="L820" s="82" t="n">
        <x:f>MIN(IF($S$33=1,'Pair Build'!AE32,1),IF($T$33=1,'Pair Build'!AF32,1))</x:f>
        <x:v>1</x:v>
      </x:c>
      <x:c r="M820" s="82" t="n">
        <x:f>IF($O$33=0,1,IF('Pair Build'!AH32&lt;=$O$33,1,0))</x:f>
        <x:v>1</x:v>
      </x:c>
      <x:c r="N820" s="82" t="n">
        <x:f>IF($P$33=0,1,IF('Pair Build'!AI32="PASS",1,0))</x:f>
        <x:v>1</x:v>
      </x:c>
      <x:c r="O820" s="82" t="n">
        <x:f>IF(F820&lt;1,'Pair Build'!Y32,'Pair Build'!Z32)/$Q$33</x:f>
        <x:v>32.2</x:v>
      </x:c>
      <x:c r="P820" s="82" t="n">
        <x:f>IF('Pair Build'!AK32="T3 FIRM",1,IF(Geometries!AC12&lt;=$R$33,1,0))</x:f>
        <x:v>1</x:v>
      </x:c>
      <x:c r="Q820" s="82" t="n">
        <x:f>IF($U$33=1,Geometries!AB12,1)</x:f>
        <x:v>1</x:v>
      </x:c>
      <x:c r="R820" s="82" t="n">
        <x:f>IF($V$33=1,Lineages!AJ12,1)</x:f>
        <x:v>0.8</x:v>
      </x:c>
      <x:c r="S820" s="82" t="n">
        <x:f>MIN(1,G820,H820,K820,L820,Q820,R820)</x:f>
        <x:v>0.8</x:v>
      </x:c>
      <x:c r="T820" s="74" t="str">
        <x:f>IF(AND('Pair Build'!AJ32="FIT",I820=1,J820=1,M820=1,N820=1,O820&lt;=$E$33,P820=1),"PASS","FAIL")</x:f>
        <x:v>PASS</x:v>
      </x:c>
      <x:c r="U820" s="98" t="str">
        <x:f>IF(AND(S820&gt;=F820,T820="PASS"),"PASS","FAIL")</x:f>
        <x:v>FAIL</x:v>
      </x:c>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row>
    <x:row r="821">
      <x:c r="B821" s="28" t="str">
        <x:v>P25</x:v>
      </x:c>
      <x:c r="C821" s="28" t="str">
        <x:v>L6-G1</x:v>
      </x:c>
      <x:c r="D821" s="28" t="str">
        <x:v>L6</x:v>
      </x:c>
      <x:c r="E821" s="28" t="str">
        <x:v>G1</x:v>
      </x:c>
      <x:c r="F821" s="96" t="n">
        <x:f>$D$33</x:f>
        <x:v>1</x:v>
      </x:c>
      <x:c r="G821" s="82" t="n">
        <x:f>AB$33</x:f>
        <x:v>1</x:v>
      </x:c>
      <x:c r="H821" s="82" t="n">
        <x:f>MIN(1,Geometries!E8*$I$33+(1-Geometries!E8)*(Geometries!J8*$F$33+Geometries!K8*$G$33*IF(Geometries!M8="YES",1,$J$33)+Geometries!L8*$H$33*IF(Geometries!M8="YES",1,$J$33)))</x:f>
        <x:v>1</x:v>
      </x:c>
      <x:c r="I821" s="82" t="n">
        <x:f>IF($K$33=0,1,IF('Pair Build'!AG33&lt;=$K$33,1,0))</x:f>
        <x:v>1</x:v>
      </x:c>
      <x:c r="J821" s="82" t="n">
        <x:f>IF($L$33=0,1,IF(Geometries!W8&gt;=$L$33,1,0))</x:f>
        <x:v>1</x:v>
      </x:c>
      <x:c r="K821" s="82" t="n">
        <x:f>MIN(IF($M$33=1,Geometries!Z8,1),IF($N$33=1,Geometries!AA8,1))</x:f>
        <x:v>1</x:v>
      </x:c>
      <x:c r="L821" s="82" t="n">
        <x:f>MIN(IF($S$33=1,'Pair Build'!AE33,1),IF($T$33=1,'Pair Build'!AF33,1))</x:f>
        <x:v>1</x:v>
      </x:c>
      <x:c r="M821" s="82" t="n">
        <x:f>IF($O$33=0,1,IF('Pair Build'!AH33&lt;=$O$33,1,0))</x:f>
        <x:v>1</x:v>
      </x:c>
      <x:c r="N821" s="82" t="n">
        <x:f>IF($P$33=0,1,IF('Pair Build'!AI33="PASS",1,0))</x:f>
        <x:v>1</x:v>
      </x:c>
      <x:c r="O821" s="82" t="n">
        <x:f>IF(F821&lt;1,'Pair Build'!Y33,'Pair Build'!Z33)/$Q$33</x:f>
        <x:v>131.50588235294117</x:v>
      </x:c>
      <x:c r="P821" s="82" t="n">
        <x:f>IF('Pair Build'!AK33="T3 FIRM",1,IF(Geometries!AC8&lt;=$R$33,1,0))</x:f>
        <x:v>1</x:v>
      </x:c>
      <x:c r="Q821" s="82" t="n">
        <x:f>IF($U$33=1,Geometries!AB8,1)</x:f>
        <x:v>1</x:v>
      </x:c>
      <x:c r="R821" s="82" t="n">
        <x:f>IF($V$33=1,Lineages!AJ13,1)</x:f>
        <x:v>1</x:v>
      </x:c>
      <x:c r="S821" s="82" t="n">
        <x:f>MIN(1,G821,H821,K821,L821,Q821,R821)</x:f>
        <x:v>1</x:v>
      </x:c>
      <x:c r="T821" s="74" t="str">
        <x:f>IF(AND('Pair Build'!AJ33="FIT",I821=1,J821=1,M821=1,N821=1,O821&lt;=$E$33,P821=1),"PASS","FAIL")</x:f>
        <x:v>FAIL</x:v>
      </x:c>
      <x:c r="U821" s="98" t="str">
        <x:f>IF(AND(S821&gt;=F821,T821="PASS"),"PASS","FAIL")</x:f>
        <x:v>FAIL</x:v>
      </x:c>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row>
    <x:row r="822">
      <x:c r="B822" s="28" t="str">
        <x:v>P25</x:v>
      </x:c>
      <x:c r="C822" s="28" t="str">
        <x:v>L6-G2</x:v>
      </x:c>
      <x:c r="D822" s="28" t="str">
        <x:v>L6</x:v>
      </x:c>
      <x:c r="E822" s="28" t="str">
        <x:v>G2</x:v>
      </x:c>
      <x:c r="F822" s="96" t="n">
        <x:f>$D$33</x:f>
        <x:v>1</x:v>
      </x:c>
      <x:c r="G822" s="82" t="n">
        <x:f>AB$33</x:f>
        <x:v>1</x:v>
      </x:c>
      <x:c r="H822" s="82" t="n">
        <x:f>MIN(1,Geometries!E9*$I$33+(1-Geometries!E9)*(Geometries!J9*$F$33+Geometries!K9*$G$33*IF(Geometries!M9="YES",1,$J$33)+Geometries!L9*$H$33*IF(Geometries!M9="YES",1,$J$33)))</x:f>
        <x:v>1</x:v>
      </x:c>
      <x:c r="I822" s="82" t="n">
        <x:f>IF($K$33=0,1,IF('Pair Build'!AG34&lt;=$K$33,1,0))</x:f>
        <x:v>1</x:v>
      </x:c>
      <x:c r="J822" s="82" t="n">
        <x:f>IF($L$33=0,1,IF(Geometries!W9&gt;=$L$33,1,0))</x:f>
        <x:v>1</x:v>
      </x:c>
      <x:c r="K822" s="82" t="n">
        <x:f>MIN(IF($M$33=1,Geometries!Z9,1),IF($N$33=1,Geometries!AA9,1))</x:f>
        <x:v>1</x:v>
      </x:c>
      <x:c r="L822" s="82" t="n">
        <x:f>MIN(IF($S$33=1,'Pair Build'!AE34,1),IF($T$33=1,'Pair Build'!AF34,1))</x:f>
        <x:v>1</x:v>
      </x:c>
      <x:c r="M822" s="82" t="n">
        <x:f>IF($O$33=0,1,IF('Pair Build'!AH34&lt;=$O$33,1,0))</x:f>
        <x:v>1</x:v>
      </x:c>
      <x:c r="N822" s="82" t="n">
        <x:f>IF($P$33=0,1,IF('Pair Build'!AI34="PASS",1,0))</x:f>
        <x:v>1</x:v>
      </x:c>
      <x:c r="O822" s="82" t="n">
        <x:f>IF(F822&lt;1,'Pair Build'!Y34,'Pair Build'!Z34)/$Q$33</x:f>
        <x:v>149.93333333333334</x:v>
      </x:c>
      <x:c r="P822" s="82" t="n">
        <x:f>IF('Pair Build'!AK34="T3 FIRM",1,IF(Geometries!AC9&lt;=$R$33,1,0))</x:f>
        <x:v>1</x:v>
      </x:c>
      <x:c r="Q822" s="82" t="n">
        <x:f>IF($U$33=1,Geometries!AB9,1)</x:f>
        <x:v>1</x:v>
      </x:c>
      <x:c r="R822" s="82" t="n">
        <x:f>IF($V$33=1,Lineages!AJ13,1)</x:f>
        <x:v>1</x:v>
      </x:c>
      <x:c r="S822" s="82" t="n">
        <x:f>MIN(1,G822,H822,K822,L822,Q822,R822)</x:f>
        <x:v>1</x:v>
      </x:c>
      <x:c r="T822" s="74" t="str">
        <x:f>IF(AND('Pair Build'!AJ34="FIT",I822=1,J822=1,M822=1,N822=1,O822&lt;=$E$33,P822=1),"PASS","FAIL")</x:f>
        <x:v>FAIL</x:v>
      </x:c>
      <x:c r="U822" s="98" t="str">
        <x:f>IF(AND(S822&gt;=F822,T822="PASS"),"PASS","FAIL")</x:f>
        <x:v>FAIL</x:v>
      </x:c>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row>
    <x:row r="823">
      <x:c r="B823" s="28" t="str">
        <x:v>P25</x:v>
      </x:c>
      <x:c r="C823" s="28" t="str">
        <x:v>L6-G3</x:v>
      </x:c>
      <x:c r="D823" s="28" t="str">
        <x:v>L6</x:v>
      </x:c>
      <x:c r="E823" s="28" t="str">
        <x:v>G3</x:v>
      </x:c>
      <x:c r="F823" s="96" t="n">
        <x:f>$D$33</x:f>
        <x:v>1</x:v>
      </x:c>
      <x:c r="G823" s="82" t="n">
        <x:f>AB$33</x:f>
        <x:v>1</x:v>
      </x:c>
      <x:c r="H823" s="82" t="n">
        <x:f>MIN(1,Geometries!E10*$I$33+(1-Geometries!E10)*(Geometries!J10*$F$33+Geometries!K10*$G$33*IF(Geometries!M10="YES",1,$J$33)+Geometries!L10*$H$33*IF(Geometries!M10="YES",1,$J$33)))</x:f>
        <x:v>1</x:v>
      </x:c>
      <x:c r="I823" s="82" t="n">
        <x:f>IF($K$33=0,1,IF('Pair Build'!AG35&lt;=$K$33,1,0))</x:f>
        <x:v>1</x:v>
      </x:c>
      <x:c r="J823" s="82" t="n">
        <x:f>IF($L$33=0,1,IF(Geometries!W10&gt;=$L$33,1,0))</x:f>
        <x:v>1</x:v>
      </x:c>
      <x:c r="K823" s="82" t="n">
        <x:f>MIN(IF($M$33=1,Geometries!Z10,1),IF($N$33=1,Geometries!AA10,1))</x:f>
        <x:v>1</x:v>
      </x:c>
      <x:c r="L823" s="82" t="n">
        <x:f>MIN(IF($S$33=1,'Pair Build'!AE35,1),IF($T$33=1,'Pair Build'!AF35,1))</x:f>
        <x:v>1</x:v>
      </x:c>
      <x:c r="M823" s="82" t="n">
        <x:f>IF($O$33=0,1,IF('Pair Build'!AH35&lt;=$O$33,1,0))</x:f>
        <x:v>1</x:v>
      </x:c>
      <x:c r="N823" s="82" t="n">
        <x:f>IF($P$33=0,1,IF('Pair Build'!AI35="PASS",1,0))</x:f>
        <x:v>1</x:v>
      </x:c>
      <x:c r="O823" s="82" t="n">
        <x:f>IF(F823&lt;1,'Pair Build'!Y35,'Pair Build'!Z35)/$Q$33</x:f>
        <x:v>115.58823529411765</x:v>
      </x:c>
      <x:c r="P823" s="82" t="n">
        <x:f>IF('Pair Build'!AK35="T3 FIRM",1,IF(Geometries!AC10&lt;=$R$33,1,0))</x:f>
        <x:v>1</x:v>
      </x:c>
      <x:c r="Q823" s="82" t="n">
        <x:f>IF($U$33=1,Geometries!AB10,1)</x:f>
        <x:v>1</x:v>
      </x:c>
      <x:c r="R823" s="82" t="n">
        <x:f>IF($V$33=1,Lineages!AJ13,1)</x:f>
        <x:v>1</x:v>
      </x:c>
      <x:c r="S823" s="82" t="n">
        <x:f>MIN(1,G823,H823,K823,L823,Q823,R823)</x:f>
        <x:v>1</x:v>
      </x:c>
      <x:c r="T823" s="74" t="str">
        <x:f>IF(AND('Pair Build'!AJ35="FIT",I823=1,J823=1,M823=1,N823=1,O823&lt;=$E$33,P823=1),"PASS","FAIL")</x:f>
        <x:v>FAIL</x:v>
      </x:c>
      <x:c r="U823" s="98" t="str">
        <x:f>IF(AND(S823&gt;=F823,T823="PASS"),"PASS","FAIL")</x:f>
        <x:v>FAIL</x:v>
      </x:c>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row>
    <x:row r="824">
      <x:c r="B824" s="28" t="str">
        <x:v>P25</x:v>
      </x:c>
      <x:c r="C824" s="28" t="str">
        <x:v>L6-G4</x:v>
      </x:c>
      <x:c r="D824" s="28" t="str">
        <x:v>L6</x:v>
      </x:c>
      <x:c r="E824" s="28" t="str">
        <x:v>G4</x:v>
      </x:c>
      <x:c r="F824" s="96" t="n">
        <x:f>$D$33</x:f>
        <x:v>1</x:v>
      </x:c>
      <x:c r="G824" s="82" t="n">
        <x:f>AB$33</x:f>
        <x:v>1</x:v>
      </x:c>
      <x:c r="H824" s="82" t="n">
        <x:f>MIN(1,Geometries!E11*$I$33+(1-Geometries!E11)*(Geometries!J11*$F$33+Geometries!K11*$G$33*IF(Geometries!M11="YES",1,$J$33)+Geometries!L11*$H$33*IF(Geometries!M11="YES",1,$J$33)))</x:f>
        <x:v>1</x:v>
      </x:c>
      <x:c r="I824" s="82" t="n">
        <x:f>IF($K$33=0,1,IF('Pair Build'!AG36&lt;=$K$33,1,0))</x:f>
        <x:v>1</x:v>
      </x:c>
      <x:c r="J824" s="82" t="n">
        <x:f>IF($L$33=0,1,IF(Geometries!W11&gt;=$L$33,1,0))</x:f>
        <x:v>1</x:v>
      </x:c>
      <x:c r="K824" s="82" t="n">
        <x:f>MIN(IF($M$33=1,Geometries!Z11,1),IF($N$33=1,Geometries!AA11,1))</x:f>
        <x:v>1</x:v>
      </x:c>
      <x:c r="L824" s="82" t="n">
        <x:f>MIN(IF($S$33=1,'Pair Build'!AE36,1),IF($T$33=1,'Pair Build'!AF36,1))</x:f>
        <x:v>1</x:v>
      </x:c>
      <x:c r="M824" s="82" t="n">
        <x:f>IF($O$33=0,1,IF('Pair Build'!AH36&lt;=$O$33,1,0))</x:f>
        <x:v>1</x:v>
      </x:c>
      <x:c r="N824" s="82" t="n">
        <x:f>IF($P$33=0,1,IF('Pair Build'!AI36="PASS",1,0))</x:f>
        <x:v>1</x:v>
      </x:c>
      <x:c r="O824" s="82" t="n">
        <x:f>IF(F824&lt;1,'Pair Build'!Y36,'Pair Build'!Z36)/$Q$33</x:f>
        <x:v>31.76</x:v>
      </x:c>
      <x:c r="P824" s="82" t="n">
        <x:f>IF('Pair Build'!AK36="T3 FIRM",1,IF(Geometries!AC11&lt;=$R$33,1,0))</x:f>
        <x:v>1</x:v>
      </x:c>
      <x:c r="Q824" s="82" t="n">
        <x:f>IF($U$33=1,Geometries!AB11,1)</x:f>
        <x:v>1</x:v>
      </x:c>
      <x:c r="R824" s="82" t="n">
        <x:f>IF($V$33=1,Lineages!AJ13,1)</x:f>
        <x:v>1</x:v>
      </x:c>
      <x:c r="S824" s="82" t="n">
        <x:f>MIN(1,G824,H824,K824,L824,Q824,R824)</x:f>
        <x:v>1</x:v>
      </x:c>
      <x:c r="T824" s="74" t="str">
        <x:f>IF(AND('Pair Build'!AJ36="FIT",I824=1,J824=1,M824=1,N824=1,O824&lt;=$E$33,P824=1),"PASS","FAIL")</x:f>
        <x:v>PASS</x:v>
      </x:c>
      <x:c r="U824" s="98" t="str">
        <x:f>IF(AND(S824&gt;=F824,T824="PASS"),"PASS","FAIL")</x:f>
        <x:v>PASS</x:v>
      </x:c>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row>
    <x:row r="825">
      <x:c r="B825" s="28" t="str">
        <x:v>P25</x:v>
      </x:c>
      <x:c r="C825" s="28" t="str">
        <x:v>L6-G5</x:v>
      </x:c>
      <x:c r="D825" s="28" t="str">
        <x:v>L6</x:v>
      </x:c>
      <x:c r="E825" s="28" t="str">
        <x:v>G5</x:v>
      </x:c>
      <x:c r="F825" s="96" t="n">
        <x:f>$D$33</x:f>
        <x:v>1</x:v>
      </x:c>
      <x:c r="G825" s="82" t="n">
        <x:f>AB$33</x:f>
        <x:v>1</x:v>
      </x:c>
      <x:c r="H825" s="82" t="n">
        <x:f>MIN(1,Geometries!E12*$I$33+(1-Geometries!E12)*(Geometries!J12*$F$33+Geometries!K12*$G$33*IF(Geometries!M12="YES",1,$J$33)+Geometries!L12*$H$33*IF(Geometries!M12="YES",1,$J$33)))</x:f>
        <x:v>1</x:v>
      </x:c>
      <x:c r="I825" s="82" t="n">
        <x:f>IF($K$33=0,1,IF('Pair Build'!AG37&lt;=$K$33,1,0))</x:f>
        <x:v>1</x:v>
      </x:c>
      <x:c r="J825" s="82" t="n">
        <x:f>IF($L$33=0,1,IF(Geometries!W12&gt;=$L$33,1,0))</x:f>
        <x:v>1</x:v>
      </x:c>
      <x:c r="K825" s="82" t="n">
        <x:f>MIN(IF($M$33=1,Geometries!Z12,1),IF($N$33=1,Geometries!AA12,1))</x:f>
        <x:v>1</x:v>
      </x:c>
      <x:c r="L825" s="82" t="n">
        <x:f>MIN(IF($S$33=1,'Pair Build'!AE37,1),IF($T$33=1,'Pair Build'!AF37,1))</x:f>
        <x:v>1</x:v>
      </x:c>
      <x:c r="M825" s="82" t="n">
        <x:f>IF($O$33=0,1,IF('Pair Build'!AH37&lt;=$O$33,1,0))</x:f>
        <x:v>1</x:v>
      </x:c>
      <x:c r="N825" s="82" t="n">
        <x:f>IF($P$33=0,1,IF('Pair Build'!AI37="PASS",1,0))</x:f>
        <x:v>1</x:v>
      </x:c>
      <x:c r="O825" s="82" t="n">
        <x:f>IF(F825&lt;1,'Pair Build'!Y37,'Pair Build'!Z37)/$Q$33</x:f>
        <x:v>155.79473684210527</x:v>
      </x:c>
      <x:c r="P825" s="82" t="n">
        <x:f>IF('Pair Build'!AK37="T3 FIRM",1,IF(Geometries!AC12&lt;=$R$33,1,0))</x:f>
        <x:v>1</x:v>
      </x:c>
      <x:c r="Q825" s="82" t="n">
        <x:f>IF($U$33=1,Geometries!AB12,1)</x:f>
        <x:v>1</x:v>
      </x:c>
      <x:c r="R825" s="82" t="n">
        <x:f>IF($V$33=1,Lineages!AJ13,1)</x:f>
        <x:v>1</x:v>
      </x:c>
      <x:c r="S825" s="82" t="n">
        <x:f>MIN(1,G825,H825,K825,L825,Q825,R825)</x:f>
        <x:v>1</x:v>
      </x:c>
      <x:c r="T825" s="74" t="str">
        <x:f>IF(AND('Pair Build'!AJ37="FIT",I825=1,J825=1,M825=1,N825=1,O825&lt;=$E$33,P825=1),"PASS","FAIL")</x:f>
        <x:v>FAIL</x:v>
      </x:c>
      <x:c r="U825" s="98" t="str">
        <x:f>IF(AND(S825&gt;=F825,T825="PASS"),"PASS","FAIL")</x:f>
        <x:v>FAIL</x:v>
      </x:c>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row>
    <x:row r="826">
      <x:c r="B826" s="28" t="str">
        <x:v>P26</x:v>
      </x:c>
      <x:c r="C826" s="28" t="str">
        <x:v>L1-G1</x:v>
      </x:c>
      <x:c r="D826" s="28" t="str">
        <x:v>L1</x:v>
      </x:c>
      <x:c r="E826" s="28" t="str">
        <x:v>G1</x:v>
      </x:c>
      <x:c r="F826" s="96" t="n">
        <x:f>$D$34</x:f>
        <x:v>1</x:v>
      </x:c>
      <x:c r="G826" s="82" t="n">
        <x:f>W$34</x:f>
        <x:v>1</x:v>
      </x:c>
      <x:c r="H826" s="82" t="n">
        <x:f>MIN(1,Geometries!E8*$I$34+(1-Geometries!E8)*(Geometries!J8*$F$34+Geometries!K8*$G$34*IF(Geometries!M8="YES",1,$J$34)+Geometries!L8*$H$34*IF(Geometries!M8="YES",1,$J$34)))</x:f>
        <x:v>1</x:v>
      </x:c>
      <x:c r="I826" s="82" t="n">
        <x:f>IF($K$34=0,1,IF('Pair Build'!AG8&lt;=$K$34,1,0))</x:f>
        <x:v>1</x:v>
      </x:c>
      <x:c r="J826" s="82" t="n">
        <x:f>IF($L$34=0,1,IF(Geometries!W8&gt;=$L$34,1,0))</x:f>
        <x:v>1</x:v>
      </x:c>
      <x:c r="K826" s="82" t="n">
        <x:f>MIN(IF($M$34=1,Geometries!Z8,1),IF($N$34=1,Geometries!AA8,1))</x:f>
        <x:v>1</x:v>
      </x:c>
      <x:c r="L826" s="82" t="n">
        <x:f>MIN(IF($S$34=1,'Pair Build'!AE8,1),IF($T$34=1,'Pair Build'!AF8,1))</x:f>
        <x:v>1</x:v>
      </x:c>
      <x:c r="M826" s="82" t="n">
        <x:f>IF($O$34=0,1,IF('Pair Build'!AH8&lt;=$O$34,1,0))</x:f>
        <x:v>1</x:v>
      </x:c>
      <x:c r="N826" s="82" t="n">
        <x:f>IF($P$34=0,1,IF('Pair Build'!AI8="PASS",1,0))</x:f>
        <x:v>1</x:v>
      </x:c>
      <x:c r="O826" s="82" t="n">
        <x:f>IF(F826&lt;1,'Pair Build'!Y8,'Pair Build'!Z8)/$Q$34</x:f>
        <x:v>36</x:v>
      </x:c>
      <x:c r="P826" s="82" t="n">
        <x:f>IF('Pair Build'!AK8="T3 FIRM",1,IF(Geometries!AC8&lt;=$R$34,1,0))</x:f>
        <x:v>0</x:v>
      </x:c>
      <x:c r="Q826" s="82" t="n">
        <x:f>IF($U$34=1,Geometries!AB8,1)</x:f>
        <x:v>1</x:v>
      </x:c>
      <x:c r="R826" s="82" t="n">
        <x:f>IF($V$34=1,Lineages!AJ8,1)</x:f>
        <x:v>1</x:v>
      </x:c>
      <x:c r="S826" s="82" t="n">
        <x:f>MIN(1,G826,H826,K826,L826,Q826,R826)</x:f>
        <x:v>1</x:v>
      </x:c>
      <x:c r="T826" s="74" t="str">
        <x:f>IF(AND('Pair Build'!AJ8="FIT",I826=1,J826=1,M826=1,N826=1,O826&lt;=$E$34,P826=1),"PASS","FAIL")</x:f>
        <x:v>FAIL</x:v>
      </x:c>
      <x:c r="U826" s="98" t="str">
        <x:f>IF(AND(S826&gt;=F826,T826="PASS"),"PASS","FAIL")</x:f>
        <x:v>FAIL</x:v>
      </x:c>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row>
    <x:row r="827">
      <x:c r="B827" s="28" t="str">
        <x:v>P26</x:v>
      </x:c>
      <x:c r="C827" s="28" t="str">
        <x:v>L1-G2</x:v>
      </x:c>
      <x:c r="D827" s="28" t="str">
        <x:v>L1</x:v>
      </x:c>
      <x:c r="E827" s="28" t="str">
        <x:v>G2</x:v>
      </x:c>
      <x:c r="F827" s="96" t="n">
        <x:f>$D$34</x:f>
        <x:v>1</x:v>
      </x:c>
      <x:c r="G827" s="82" t="n">
        <x:f>W$34</x:f>
        <x:v>1</x:v>
      </x:c>
      <x:c r="H827" s="82" t="n">
        <x:f>MIN(1,Geometries!E9*$I$34+(1-Geometries!E9)*(Geometries!J9*$F$34+Geometries!K9*$G$34*IF(Geometries!M9="YES",1,$J$34)+Geometries!L9*$H$34*IF(Geometries!M9="YES",1,$J$34)))</x:f>
        <x:v>1</x:v>
      </x:c>
      <x:c r="I827" s="82" t="n">
        <x:f>IF($K$34=0,1,IF('Pair Build'!AG9&lt;=$K$34,1,0))</x:f>
        <x:v>1</x:v>
      </x:c>
      <x:c r="J827" s="82" t="n">
        <x:f>IF($L$34=0,1,IF(Geometries!W9&gt;=$L$34,1,0))</x:f>
        <x:v>1</x:v>
      </x:c>
      <x:c r="K827" s="82" t="n">
        <x:f>MIN(IF($M$34=1,Geometries!Z9,1),IF($N$34=1,Geometries!AA9,1))</x:f>
        <x:v>1</x:v>
      </x:c>
      <x:c r="L827" s="82" t="n">
        <x:f>MIN(IF($S$34=1,'Pair Build'!AE9,1),IF($T$34=1,'Pair Build'!AF9,1))</x:f>
        <x:v>1</x:v>
      </x:c>
      <x:c r="M827" s="82" t="n">
        <x:f>IF($O$34=0,1,IF('Pair Build'!AH9&lt;=$O$34,1,0))</x:f>
        <x:v>1</x:v>
      </x:c>
      <x:c r="N827" s="82" t="n">
        <x:f>IF($P$34=0,1,IF('Pair Build'!AI9="PASS",1,0))</x:f>
        <x:v>1</x:v>
      </x:c>
      <x:c r="O827" s="82" t="n">
        <x:f>IF(F827&lt;1,'Pair Build'!Y9,'Pair Build'!Z9)/$Q$34</x:f>
        <x:v>44</x:v>
      </x:c>
      <x:c r="P827" s="82" t="n">
        <x:f>IF('Pair Build'!AK9="T3 FIRM",1,IF(Geometries!AC9&lt;=$R$34,1,0))</x:f>
        <x:v>0</x:v>
      </x:c>
      <x:c r="Q827" s="82" t="n">
        <x:f>IF($U$34=1,Geometries!AB9,1)</x:f>
        <x:v>1</x:v>
      </x:c>
      <x:c r="R827" s="82" t="n">
        <x:f>IF($V$34=1,Lineages!AJ8,1)</x:f>
        <x:v>1</x:v>
      </x:c>
      <x:c r="S827" s="82" t="n">
        <x:f>MIN(1,G827,H827,K827,L827,Q827,R827)</x:f>
        <x:v>1</x:v>
      </x:c>
      <x:c r="T827" s="74" t="str">
        <x:f>IF(AND('Pair Build'!AJ9="FIT",I827=1,J827=1,M827=1,N827=1,O827&lt;=$E$34,P827=1),"PASS","FAIL")</x:f>
        <x:v>FAIL</x:v>
      </x:c>
      <x:c r="U827" s="98" t="str">
        <x:f>IF(AND(S827&gt;=F827,T827="PASS"),"PASS","FAIL")</x:f>
        <x:v>FAIL</x:v>
      </x:c>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row>
    <x:row r="828">
      <x:c r="B828" s="28" t="str">
        <x:v>P26</x:v>
      </x:c>
      <x:c r="C828" s="28" t="str">
        <x:v>L1-G3</x:v>
      </x:c>
      <x:c r="D828" s="28" t="str">
        <x:v>L1</x:v>
      </x:c>
      <x:c r="E828" s="28" t="str">
        <x:v>G3</x:v>
      </x:c>
      <x:c r="F828" s="96" t="n">
        <x:f>$D$34</x:f>
        <x:v>1</x:v>
      </x:c>
      <x:c r="G828" s="82" t="n">
        <x:f>W$34</x:f>
        <x:v>1</x:v>
      </x:c>
      <x:c r="H828" s="82" t="n">
        <x:f>MIN(1,Geometries!E10*$I$34+(1-Geometries!E10)*(Geometries!J10*$F$34+Geometries!K10*$G$34*IF(Geometries!M10="YES",1,$J$34)+Geometries!L10*$H$34*IF(Geometries!M10="YES",1,$J$34)))</x:f>
        <x:v>1</x:v>
      </x:c>
      <x:c r="I828" s="82" t="n">
        <x:f>IF($K$34=0,1,IF('Pair Build'!AG10&lt;=$K$34,1,0))</x:f>
        <x:v>1</x:v>
      </x:c>
      <x:c r="J828" s="82" t="n">
        <x:f>IF($L$34=0,1,IF(Geometries!W10&gt;=$L$34,1,0))</x:f>
        <x:v>1</x:v>
      </x:c>
      <x:c r="K828" s="82" t="n">
        <x:f>MIN(IF($M$34=1,Geometries!Z10,1),IF($N$34=1,Geometries!AA10,1))</x:f>
        <x:v>1</x:v>
      </x:c>
      <x:c r="L828" s="82" t="n">
        <x:f>MIN(IF($S$34=1,'Pair Build'!AE10,1),IF($T$34=1,'Pair Build'!AF10,1))</x:f>
        <x:v>1</x:v>
      </x:c>
      <x:c r="M828" s="82" t="n">
        <x:f>IF($O$34=0,1,IF('Pair Build'!AH10&lt;=$O$34,1,0))</x:f>
        <x:v>1</x:v>
      </x:c>
      <x:c r="N828" s="82" t="n">
        <x:f>IF($P$34=0,1,IF('Pair Build'!AI10="PASS",1,0))</x:f>
        <x:v>1</x:v>
      </x:c>
      <x:c r="O828" s="82" t="n">
        <x:f>IF(F828&lt;1,'Pair Build'!Y10,'Pair Build'!Z10)/$Q$34</x:f>
        <x:v>30</x:v>
      </x:c>
      <x:c r="P828" s="82" t="n">
        <x:f>IF('Pair Build'!AK10="T3 FIRM",1,IF(Geometries!AC10&lt;=$R$34,1,0))</x:f>
        <x:v>0</x:v>
      </x:c>
      <x:c r="Q828" s="82" t="n">
        <x:f>IF($U$34=1,Geometries!AB10,1)</x:f>
        <x:v>1</x:v>
      </x:c>
      <x:c r="R828" s="82" t="n">
        <x:f>IF($V$34=1,Lineages!AJ8,1)</x:f>
        <x:v>1</x:v>
      </x:c>
      <x:c r="S828" s="82" t="n">
        <x:f>MIN(1,G828,H828,K828,L828,Q828,R828)</x:f>
        <x:v>1</x:v>
      </x:c>
      <x:c r="T828" s="74" t="str">
        <x:f>IF(AND('Pair Build'!AJ10="FIT",I828=1,J828=1,M828=1,N828=1,O828&lt;=$E$34,P828=1),"PASS","FAIL")</x:f>
        <x:v>FAIL</x:v>
      </x:c>
      <x:c r="U828" s="98" t="str">
        <x:f>IF(AND(S828&gt;=F828,T828="PASS"),"PASS","FAIL")</x:f>
        <x:v>FAIL</x:v>
      </x:c>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row>
    <x:row r="829">
      <x:c r="B829" s="28" t="str">
        <x:v>P26</x:v>
      </x:c>
      <x:c r="C829" s="28" t="str">
        <x:v>L1-G4</x:v>
      </x:c>
      <x:c r="D829" s="28" t="str">
        <x:v>L1</x:v>
      </x:c>
      <x:c r="E829" s="28" t="str">
        <x:v>G4</x:v>
      </x:c>
      <x:c r="F829" s="96" t="n">
        <x:f>$D$34</x:f>
        <x:v>1</x:v>
      </x:c>
      <x:c r="G829" s="82" t="n">
        <x:f>W$34</x:f>
        <x:v>1</x:v>
      </x:c>
      <x:c r="H829" s="82" t="n">
        <x:f>MIN(1,Geometries!E11*$I$34+(1-Geometries!E11)*(Geometries!J11*$F$34+Geometries!K11*$G$34*IF(Geometries!M11="YES",1,$J$34)+Geometries!L11*$H$34*IF(Geometries!M11="YES",1,$J$34)))</x:f>
        <x:v>1</x:v>
      </x:c>
      <x:c r="I829" s="82" t="n">
        <x:f>IF($K$34=0,1,IF('Pair Build'!AG11&lt;=$K$34,1,0))</x:f>
        <x:v>1</x:v>
      </x:c>
      <x:c r="J829" s="82" t="n">
        <x:f>IF($L$34=0,1,IF(Geometries!W11&gt;=$L$34,1,0))</x:f>
        <x:v>1</x:v>
      </x:c>
      <x:c r="K829" s="82" t="n">
        <x:f>MIN(IF($M$34=1,Geometries!Z11,1),IF($N$34=1,Geometries!AA11,1))</x:f>
        <x:v>1</x:v>
      </x:c>
      <x:c r="L829" s="82" t="n">
        <x:f>MIN(IF($S$34=1,'Pair Build'!AE11,1),IF($T$34=1,'Pair Build'!AF11,1))</x:f>
        <x:v>1</x:v>
      </x:c>
      <x:c r="M829" s="82" t="n">
        <x:f>IF($O$34=0,1,IF('Pair Build'!AH11&lt;=$O$34,1,0))</x:f>
        <x:v>1</x:v>
      </x:c>
      <x:c r="N829" s="82" t="n">
        <x:f>IF($P$34=0,1,IF('Pair Build'!AI11="PASS",1,0))</x:f>
        <x:v>1</x:v>
      </x:c>
      <x:c r="O829" s="82" t="n">
        <x:f>IF(F829&lt;1,'Pair Build'!Y11,'Pair Build'!Z11)/$Q$34</x:f>
        <x:v>12</x:v>
      </x:c>
      <x:c r="P829" s="82" t="n">
        <x:f>IF('Pair Build'!AK11="T3 FIRM",1,IF(Geometries!AC11&lt;=$R$34,1,0))</x:f>
        <x:v>1</x:v>
      </x:c>
      <x:c r="Q829" s="82" t="n">
        <x:f>IF($U$34=1,Geometries!AB11,1)</x:f>
        <x:v>1</x:v>
      </x:c>
      <x:c r="R829" s="82" t="n">
        <x:f>IF($V$34=1,Lineages!AJ8,1)</x:f>
        <x:v>1</x:v>
      </x:c>
      <x:c r="S829" s="82" t="n">
        <x:f>MIN(1,G829,H829,K829,L829,Q829,R829)</x:f>
        <x:v>1</x:v>
      </x:c>
      <x:c r="T829" s="74" t="str">
        <x:f>IF(AND('Pair Build'!AJ11="FIT",I829=1,J829=1,M829=1,N829=1,O829&lt;=$E$34,P829=1),"PASS","FAIL")</x:f>
        <x:v>PASS</x:v>
      </x:c>
      <x:c r="U829" s="98" t="str">
        <x:f>IF(AND(S829&gt;=F829,T829="PASS"),"PASS","FAIL")</x:f>
        <x:v>PASS</x:v>
      </x:c>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row>
    <x:row r="830">
      <x:c r="B830" s="28" t="str">
        <x:v>P26</x:v>
      </x:c>
      <x:c r="C830" s="28" t="str">
        <x:v>L1-G5</x:v>
      </x:c>
      <x:c r="D830" s="28" t="str">
        <x:v>L1</x:v>
      </x:c>
      <x:c r="E830" s="28" t="str">
        <x:v>G5</x:v>
      </x:c>
      <x:c r="F830" s="96" t="n">
        <x:f>$D$34</x:f>
        <x:v>1</x:v>
      </x:c>
      <x:c r="G830" s="82" t="n">
        <x:f>W$34</x:f>
        <x:v>1</x:v>
      </x:c>
      <x:c r="H830" s="82" t="n">
        <x:f>MIN(1,Geometries!E12*$I$34+(1-Geometries!E12)*(Geometries!J12*$F$34+Geometries!K12*$G$34*IF(Geometries!M12="YES",1,$J$34)+Geometries!L12*$H$34*IF(Geometries!M12="YES",1,$J$34)))</x:f>
        <x:v>1</x:v>
      </x:c>
      <x:c r="I830" s="82" t="n">
        <x:f>IF($K$34=0,1,IF('Pair Build'!AG12&lt;=$K$34,1,0))</x:f>
        <x:v>1</x:v>
      </x:c>
      <x:c r="J830" s="82" t="n">
        <x:f>IF($L$34=0,1,IF(Geometries!W12&gt;=$L$34,1,0))</x:f>
        <x:v>1</x:v>
      </x:c>
      <x:c r="K830" s="82" t="n">
        <x:f>MIN(IF($M$34=1,Geometries!Z12,1),IF($N$34=1,Geometries!AA12,1))</x:f>
        <x:v>1</x:v>
      </x:c>
      <x:c r="L830" s="82" t="n">
        <x:f>MIN(IF($S$34=1,'Pair Build'!AE12,1),IF($T$34=1,'Pair Build'!AF12,1))</x:f>
        <x:v>1</x:v>
      </x:c>
      <x:c r="M830" s="82" t="n">
        <x:f>IF($O$34=0,1,IF('Pair Build'!AH12&lt;=$O$34,1,0))</x:f>
        <x:v>1</x:v>
      </x:c>
      <x:c r="N830" s="82" t="n">
        <x:f>IF($P$34=0,1,IF('Pair Build'!AI12="PASS",1,0))</x:f>
        <x:v>1</x:v>
      </x:c>
      <x:c r="O830" s="82" t="n">
        <x:f>IF(F830&lt;1,'Pair Build'!Y12,'Pair Build'!Z12)/$Q$34</x:f>
        <x:v>46</x:v>
      </x:c>
      <x:c r="P830" s="82" t="n">
        <x:f>IF('Pair Build'!AK12="T3 FIRM",1,IF(Geometries!AC12&lt;=$R$34,1,0))</x:f>
        <x:v>0</x:v>
      </x:c>
      <x:c r="Q830" s="82" t="n">
        <x:f>IF($U$34=1,Geometries!AB12,1)</x:f>
        <x:v>1</x:v>
      </x:c>
      <x:c r="R830" s="82" t="n">
        <x:f>IF($V$34=1,Lineages!AJ8,1)</x:f>
        <x:v>1</x:v>
      </x:c>
      <x:c r="S830" s="82" t="n">
        <x:f>MIN(1,G830,H830,K830,L830,Q830,R830)</x:f>
        <x:v>1</x:v>
      </x:c>
      <x:c r="T830" s="74" t="str">
        <x:f>IF(AND('Pair Build'!AJ12="FIT",I830=1,J830=1,M830=1,N830=1,O830&lt;=$E$34,P830=1),"PASS","FAIL")</x:f>
        <x:v>FAIL</x:v>
      </x:c>
      <x:c r="U830" s="98" t="str">
        <x:f>IF(AND(S830&gt;=F830,T830="PASS"),"PASS","FAIL")</x:f>
        <x:v>FAIL</x:v>
      </x:c>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row>
    <x:row r="831">
      <x:c r="B831" s="28" t="str">
        <x:v>P26</x:v>
      </x:c>
      <x:c r="C831" s="28" t="str">
        <x:v>L2-G1</x:v>
      </x:c>
      <x:c r="D831" s="28" t="str">
        <x:v>L2</x:v>
      </x:c>
      <x:c r="E831" s="28" t="str">
        <x:v>G1</x:v>
      </x:c>
      <x:c r="F831" s="96" t="n">
        <x:f>$D$34</x:f>
        <x:v>1</x:v>
      </x:c>
      <x:c r="G831" s="82" t="n">
        <x:f>X$34</x:f>
        <x:v>1</x:v>
      </x:c>
      <x:c r="H831" s="82" t="n">
        <x:f>MIN(1,Geometries!E8*$I$34+(1-Geometries!E8)*(Geometries!J8*$F$34+Geometries!K8*$G$34*IF(Geometries!M8="YES",1,$J$34)+Geometries!L8*$H$34*IF(Geometries!M8="YES",1,$J$34)))</x:f>
        <x:v>1</x:v>
      </x:c>
      <x:c r="I831" s="82" t="n">
        <x:f>IF($K$34=0,1,IF('Pair Build'!AG13&lt;=$K$34,1,0))</x:f>
        <x:v>1</x:v>
      </x:c>
      <x:c r="J831" s="82" t="n">
        <x:f>IF($L$34=0,1,IF(Geometries!W8&gt;=$L$34,1,0))</x:f>
        <x:v>1</x:v>
      </x:c>
      <x:c r="K831" s="82" t="n">
        <x:f>MIN(IF($M$34=1,Geometries!Z8,1),IF($N$34=1,Geometries!AA8,1))</x:f>
        <x:v>1</x:v>
      </x:c>
      <x:c r="L831" s="82" t="n">
        <x:f>MIN(IF($S$34=1,'Pair Build'!AE13,1),IF($T$34=1,'Pair Build'!AF13,1))</x:f>
        <x:v>1</x:v>
      </x:c>
      <x:c r="M831" s="82" t="n">
        <x:f>IF($O$34=0,1,IF('Pair Build'!AH13&lt;=$O$34,1,0))</x:f>
        <x:v>1</x:v>
      </x:c>
      <x:c r="N831" s="82" t="n">
        <x:f>IF($P$34=0,1,IF('Pair Build'!AI13="PASS",1,0))</x:f>
        <x:v>1</x:v>
      </x:c>
      <x:c r="O831" s="82" t="n">
        <x:f>IF(F831&lt;1,'Pair Build'!Y13,'Pair Build'!Z13)/$Q$34</x:f>
        <x:v>42.21176470588235</x:v>
      </x:c>
      <x:c r="P831" s="82" t="n">
        <x:f>IF('Pair Build'!AK13="T3 FIRM",1,IF(Geometries!AC8&lt;=$R$34,1,0))</x:f>
        <x:v>0</x:v>
      </x:c>
      <x:c r="Q831" s="82" t="n">
        <x:f>IF($U$34=1,Geometries!AB8,1)</x:f>
        <x:v>1</x:v>
      </x:c>
      <x:c r="R831" s="82" t="n">
        <x:f>IF($V$34=1,Lineages!AJ9,1)</x:f>
        <x:v>1</x:v>
      </x:c>
      <x:c r="S831" s="82" t="n">
        <x:f>MIN(1,G831,H831,K831,L831,Q831,R831)</x:f>
        <x:v>1</x:v>
      </x:c>
      <x:c r="T831" s="74" t="str">
        <x:f>IF(AND('Pair Build'!AJ13="FIT",I831=1,J831=1,M831=1,N831=1,O831&lt;=$E$34,P831=1),"PASS","FAIL")</x:f>
        <x:v>FAIL</x:v>
      </x:c>
      <x:c r="U831" s="98" t="str">
        <x:f>IF(AND(S831&gt;=F831,T831="PASS"),"PASS","FAIL")</x:f>
        <x:v>FAIL</x:v>
      </x:c>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row>
    <x:row r="832">
      <x:c r="B832" s="28" t="str">
        <x:v>P26</x:v>
      </x:c>
      <x:c r="C832" s="28" t="str">
        <x:v>L2-G2</x:v>
      </x:c>
      <x:c r="D832" s="28" t="str">
        <x:v>L2</x:v>
      </x:c>
      <x:c r="E832" s="28" t="str">
        <x:v>G2</x:v>
      </x:c>
      <x:c r="F832" s="96" t="n">
        <x:f>$D$34</x:f>
        <x:v>1</x:v>
      </x:c>
      <x:c r="G832" s="82" t="n">
        <x:f>X$34</x:f>
        <x:v>1</x:v>
      </x:c>
      <x:c r="H832" s="82" t="n">
        <x:f>MIN(1,Geometries!E9*$I$34+(1-Geometries!E9)*(Geometries!J9*$F$34+Geometries!K9*$G$34*IF(Geometries!M9="YES",1,$J$34)+Geometries!L9*$H$34*IF(Geometries!M9="YES",1,$J$34)))</x:f>
        <x:v>1</x:v>
      </x:c>
      <x:c r="I832" s="82" t="n">
        <x:f>IF($K$34=0,1,IF('Pair Build'!AG14&lt;=$K$34,1,0))</x:f>
        <x:v>1</x:v>
      </x:c>
      <x:c r="J832" s="82" t="n">
        <x:f>IF($L$34=0,1,IF(Geometries!W9&gt;=$L$34,1,0))</x:f>
        <x:v>1</x:v>
      </x:c>
      <x:c r="K832" s="82" t="n">
        <x:f>MIN(IF($M$34=1,Geometries!Z9,1),IF($N$34=1,Geometries!AA9,1))</x:f>
        <x:v>1</x:v>
      </x:c>
      <x:c r="L832" s="82" t="n">
        <x:f>MIN(IF($S$34=1,'Pair Build'!AE14,1),IF($T$34=1,'Pair Build'!AF14,1))</x:f>
        <x:v>1</x:v>
      </x:c>
      <x:c r="M832" s="82" t="n">
        <x:f>IF($O$34=0,1,IF('Pair Build'!AH14&lt;=$O$34,1,0))</x:f>
        <x:v>1</x:v>
      </x:c>
      <x:c r="N832" s="82" t="n">
        <x:f>IF($P$34=0,1,IF('Pair Build'!AI14="PASS",1,0))</x:f>
        <x:v>1</x:v>
      </x:c>
      <x:c r="O832" s="82" t="n">
        <x:f>IF(F832&lt;1,'Pair Build'!Y14,'Pair Build'!Z14)/$Q$34</x:f>
        <x:v>50.86666666666667</x:v>
      </x:c>
      <x:c r="P832" s="82" t="n">
        <x:f>IF('Pair Build'!AK14="T3 FIRM",1,IF(Geometries!AC9&lt;=$R$34,1,0))</x:f>
        <x:v>0</x:v>
      </x:c>
      <x:c r="Q832" s="82" t="n">
        <x:f>IF($U$34=1,Geometries!AB9,1)</x:f>
        <x:v>1</x:v>
      </x:c>
      <x:c r="R832" s="82" t="n">
        <x:f>IF($V$34=1,Lineages!AJ9,1)</x:f>
        <x:v>1</x:v>
      </x:c>
      <x:c r="S832" s="82" t="n">
        <x:f>MIN(1,G832,H832,K832,L832,Q832,R832)</x:f>
        <x:v>1</x:v>
      </x:c>
      <x:c r="T832" s="74" t="str">
        <x:f>IF(AND('Pair Build'!AJ14="FIT",I832=1,J832=1,M832=1,N832=1,O832&lt;=$E$34,P832=1),"PASS","FAIL")</x:f>
        <x:v>FAIL</x:v>
      </x:c>
      <x:c r="U832" s="98" t="str">
        <x:f>IF(AND(S832&gt;=F832,T832="PASS"),"PASS","FAIL")</x:f>
        <x:v>FAIL</x:v>
      </x:c>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row>
    <x:row r="833">
      <x:c r="B833" s="28" t="str">
        <x:v>P26</x:v>
      </x:c>
      <x:c r="C833" s="28" t="str">
        <x:v>L2-G3</x:v>
      </x:c>
      <x:c r="D833" s="28" t="str">
        <x:v>L2</x:v>
      </x:c>
      <x:c r="E833" s="28" t="str">
        <x:v>G3</x:v>
      </x:c>
      <x:c r="F833" s="96" t="n">
        <x:f>$D$34</x:f>
        <x:v>1</x:v>
      </x:c>
      <x:c r="G833" s="82" t="n">
        <x:f>X$34</x:f>
        <x:v>1</x:v>
      </x:c>
      <x:c r="H833" s="82" t="n">
        <x:f>MIN(1,Geometries!E10*$I$34+(1-Geometries!E10)*(Geometries!J10*$F$34+Geometries!K10*$G$34*IF(Geometries!M10="YES",1,$J$34)+Geometries!L10*$H$34*IF(Geometries!M10="YES",1,$J$34)))</x:f>
        <x:v>1</x:v>
      </x:c>
      <x:c r="I833" s="82" t="n">
        <x:f>IF($K$34=0,1,IF('Pair Build'!AG15&lt;=$K$34,1,0))</x:f>
        <x:v>1</x:v>
      </x:c>
      <x:c r="J833" s="82" t="n">
        <x:f>IF($L$34=0,1,IF(Geometries!W10&gt;=$L$34,1,0))</x:f>
        <x:v>1</x:v>
      </x:c>
      <x:c r="K833" s="82" t="n">
        <x:f>MIN(IF($M$34=1,Geometries!Z10,1),IF($N$34=1,Geometries!AA10,1))</x:f>
        <x:v>1</x:v>
      </x:c>
      <x:c r="L833" s="82" t="n">
        <x:f>MIN(IF($S$34=1,'Pair Build'!AE15,1),IF($T$34=1,'Pair Build'!AF15,1))</x:f>
        <x:v>1</x:v>
      </x:c>
      <x:c r="M833" s="82" t="n">
        <x:f>IF($O$34=0,1,IF('Pair Build'!AH15&lt;=$O$34,1,0))</x:f>
        <x:v>1</x:v>
      </x:c>
      <x:c r="N833" s="82" t="n">
        <x:f>IF($P$34=0,1,IF('Pair Build'!AI15="PASS",1,0))</x:f>
        <x:v>1</x:v>
      </x:c>
      <x:c r="O833" s="82" t="n">
        <x:f>IF(F833&lt;1,'Pair Build'!Y15,'Pair Build'!Z15)/$Q$34</x:f>
        <x:v>35.576470588235296</x:v>
      </x:c>
      <x:c r="P833" s="82" t="n">
        <x:f>IF('Pair Build'!AK15="T3 FIRM",1,IF(Geometries!AC10&lt;=$R$34,1,0))</x:f>
        <x:v>0</x:v>
      </x:c>
      <x:c r="Q833" s="82" t="n">
        <x:f>IF($U$34=1,Geometries!AB10,1)</x:f>
        <x:v>1</x:v>
      </x:c>
      <x:c r="R833" s="82" t="n">
        <x:f>IF($V$34=1,Lineages!AJ9,1)</x:f>
        <x:v>1</x:v>
      </x:c>
      <x:c r="S833" s="82" t="n">
        <x:f>MIN(1,G833,H833,K833,L833,Q833,R833)</x:f>
        <x:v>1</x:v>
      </x:c>
      <x:c r="T833" s="74" t="str">
        <x:f>IF(AND('Pair Build'!AJ15="FIT",I833=1,J833=1,M833=1,N833=1,O833&lt;=$E$34,P833=1),"PASS","FAIL")</x:f>
        <x:v>FAIL</x:v>
      </x:c>
      <x:c r="U833" s="98" t="str">
        <x:f>IF(AND(S833&gt;=F833,T833="PASS"),"PASS","FAIL")</x:f>
        <x:v>FAIL</x:v>
      </x:c>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row>
    <x:row r="834">
      <x:c r="B834" s="28" t="str">
        <x:v>P26</x:v>
      </x:c>
      <x:c r="C834" s="28" t="str">
        <x:v>L2-G4</x:v>
      </x:c>
      <x:c r="D834" s="28" t="str">
        <x:v>L2</x:v>
      </x:c>
      <x:c r="E834" s="28" t="str">
        <x:v>G4</x:v>
      </x:c>
      <x:c r="F834" s="96" t="n">
        <x:f>$D$34</x:f>
        <x:v>1</x:v>
      </x:c>
      <x:c r="G834" s="82" t="n">
        <x:f>X$34</x:f>
        <x:v>1</x:v>
      </x:c>
      <x:c r="H834" s="82" t="n">
        <x:f>MIN(1,Geometries!E11*$I$34+(1-Geometries!E11)*(Geometries!J11*$F$34+Geometries!K11*$G$34*IF(Geometries!M11="YES",1,$J$34)+Geometries!L11*$H$34*IF(Geometries!M11="YES",1,$J$34)))</x:f>
        <x:v>1</x:v>
      </x:c>
      <x:c r="I834" s="82" t="n">
        <x:f>IF($K$34=0,1,IF('Pair Build'!AG16&lt;=$K$34,1,0))</x:f>
        <x:v>1</x:v>
      </x:c>
      <x:c r="J834" s="82" t="n">
        <x:f>IF($L$34=0,1,IF(Geometries!W11&gt;=$L$34,1,0))</x:f>
        <x:v>1</x:v>
      </x:c>
      <x:c r="K834" s="82" t="n">
        <x:f>MIN(IF($M$34=1,Geometries!Z11,1),IF($N$34=1,Geometries!AA11,1))</x:f>
        <x:v>1</x:v>
      </x:c>
      <x:c r="L834" s="82" t="n">
        <x:f>MIN(IF($S$34=1,'Pair Build'!AE16,1),IF($T$34=1,'Pair Build'!AF16,1))</x:f>
        <x:v>1</x:v>
      </x:c>
      <x:c r="M834" s="82" t="n">
        <x:f>IF($O$34=0,1,IF('Pair Build'!AH16&lt;=$O$34,1,0))</x:f>
        <x:v>1</x:v>
      </x:c>
      <x:c r="N834" s="82" t="n">
        <x:f>IF($P$34=0,1,IF('Pair Build'!AI16="PASS",1,0))</x:f>
        <x:v>1</x:v>
      </x:c>
      <x:c r="O834" s="82" t="n">
        <x:f>IF(F834&lt;1,'Pair Build'!Y16,'Pair Build'!Z16)/$Q$34</x:f>
        <x:v>13.36</x:v>
      </x:c>
      <x:c r="P834" s="82" t="n">
        <x:f>IF('Pair Build'!AK16="T3 FIRM",1,IF(Geometries!AC11&lt;=$R$34,1,0))</x:f>
        <x:v>1</x:v>
      </x:c>
      <x:c r="Q834" s="82" t="n">
        <x:f>IF($U$34=1,Geometries!AB11,1)</x:f>
        <x:v>1</x:v>
      </x:c>
      <x:c r="R834" s="82" t="n">
        <x:f>IF($V$34=1,Lineages!AJ9,1)</x:f>
        <x:v>1</x:v>
      </x:c>
      <x:c r="S834" s="82" t="n">
        <x:f>MIN(1,G834,H834,K834,L834,Q834,R834)</x:f>
        <x:v>1</x:v>
      </x:c>
      <x:c r="T834" s="74" t="str">
        <x:f>IF(AND('Pair Build'!AJ16="FIT",I834=1,J834=1,M834=1,N834=1,O834&lt;=$E$34,P834=1),"PASS","FAIL")</x:f>
        <x:v>PASS</x:v>
      </x:c>
      <x:c r="U834" s="98" t="str">
        <x:f>IF(AND(S834&gt;=F834,T834="PASS"),"PASS","FAIL")</x:f>
        <x:v>PASS</x:v>
      </x:c>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row>
    <x:row r="835">
      <x:c r="B835" s="28" t="str">
        <x:v>P26</x:v>
      </x:c>
      <x:c r="C835" s="28" t="str">
        <x:v>L2-G5</x:v>
      </x:c>
      <x:c r="D835" s="28" t="str">
        <x:v>L2</x:v>
      </x:c>
      <x:c r="E835" s="28" t="str">
        <x:v>G5</x:v>
      </x:c>
      <x:c r="F835" s="96" t="n">
        <x:f>$D$34</x:f>
        <x:v>1</x:v>
      </x:c>
      <x:c r="G835" s="82" t="n">
        <x:f>X$34</x:f>
        <x:v>1</x:v>
      </x:c>
      <x:c r="H835" s="82" t="n">
        <x:f>MIN(1,Geometries!E12*$I$34+(1-Geometries!E12)*(Geometries!J12*$F$34+Geometries!K12*$G$34*IF(Geometries!M12="YES",1,$J$34)+Geometries!L12*$H$34*IF(Geometries!M12="YES",1,$J$34)))</x:f>
        <x:v>1</x:v>
      </x:c>
      <x:c r="I835" s="82" t="n">
        <x:f>IF($K$34=0,1,IF('Pair Build'!AG17&lt;=$K$34,1,0))</x:f>
        <x:v>1</x:v>
      </x:c>
      <x:c r="J835" s="82" t="n">
        <x:f>IF($L$34=0,1,IF(Geometries!W12&gt;=$L$34,1,0))</x:f>
        <x:v>1</x:v>
      </x:c>
      <x:c r="K835" s="82" t="n">
        <x:f>MIN(IF($M$34=1,Geometries!Z12,1),IF($N$34=1,Geometries!AA12,1))</x:f>
        <x:v>1</x:v>
      </x:c>
      <x:c r="L835" s="82" t="n">
        <x:f>MIN(IF($S$34=1,'Pair Build'!AE17,1),IF($T$34=1,'Pair Build'!AF17,1))</x:f>
        <x:v>1</x:v>
      </x:c>
      <x:c r="M835" s="82" t="n">
        <x:f>IF($O$34=0,1,IF('Pair Build'!AH17&lt;=$O$34,1,0))</x:f>
        <x:v>1</x:v>
      </x:c>
      <x:c r="N835" s="82" t="n">
        <x:f>IF($P$34=0,1,IF('Pair Build'!AI17="PASS",1,0))</x:f>
        <x:v>1</x:v>
      </x:c>
      <x:c r="O835" s="82" t="n">
        <x:f>IF(F835&lt;1,'Pair Build'!Y17,'Pair Build'!Z17)/$Q$34</x:f>
        <x:v>53.142105263157895</x:v>
      </x:c>
      <x:c r="P835" s="82" t="n">
        <x:f>IF('Pair Build'!AK17="T3 FIRM",1,IF(Geometries!AC12&lt;=$R$34,1,0))</x:f>
        <x:v>0</x:v>
      </x:c>
      <x:c r="Q835" s="82" t="n">
        <x:f>IF($U$34=1,Geometries!AB12,1)</x:f>
        <x:v>1</x:v>
      </x:c>
      <x:c r="R835" s="82" t="n">
        <x:f>IF($V$34=1,Lineages!AJ9,1)</x:f>
        <x:v>1</x:v>
      </x:c>
      <x:c r="S835" s="82" t="n">
        <x:f>MIN(1,G835,H835,K835,L835,Q835,R835)</x:f>
        <x:v>1</x:v>
      </x:c>
      <x:c r="T835" s="74" t="str">
        <x:f>IF(AND('Pair Build'!AJ17="FIT",I835=1,J835=1,M835=1,N835=1,O835&lt;=$E$34,P835=1),"PASS","FAIL")</x:f>
        <x:v>FAIL</x:v>
      </x:c>
      <x:c r="U835" s="98" t="str">
        <x:f>IF(AND(S835&gt;=F835,T835="PASS"),"PASS","FAIL")</x:f>
        <x:v>FAIL</x:v>
      </x:c>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row>
    <x:row r="836">
      <x:c r="B836" s="28" t="str">
        <x:v>P26</x:v>
      </x:c>
      <x:c r="C836" s="28" t="str">
        <x:v>L3-G1</x:v>
      </x:c>
      <x:c r="D836" s="28" t="str">
        <x:v>L3</x:v>
      </x:c>
      <x:c r="E836" s="28" t="str">
        <x:v>G1</x:v>
      </x:c>
      <x:c r="F836" s="96" t="n">
        <x:f>$D$34</x:f>
        <x:v>1</x:v>
      </x:c>
      <x:c r="G836" s="82" t="n">
        <x:f>Y$34</x:f>
        <x:v>1</x:v>
      </x:c>
      <x:c r="H836" s="82" t="n">
        <x:f>MIN(1,Geometries!E8*$I$34+(1-Geometries!E8)*(Geometries!J8*$F$34+Geometries!K8*$G$34*IF(Geometries!M8="YES",1,$J$34)+Geometries!L8*$H$34*IF(Geometries!M8="YES",1,$J$34)))</x:f>
        <x:v>1</x:v>
      </x:c>
      <x:c r="I836" s="82" t="n">
        <x:f>IF($K$34=0,1,IF('Pair Build'!AG18&lt;=$K$34,1,0))</x:f>
        <x:v>1</x:v>
      </x:c>
      <x:c r="J836" s="82" t="n">
        <x:f>IF($L$34=0,1,IF(Geometries!W8&gt;=$L$34,1,0))</x:f>
        <x:v>1</x:v>
      </x:c>
      <x:c r="K836" s="82" t="n">
        <x:f>MIN(IF($M$34=1,Geometries!Z8,1),IF($N$34=1,Geometries!AA8,1))</x:f>
        <x:v>1</x:v>
      </x:c>
      <x:c r="L836" s="82" t="n">
        <x:f>MIN(IF($S$34=1,'Pair Build'!AE18,1),IF($T$34=1,'Pair Build'!AF18,1))</x:f>
        <x:v>1</x:v>
      </x:c>
      <x:c r="M836" s="82" t="n">
        <x:f>IF($O$34=0,1,IF('Pair Build'!AH18&lt;=$O$34,1,0))</x:f>
        <x:v>1</x:v>
      </x:c>
      <x:c r="N836" s="82" t="n">
        <x:f>IF($P$34=0,1,IF('Pair Build'!AI18="PASS",1,0))</x:f>
        <x:v>1</x:v>
      </x:c>
      <x:c r="O836" s="82" t="n">
        <x:f>IF(F836&lt;1,'Pair Build'!Y18,'Pair Build'!Z18)/$Q$34</x:f>
        <x:v>53.78823529411765</x:v>
      </x:c>
      <x:c r="P836" s="82" t="n">
        <x:f>IF('Pair Build'!AK18="T3 FIRM",1,IF(Geometries!AC8&lt;=$R$34,1,0))</x:f>
        <x:v>0</x:v>
      </x:c>
      <x:c r="Q836" s="82" t="n">
        <x:f>IF($U$34=1,Geometries!AB8,1)</x:f>
        <x:v>1</x:v>
      </x:c>
      <x:c r="R836" s="82" t="n">
        <x:f>IF($V$34=1,Lineages!AJ10,1)</x:f>
        <x:v>1</x:v>
      </x:c>
      <x:c r="S836" s="82" t="n">
        <x:f>MIN(1,G836,H836,K836,L836,Q836,R836)</x:f>
        <x:v>1</x:v>
      </x:c>
      <x:c r="T836" s="74" t="str">
        <x:f>IF(AND('Pair Build'!AJ18="FIT",I836=1,J836=1,M836=1,N836=1,O836&lt;=$E$34,P836=1),"PASS","FAIL")</x:f>
        <x:v>FAIL</x:v>
      </x:c>
      <x:c r="U836" s="98" t="str">
        <x:f>IF(AND(S836&gt;=F836,T836="PASS"),"PASS","FAIL")</x:f>
        <x:v>FAIL</x:v>
      </x:c>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row>
    <x:row r="837">
      <x:c r="B837" s="28" t="str">
        <x:v>P26</x:v>
      </x:c>
      <x:c r="C837" s="28" t="str">
        <x:v>L3-G2</x:v>
      </x:c>
      <x:c r="D837" s="28" t="str">
        <x:v>L3</x:v>
      </x:c>
      <x:c r="E837" s="28" t="str">
        <x:v>G2</x:v>
      </x:c>
      <x:c r="F837" s="96" t="n">
        <x:f>$D$34</x:f>
        <x:v>1</x:v>
      </x:c>
      <x:c r="G837" s="82" t="n">
        <x:f>Y$34</x:f>
        <x:v>1</x:v>
      </x:c>
      <x:c r="H837" s="82" t="n">
        <x:f>MIN(1,Geometries!E9*$I$34+(1-Geometries!E9)*(Geometries!J9*$F$34+Geometries!K9*$G$34*IF(Geometries!M9="YES",1,$J$34)+Geometries!L9*$H$34*IF(Geometries!M9="YES",1,$J$34)))</x:f>
        <x:v>1</x:v>
      </x:c>
      <x:c r="I837" s="82" t="n">
        <x:f>IF($K$34=0,1,IF('Pair Build'!AG19&lt;=$K$34,1,0))</x:f>
        <x:v>1</x:v>
      </x:c>
      <x:c r="J837" s="82" t="n">
        <x:f>IF($L$34=0,1,IF(Geometries!W9&gt;=$L$34,1,0))</x:f>
        <x:v>1</x:v>
      </x:c>
      <x:c r="K837" s="82" t="n">
        <x:f>MIN(IF($M$34=1,Geometries!Z9,1),IF($N$34=1,Geometries!AA9,1))</x:f>
        <x:v>1</x:v>
      </x:c>
      <x:c r="L837" s="82" t="n">
        <x:f>MIN(IF($S$34=1,'Pair Build'!AE19,1),IF($T$34=1,'Pair Build'!AF19,1))</x:f>
        <x:v>1</x:v>
      </x:c>
      <x:c r="M837" s="82" t="n">
        <x:f>IF($O$34=0,1,IF('Pair Build'!AH19&lt;=$O$34,1,0))</x:f>
        <x:v>1</x:v>
      </x:c>
      <x:c r="N837" s="82" t="n">
        <x:f>IF($P$34=0,1,IF('Pair Build'!AI19="PASS",1,0))</x:f>
        <x:v>1</x:v>
      </x:c>
      <x:c r="O837" s="82" t="n">
        <x:f>IF(F837&lt;1,'Pair Build'!Y19,'Pair Build'!Z19)/$Q$34</x:f>
        <x:v>66.4</x:v>
      </x:c>
      <x:c r="P837" s="82" t="n">
        <x:f>IF('Pair Build'!AK19="T3 FIRM",1,IF(Geometries!AC9&lt;=$R$34,1,0))</x:f>
        <x:v>0</x:v>
      </x:c>
      <x:c r="Q837" s="82" t="n">
        <x:f>IF($U$34=1,Geometries!AB9,1)</x:f>
        <x:v>1</x:v>
      </x:c>
      <x:c r="R837" s="82" t="n">
        <x:f>IF($V$34=1,Lineages!AJ10,1)</x:f>
        <x:v>1</x:v>
      </x:c>
      <x:c r="S837" s="82" t="n">
        <x:f>MIN(1,G837,H837,K837,L837,Q837,R837)</x:f>
        <x:v>1</x:v>
      </x:c>
      <x:c r="T837" s="74" t="str">
        <x:f>IF(AND('Pair Build'!AJ19="FIT",I837=1,J837=1,M837=1,N837=1,O837&lt;=$E$34,P837=1),"PASS","FAIL")</x:f>
        <x:v>FAIL</x:v>
      </x:c>
      <x:c r="U837" s="98" t="str">
        <x:f>IF(AND(S837&gt;=F837,T837="PASS"),"PASS","FAIL")</x:f>
        <x:v>FAIL</x:v>
      </x:c>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row>
    <x:row r="838">
      <x:c r="B838" s="28" t="str">
        <x:v>P26</x:v>
      </x:c>
      <x:c r="C838" s="28" t="str">
        <x:v>L3-G3</x:v>
      </x:c>
      <x:c r="D838" s="28" t="str">
        <x:v>L3</x:v>
      </x:c>
      <x:c r="E838" s="28" t="str">
        <x:v>G3</x:v>
      </x:c>
      <x:c r="F838" s="96" t="n">
        <x:f>$D$34</x:f>
        <x:v>1</x:v>
      </x:c>
      <x:c r="G838" s="82" t="n">
        <x:f>Y$34</x:f>
        <x:v>1</x:v>
      </x:c>
      <x:c r="H838" s="82" t="n">
        <x:f>MIN(1,Geometries!E10*$I$34+(1-Geometries!E10)*(Geometries!J10*$F$34+Geometries!K10*$G$34*IF(Geometries!M10="YES",1,$J$34)+Geometries!L10*$H$34*IF(Geometries!M10="YES",1,$J$34)))</x:f>
        <x:v>1</x:v>
      </x:c>
      <x:c r="I838" s="82" t="n">
        <x:f>IF($K$34=0,1,IF('Pair Build'!AG20&lt;=$K$34,1,0))</x:f>
        <x:v>1</x:v>
      </x:c>
      <x:c r="J838" s="82" t="n">
        <x:f>IF($L$34=0,1,IF(Geometries!W10&gt;=$L$34,1,0))</x:f>
        <x:v>1</x:v>
      </x:c>
      <x:c r="K838" s="82" t="n">
        <x:f>MIN(IF($M$34=1,Geometries!Z10,1),IF($N$34=1,Geometries!AA10,1))</x:f>
        <x:v>1</x:v>
      </x:c>
      <x:c r="L838" s="82" t="n">
        <x:f>MIN(IF($S$34=1,'Pair Build'!AE20,1),IF($T$34=1,'Pair Build'!AF20,1))</x:f>
        <x:v>1</x:v>
      </x:c>
      <x:c r="M838" s="82" t="n">
        <x:f>IF($O$34=0,1,IF('Pair Build'!AH20&lt;=$O$34,1,0))</x:f>
        <x:v>1</x:v>
      </x:c>
      <x:c r="N838" s="82" t="n">
        <x:f>IF($P$34=0,1,IF('Pair Build'!AI20="PASS",1,0))</x:f>
        <x:v>1</x:v>
      </x:c>
      <x:c r="O838" s="82" t="n">
        <x:f>IF(F838&lt;1,'Pair Build'!Y20,'Pair Build'!Z20)/$Q$34</x:f>
        <x:v>44.82352941176471</x:v>
      </x:c>
      <x:c r="P838" s="82" t="n">
        <x:f>IF('Pair Build'!AK20="T3 FIRM",1,IF(Geometries!AC10&lt;=$R$34,1,0))</x:f>
        <x:v>0</x:v>
      </x:c>
      <x:c r="Q838" s="82" t="n">
        <x:f>IF($U$34=1,Geometries!AB10,1)</x:f>
        <x:v>1</x:v>
      </x:c>
      <x:c r="R838" s="82" t="n">
        <x:f>IF($V$34=1,Lineages!AJ10,1)</x:f>
        <x:v>1</x:v>
      </x:c>
      <x:c r="S838" s="82" t="n">
        <x:f>MIN(1,G838,H838,K838,L838,Q838,R838)</x:f>
        <x:v>1</x:v>
      </x:c>
      <x:c r="T838" s="74" t="str">
        <x:f>IF(AND('Pair Build'!AJ20="FIT",I838=1,J838=1,M838=1,N838=1,O838&lt;=$E$34,P838=1),"PASS","FAIL")</x:f>
        <x:v>FAIL</x:v>
      </x:c>
      <x:c r="U838" s="98" t="str">
        <x:f>IF(AND(S838&gt;=F838,T838="PASS"),"PASS","FAIL")</x:f>
        <x:v>FAIL</x:v>
      </x:c>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row>
    <x:row r="839">
      <x:c r="B839" s="28" t="str">
        <x:v>P26</x:v>
      </x:c>
      <x:c r="C839" s="28" t="str">
        <x:v>L3-G4</x:v>
      </x:c>
      <x:c r="D839" s="28" t="str">
        <x:v>L3</x:v>
      </x:c>
      <x:c r="E839" s="28" t="str">
        <x:v>G4</x:v>
      </x:c>
      <x:c r="F839" s="96" t="n">
        <x:f>$D$34</x:f>
        <x:v>1</x:v>
      </x:c>
      <x:c r="G839" s="82" t="n">
        <x:f>Y$34</x:f>
        <x:v>1</x:v>
      </x:c>
      <x:c r="H839" s="82" t="n">
        <x:f>MIN(1,Geometries!E11*$I$34+(1-Geometries!E11)*(Geometries!J11*$F$34+Geometries!K11*$G$34*IF(Geometries!M11="YES",1,$J$34)+Geometries!L11*$H$34*IF(Geometries!M11="YES",1,$J$34)))</x:f>
        <x:v>1</x:v>
      </x:c>
      <x:c r="I839" s="82" t="n">
        <x:f>IF($K$34=0,1,IF('Pair Build'!AG21&lt;=$K$34,1,0))</x:f>
        <x:v>1</x:v>
      </x:c>
      <x:c r="J839" s="82" t="n">
        <x:f>IF($L$34=0,1,IF(Geometries!W11&gt;=$L$34,1,0))</x:f>
        <x:v>1</x:v>
      </x:c>
      <x:c r="K839" s="82" t="n">
        <x:f>MIN(IF($M$34=1,Geometries!Z11,1),IF($N$34=1,Geometries!AA11,1))</x:f>
        <x:v>1</x:v>
      </x:c>
      <x:c r="L839" s="82" t="n">
        <x:f>MIN(IF($S$34=1,'Pair Build'!AE21,1),IF($T$34=1,'Pair Build'!AF21,1))</x:f>
        <x:v>1</x:v>
      </x:c>
      <x:c r="M839" s="82" t="n">
        <x:f>IF($O$34=0,1,IF('Pair Build'!AH21&lt;=$O$34,1,0))</x:f>
        <x:v>1</x:v>
      </x:c>
      <x:c r="N839" s="82" t="n">
        <x:f>IF($P$34=0,1,IF('Pair Build'!AI21="PASS",1,0))</x:f>
        <x:v>1</x:v>
      </x:c>
      <x:c r="O839" s="82" t="n">
        <x:f>IF(F839&lt;1,'Pair Build'!Y21,'Pair Build'!Z21)/$Q$34</x:f>
        <x:v>17.28</x:v>
      </x:c>
      <x:c r="P839" s="82" t="n">
        <x:f>IF('Pair Build'!AK21="T3 FIRM",1,IF(Geometries!AC11&lt;=$R$34,1,0))</x:f>
        <x:v>1</x:v>
      </x:c>
      <x:c r="Q839" s="82" t="n">
        <x:f>IF($U$34=1,Geometries!AB11,1)</x:f>
        <x:v>1</x:v>
      </x:c>
      <x:c r="R839" s="82" t="n">
        <x:f>IF($V$34=1,Lineages!AJ10,1)</x:f>
        <x:v>1</x:v>
      </x:c>
      <x:c r="S839" s="82" t="n">
        <x:f>MIN(1,G839,H839,K839,L839,Q839,R839)</x:f>
        <x:v>1</x:v>
      </x:c>
      <x:c r="T839" s="74" t="str">
        <x:f>IF(AND('Pair Build'!AJ21="FIT",I839=1,J839=1,M839=1,N839=1,O839&lt;=$E$34,P839=1),"PASS","FAIL")</x:f>
        <x:v>FAIL</x:v>
      </x:c>
      <x:c r="U839" s="98" t="str">
        <x:f>IF(AND(S839&gt;=F839,T839="PASS"),"PASS","FAIL")</x:f>
        <x:v>FAIL</x:v>
      </x:c>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row>
    <x:row r="840">
      <x:c r="B840" s="28" t="str">
        <x:v>P26</x:v>
      </x:c>
      <x:c r="C840" s="28" t="str">
        <x:v>L3-G5</x:v>
      </x:c>
      <x:c r="D840" s="28" t="str">
        <x:v>L3</x:v>
      </x:c>
      <x:c r="E840" s="28" t="str">
        <x:v>G5</x:v>
      </x:c>
      <x:c r="F840" s="96" t="n">
        <x:f>$D$34</x:f>
        <x:v>1</x:v>
      </x:c>
      <x:c r="G840" s="82" t="n">
        <x:f>Y$34</x:f>
        <x:v>1</x:v>
      </x:c>
      <x:c r="H840" s="82" t="n">
        <x:f>MIN(1,Geometries!E12*$I$34+(1-Geometries!E12)*(Geometries!J12*$F$34+Geometries!K12*$G$34*IF(Geometries!M12="YES",1,$J$34)+Geometries!L12*$H$34*IF(Geometries!M12="YES",1,$J$34)))</x:f>
        <x:v>1</x:v>
      </x:c>
      <x:c r="I840" s="82" t="n">
        <x:f>IF($K$34=0,1,IF('Pair Build'!AG22&lt;=$K$34,1,0))</x:f>
        <x:v>1</x:v>
      </x:c>
      <x:c r="J840" s="82" t="n">
        <x:f>IF($L$34=0,1,IF(Geometries!W12&gt;=$L$34,1,0))</x:f>
        <x:v>1</x:v>
      </x:c>
      <x:c r="K840" s="82" t="n">
        <x:f>MIN(IF($M$34=1,Geometries!Z12,1),IF($N$34=1,Geometries!AA12,1))</x:f>
        <x:v>1</x:v>
      </x:c>
      <x:c r="L840" s="82" t="n">
        <x:f>MIN(IF($S$34=1,'Pair Build'!AE22,1),IF($T$34=1,'Pair Build'!AF22,1))</x:f>
        <x:v>1</x:v>
      </x:c>
      <x:c r="M840" s="82" t="n">
        <x:f>IF($O$34=0,1,IF('Pair Build'!AH22&lt;=$O$34,1,0))</x:f>
        <x:v>1</x:v>
      </x:c>
      <x:c r="N840" s="82" t="n">
        <x:f>IF($P$34=0,1,IF('Pair Build'!AI22="PASS",1,0))</x:f>
        <x:v>1</x:v>
      </x:c>
      <x:c r="O840" s="82" t="n">
        <x:f>IF(F840&lt;1,'Pair Build'!Y22,'Pair Build'!Z22)/$Q$34</x:f>
        <x:v>66.33684210526316</x:v>
      </x:c>
      <x:c r="P840" s="82" t="n">
        <x:f>IF('Pair Build'!AK22="T3 FIRM",1,IF(Geometries!AC12&lt;=$R$34,1,0))</x:f>
        <x:v>0</x:v>
      </x:c>
      <x:c r="Q840" s="82" t="n">
        <x:f>IF($U$34=1,Geometries!AB12,1)</x:f>
        <x:v>1</x:v>
      </x:c>
      <x:c r="R840" s="82" t="n">
        <x:f>IF($V$34=1,Lineages!AJ10,1)</x:f>
        <x:v>1</x:v>
      </x:c>
      <x:c r="S840" s="82" t="n">
        <x:f>MIN(1,G840,H840,K840,L840,Q840,R840)</x:f>
        <x:v>1</x:v>
      </x:c>
      <x:c r="T840" s="74" t="str">
        <x:f>IF(AND('Pair Build'!AJ22="FIT",I840=1,J840=1,M840=1,N840=1,O840&lt;=$E$34,P840=1),"PASS","FAIL")</x:f>
        <x:v>FAIL</x:v>
      </x:c>
      <x:c r="U840" s="98" t="str">
        <x:f>IF(AND(S840&gt;=F840,T840="PASS"),"PASS","FAIL")</x:f>
        <x:v>FAIL</x:v>
      </x:c>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row>
    <x:row r="841">
      <x:c r="B841" s="28" t="str">
        <x:v>P26</x:v>
      </x:c>
      <x:c r="C841" s="28" t="str">
        <x:v>L4-G1</x:v>
      </x:c>
      <x:c r="D841" s="28" t="str">
        <x:v>L4</x:v>
      </x:c>
      <x:c r="E841" s="28" t="str">
        <x:v>G1</x:v>
      </x:c>
      <x:c r="F841" s="96" t="n">
        <x:f>$D$34</x:f>
        <x:v>1</x:v>
      </x:c>
      <x:c r="G841" s="82" t="n">
        <x:f>Z$34</x:f>
        <x:v>1</x:v>
      </x:c>
      <x:c r="H841" s="82" t="n">
        <x:f>MIN(1,Geometries!E8*$I$34+(1-Geometries!E8)*(Geometries!J8*$F$34+Geometries!K8*$G$34*IF(Geometries!M8="YES",1,$J$34)+Geometries!L8*$H$34*IF(Geometries!M8="YES",1,$J$34)))</x:f>
        <x:v>1</x:v>
      </x:c>
      <x:c r="I841" s="82" t="n">
        <x:f>IF($K$34=0,1,IF('Pair Build'!AG23&lt;=$K$34,1,0))</x:f>
        <x:v>1</x:v>
      </x:c>
      <x:c r="J841" s="82" t="n">
        <x:f>IF($L$34=0,1,IF(Geometries!W8&gt;=$L$34,1,0))</x:f>
        <x:v>1</x:v>
      </x:c>
      <x:c r="K841" s="82" t="n">
        <x:f>MIN(IF($M$34=1,Geometries!Z8,1),IF($N$34=1,Geometries!AA8,1))</x:f>
        <x:v>1</x:v>
      </x:c>
      <x:c r="L841" s="82" t="n">
        <x:f>MIN(IF($S$34=1,'Pair Build'!AE23,1),IF($T$34=1,'Pair Build'!AF23,1))</x:f>
        <x:v>1</x:v>
      </x:c>
      <x:c r="M841" s="82" t="n">
        <x:f>IF($O$34=0,1,IF('Pair Build'!AH23&lt;=$O$34,1,0))</x:f>
        <x:v>1</x:v>
      </x:c>
      <x:c r="N841" s="82" t="n">
        <x:f>IF($P$34=0,1,IF('Pair Build'!AI23="PASS",1,0))</x:f>
        <x:v>1</x:v>
      </x:c>
      <x:c r="O841" s="82" t="n">
        <x:f>IF(F841&lt;1,'Pair Build'!Y23,'Pair Build'!Z23)/$Q$34</x:f>
        <x:v>68.32941176470588</x:v>
      </x:c>
      <x:c r="P841" s="82" t="n">
        <x:f>IF('Pair Build'!AK23="T3 FIRM",1,IF(Geometries!AC8&lt;=$R$34,1,0))</x:f>
        <x:v>0</x:v>
      </x:c>
      <x:c r="Q841" s="82" t="n">
        <x:f>IF($U$34=1,Geometries!AB8,1)</x:f>
        <x:v>1</x:v>
      </x:c>
      <x:c r="R841" s="82" t="n">
        <x:f>IF($V$34=1,Lineages!AJ11,1)</x:f>
        <x:v>1</x:v>
      </x:c>
      <x:c r="S841" s="82" t="n">
        <x:f>MIN(1,G841,H841,K841,L841,Q841,R841)</x:f>
        <x:v>1</x:v>
      </x:c>
      <x:c r="T841" s="74" t="str">
        <x:f>IF(AND('Pair Build'!AJ23="FIT",I841=1,J841=1,M841=1,N841=1,O841&lt;=$E$34,P841=1),"PASS","FAIL")</x:f>
        <x:v>FAIL</x:v>
      </x:c>
      <x:c r="U841" s="98" t="str">
        <x:f>IF(AND(S841&gt;=F841,T841="PASS"),"PASS","FAIL")</x:f>
        <x:v>FAIL</x:v>
      </x:c>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row>
    <x:row r="842">
      <x:c r="B842" s="28" t="str">
        <x:v>P26</x:v>
      </x:c>
      <x:c r="C842" s="28" t="str">
        <x:v>L4-G2</x:v>
      </x:c>
      <x:c r="D842" s="28" t="str">
        <x:v>L4</x:v>
      </x:c>
      <x:c r="E842" s="28" t="str">
        <x:v>G2</x:v>
      </x:c>
      <x:c r="F842" s="96" t="n">
        <x:f>$D$34</x:f>
        <x:v>1</x:v>
      </x:c>
      <x:c r="G842" s="82" t="n">
        <x:f>Z$34</x:f>
        <x:v>1</x:v>
      </x:c>
      <x:c r="H842" s="82" t="n">
        <x:f>MIN(1,Geometries!E9*$I$34+(1-Geometries!E9)*(Geometries!J9*$F$34+Geometries!K9*$G$34*IF(Geometries!M9="YES",1,$J$34)+Geometries!L9*$H$34*IF(Geometries!M9="YES",1,$J$34)))</x:f>
        <x:v>1</x:v>
      </x:c>
      <x:c r="I842" s="82" t="n">
        <x:f>IF($K$34=0,1,IF('Pair Build'!AG24&lt;=$K$34,1,0))</x:f>
        <x:v>1</x:v>
      </x:c>
      <x:c r="J842" s="82" t="n">
        <x:f>IF($L$34=0,1,IF(Geometries!W9&gt;=$L$34,1,0))</x:f>
        <x:v>1</x:v>
      </x:c>
      <x:c r="K842" s="82" t="n">
        <x:f>MIN(IF($M$34=1,Geometries!Z9,1),IF($N$34=1,Geometries!AA9,1))</x:f>
        <x:v>1</x:v>
      </x:c>
      <x:c r="L842" s="82" t="n">
        <x:f>MIN(IF($S$34=1,'Pair Build'!AE24,1),IF($T$34=1,'Pair Build'!AF24,1))</x:f>
        <x:v>1</x:v>
      </x:c>
      <x:c r="M842" s="82" t="n">
        <x:f>IF($O$34=0,1,IF('Pair Build'!AH24&lt;=$O$34,1,0))</x:f>
        <x:v>1</x:v>
      </x:c>
      <x:c r="N842" s="82" t="n">
        <x:f>IF($P$34=0,1,IF('Pair Build'!AI24="PASS",1,0))</x:f>
        <x:v>1</x:v>
      </x:c>
      <x:c r="O842" s="82" t="n">
        <x:f>IF(F842&lt;1,'Pair Build'!Y24,'Pair Build'!Z24)/$Q$34</x:f>
        <x:v>79.93333333333334</x:v>
      </x:c>
      <x:c r="P842" s="82" t="n">
        <x:f>IF('Pair Build'!AK24="T3 FIRM",1,IF(Geometries!AC9&lt;=$R$34,1,0))</x:f>
        <x:v>0</x:v>
      </x:c>
      <x:c r="Q842" s="82" t="n">
        <x:f>IF($U$34=1,Geometries!AB9,1)</x:f>
        <x:v>1</x:v>
      </x:c>
      <x:c r="R842" s="82" t="n">
        <x:f>IF($V$34=1,Lineages!AJ11,1)</x:f>
        <x:v>1</x:v>
      </x:c>
      <x:c r="S842" s="82" t="n">
        <x:f>MIN(1,G842,H842,K842,L842,Q842,R842)</x:f>
        <x:v>1</x:v>
      </x:c>
      <x:c r="T842" s="74" t="str">
        <x:f>IF(AND('Pair Build'!AJ24="FIT",I842=1,J842=1,M842=1,N842=1,O842&lt;=$E$34,P842=1),"PASS","FAIL")</x:f>
        <x:v>FAIL</x:v>
      </x:c>
      <x:c r="U842" s="98" t="str">
        <x:f>IF(AND(S842&gt;=F842,T842="PASS"),"PASS","FAIL")</x:f>
        <x:v>FAIL</x:v>
      </x:c>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row>
    <x:row r="843">
      <x:c r="B843" s="28" t="str">
        <x:v>P26</x:v>
      </x:c>
      <x:c r="C843" s="28" t="str">
        <x:v>L4-G3</x:v>
      </x:c>
      <x:c r="D843" s="28" t="str">
        <x:v>L4</x:v>
      </x:c>
      <x:c r="E843" s="28" t="str">
        <x:v>G3</x:v>
      </x:c>
      <x:c r="F843" s="96" t="n">
        <x:f>$D$34</x:f>
        <x:v>1</x:v>
      </x:c>
      <x:c r="G843" s="82" t="n">
        <x:f>Z$34</x:f>
        <x:v>1</x:v>
      </x:c>
      <x:c r="H843" s="82" t="n">
        <x:f>MIN(1,Geometries!E10*$I$34+(1-Geometries!E10)*(Geometries!J10*$F$34+Geometries!K10*$G$34*IF(Geometries!M10="YES",1,$J$34)+Geometries!L10*$H$34*IF(Geometries!M10="YES",1,$J$34)))</x:f>
        <x:v>1</x:v>
      </x:c>
      <x:c r="I843" s="82" t="n">
        <x:f>IF($K$34=0,1,IF('Pair Build'!AG25&lt;=$K$34,1,0))</x:f>
        <x:v>1</x:v>
      </x:c>
      <x:c r="J843" s="82" t="n">
        <x:f>IF($L$34=0,1,IF(Geometries!W10&gt;=$L$34,1,0))</x:f>
        <x:v>1</x:v>
      </x:c>
      <x:c r="K843" s="82" t="n">
        <x:f>MIN(IF($M$34=1,Geometries!Z10,1),IF($N$34=1,Geometries!AA10,1))</x:f>
        <x:v>1</x:v>
      </x:c>
      <x:c r="L843" s="82" t="n">
        <x:f>MIN(IF($S$34=1,'Pair Build'!AE25,1),IF($T$34=1,'Pair Build'!AF25,1))</x:f>
        <x:v>1</x:v>
      </x:c>
      <x:c r="M843" s="82" t="n">
        <x:f>IF($O$34=0,1,IF('Pair Build'!AH25&lt;=$O$34,1,0))</x:f>
        <x:v>1</x:v>
      </x:c>
      <x:c r="N843" s="82" t="n">
        <x:f>IF($P$34=0,1,IF('Pair Build'!AI25="PASS",1,0))</x:f>
        <x:v>1</x:v>
      </x:c>
      <x:c r="O843" s="82" t="n">
        <x:f>IF(F843&lt;1,'Pair Build'!Y25,'Pair Build'!Z25)/$Q$34</x:f>
        <x:v>58.94117647058823</x:v>
      </x:c>
      <x:c r="P843" s="82" t="n">
        <x:f>IF('Pair Build'!AK25="T3 FIRM",1,IF(Geometries!AC10&lt;=$R$34,1,0))</x:f>
        <x:v>0</x:v>
      </x:c>
      <x:c r="Q843" s="82" t="n">
        <x:f>IF($U$34=1,Geometries!AB10,1)</x:f>
        <x:v>1</x:v>
      </x:c>
      <x:c r="R843" s="82" t="n">
        <x:f>IF($V$34=1,Lineages!AJ11,1)</x:f>
        <x:v>1</x:v>
      </x:c>
      <x:c r="S843" s="82" t="n">
        <x:f>MIN(1,G843,H843,K843,L843,Q843,R843)</x:f>
        <x:v>1</x:v>
      </x:c>
      <x:c r="T843" s="74" t="str">
        <x:f>IF(AND('Pair Build'!AJ25="FIT",I843=1,J843=1,M843=1,N843=1,O843&lt;=$E$34,P843=1),"PASS","FAIL")</x:f>
        <x:v>FAIL</x:v>
      </x:c>
      <x:c r="U843" s="98" t="str">
        <x:f>IF(AND(S843&gt;=F843,T843="PASS"),"PASS","FAIL")</x:f>
        <x:v>FAIL</x:v>
      </x:c>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row>
    <x:row r="844">
      <x:c r="B844" s="28" t="str">
        <x:v>P26</x:v>
      </x:c>
      <x:c r="C844" s="28" t="str">
        <x:v>L4-G4</x:v>
      </x:c>
      <x:c r="D844" s="28" t="str">
        <x:v>L4</x:v>
      </x:c>
      <x:c r="E844" s="28" t="str">
        <x:v>G4</x:v>
      </x:c>
      <x:c r="F844" s="96" t="n">
        <x:f>$D$34</x:f>
        <x:v>1</x:v>
      </x:c>
      <x:c r="G844" s="82" t="n">
        <x:f>Z$34</x:f>
        <x:v>1</x:v>
      </x:c>
      <x:c r="H844" s="82" t="n">
        <x:f>MIN(1,Geometries!E11*$I$34+(1-Geometries!E11)*(Geometries!J11*$F$34+Geometries!K11*$G$34*IF(Geometries!M11="YES",1,$J$34)+Geometries!L11*$H$34*IF(Geometries!M11="YES",1,$J$34)))</x:f>
        <x:v>1</x:v>
      </x:c>
      <x:c r="I844" s="82" t="n">
        <x:f>IF($K$34=0,1,IF('Pair Build'!AG26&lt;=$K$34,1,0))</x:f>
        <x:v>1</x:v>
      </x:c>
      <x:c r="J844" s="82" t="n">
        <x:f>IF($L$34=0,1,IF(Geometries!W11&gt;=$L$34,1,0))</x:f>
        <x:v>1</x:v>
      </x:c>
      <x:c r="K844" s="82" t="n">
        <x:f>MIN(IF($M$34=1,Geometries!Z11,1),IF($N$34=1,Geometries!AA11,1))</x:f>
        <x:v>1</x:v>
      </x:c>
      <x:c r="L844" s="82" t="n">
        <x:f>MIN(IF($S$34=1,'Pair Build'!AE26,1),IF($T$34=1,'Pair Build'!AF26,1))</x:f>
        <x:v>1</x:v>
      </x:c>
      <x:c r="M844" s="82" t="n">
        <x:f>IF($O$34=0,1,IF('Pair Build'!AH26&lt;=$O$34,1,0))</x:f>
        <x:v>1</x:v>
      </x:c>
      <x:c r="N844" s="82" t="n">
        <x:f>IF($P$34=0,1,IF('Pair Build'!AI26="PASS",1,0))</x:f>
        <x:v>1</x:v>
      </x:c>
      <x:c r="O844" s="82" t="n">
        <x:f>IF(F844&lt;1,'Pair Build'!Y26,'Pair Build'!Z26)/$Q$34</x:f>
        <x:v>18.8</x:v>
      </x:c>
      <x:c r="P844" s="82" t="n">
        <x:f>IF('Pair Build'!AK26="T3 FIRM",1,IF(Geometries!AC11&lt;=$R$34,1,0))</x:f>
        <x:v>1</x:v>
      </x:c>
      <x:c r="Q844" s="82" t="n">
        <x:f>IF($U$34=1,Geometries!AB11,1)</x:f>
        <x:v>1</x:v>
      </x:c>
      <x:c r="R844" s="82" t="n">
        <x:f>IF($V$34=1,Lineages!AJ11,1)</x:f>
        <x:v>1</x:v>
      </x:c>
      <x:c r="S844" s="82" t="n">
        <x:f>MIN(1,G844,H844,K844,L844,Q844,R844)</x:f>
        <x:v>1</x:v>
      </x:c>
      <x:c r="T844" s="74" t="str">
        <x:f>IF(AND('Pair Build'!AJ26="FIT",I844=1,J844=1,M844=1,N844=1,O844&lt;=$E$34,P844=1),"PASS","FAIL")</x:f>
        <x:v>PASS</x:v>
      </x:c>
      <x:c r="U844" s="98" t="str">
        <x:f>IF(AND(S844&gt;=F844,T844="PASS"),"PASS","FAIL")</x:f>
        <x:v>PASS</x:v>
      </x:c>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row>
    <x:row r="845">
      <x:c r="B845" s="28" t="str">
        <x:v>P26</x:v>
      </x:c>
      <x:c r="C845" s="28" t="str">
        <x:v>L4-G5</x:v>
      </x:c>
      <x:c r="D845" s="28" t="str">
        <x:v>L4</x:v>
      </x:c>
      <x:c r="E845" s="28" t="str">
        <x:v>G5</x:v>
      </x:c>
      <x:c r="F845" s="96" t="n">
        <x:f>$D$34</x:f>
        <x:v>1</x:v>
      </x:c>
      <x:c r="G845" s="82" t="n">
        <x:f>Z$34</x:f>
        <x:v>1</x:v>
      </x:c>
      <x:c r="H845" s="82" t="n">
        <x:f>MIN(1,Geometries!E12*$I$34+(1-Geometries!E12)*(Geometries!J12*$F$34+Geometries!K12*$G$34*IF(Geometries!M12="YES",1,$J$34)+Geometries!L12*$H$34*IF(Geometries!M12="YES",1,$J$34)))</x:f>
        <x:v>1</x:v>
      </x:c>
      <x:c r="I845" s="82" t="n">
        <x:f>IF($K$34=0,1,IF('Pair Build'!AG27&lt;=$K$34,1,0))</x:f>
        <x:v>1</x:v>
      </x:c>
      <x:c r="J845" s="82" t="n">
        <x:f>IF($L$34=0,1,IF(Geometries!W12&gt;=$L$34,1,0))</x:f>
        <x:v>1</x:v>
      </x:c>
      <x:c r="K845" s="82" t="n">
        <x:f>MIN(IF($M$34=1,Geometries!Z12,1),IF($N$34=1,Geometries!AA12,1))</x:f>
        <x:v>1</x:v>
      </x:c>
      <x:c r="L845" s="82" t="n">
        <x:f>MIN(IF($S$34=1,'Pair Build'!AE27,1),IF($T$34=1,'Pair Build'!AF27,1))</x:f>
        <x:v>1</x:v>
      </x:c>
      <x:c r="M845" s="82" t="n">
        <x:f>IF($O$34=0,1,IF('Pair Build'!AH27&lt;=$O$34,1,0))</x:f>
        <x:v>1</x:v>
      </x:c>
      <x:c r="N845" s="82" t="n">
        <x:f>IF($P$34=0,1,IF('Pair Build'!AI27="PASS",1,0))</x:f>
        <x:v>1</x:v>
      </x:c>
      <x:c r="O845" s="82" t="n">
        <x:f>IF(F845&lt;1,'Pair Build'!Y27,'Pair Build'!Z27)/$Q$34</x:f>
        <x:v>83.16315789473684</x:v>
      </x:c>
      <x:c r="P845" s="82" t="n">
        <x:f>IF('Pair Build'!AK27="T3 FIRM",1,IF(Geometries!AC12&lt;=$R$34,1,0))</x:f>
        <x:v>0</x:v>
      </x:c>
      <x:c r="Q845" s="82" t="n">
        <x:f>IF($U$34=1,Geometries!AB12,1)</x:f>
        <x:v>1</x:v>
      </x:c>
      <x:c r="R845" s="82" t="n">
        <x:f>IF($V$34=1,Lineages!AJ11,1)</x:f>
        <x:v>1</x:v>
      </x:c>
      <x:c r="S845" s="82" t="n">
        <x:f>MIN(1,G845,H845,K845,L845,Q845,R845)</x:f>
        <x:v>1</x:v>
      </x:c>
      <x:c r="T845" s="74" t="str">
        <x:f>IF(AND('Pair Build'!AJ27="FIT",I845=1,J845=1,M845=1,N845=1,O845&lt;=$E$34,P845=1),"PASS","FAIL")</x:f>
        <x:v>FAIL</x:v>
      </x:c>
      <x:c r="U845" s="98" t="str">
        <x:f>IF(AND(S845&gt;=F845,T845="PASS"),"PASS","FAIL")</x:f>
        <x:v>FAIL</x:v>
      </x:c>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row>
    <x:row r="846">
      <x:c r="B846" s="28" t="str">
        <x:v>P26</x:v>
      </x:c>
      <x:c r="C846" s="28" t="str">
        <x:v>L5-G1</x:v>
      </x:c>
      <x:c r="D846" s="28" t="str">
        <x:v>L5</x:v>
      </x:c>
      <x:c r="E846" s="28" t="str">
        <x:v>G1</x:v>
      </x:c>
      <x:c r="F846" s="96" t="n">
        <x:f>$D$34</x:f>
        <x:v>1</x:v>
      </x:c>
      <x:c r="G846" s="82" t="n">
        <x:f>AA$34</x:f>
        <x:v>1</x:v>
      </x:c>
      <x:c r="H846" s="82" t="n">
        <x:f>MIN(1,Geometries!E8*$I$34+(1-Geometries!E8)*(Geometries!J8*$F$34+Geometries!K8*$G$34*IF(Geometries!M8="YES",1,$J$34)+Geometries!L8*$H$34*IF(Geometries!M8="YES",1,$J$34)))</x:f>
        <x:v>1</x:v>
      </x:c>
      <x:c r="I846" s="82" t="n">
        <x:f>IF($K$34=0,1,IF('Pair Build'!AG28&lt;=$K$34,1,0))</x:f>
        <x:v>1</x:v>
      </x:c>
      <x:c r="J846" s="82" t="n">
        <x:f>IF($L$34=0,1,IF(Geometries!W8&gt;=$L$34,1,0))</x:f>
        <x:v>1</x:v>
      </x:c>
      <x:c r="K846" s="82" t="n">
        <x:f>MIN(IF($M$34=1,Geometries!Z8,1),IF($N$34=1,Geometries!AA8,1))</x:f>
        <x:v>1</x:v>
      </x:c>
      <x:c r="L846" s="82" t="n">
        <x:f>MIN(IF($S$34=1,'Pair Build'!AE28,1),IF($T$34=1,'Pair Build'!AF28,1))</x:f>
        <x:v>1</x:v>
      </x:c>
      <x:c r="M846" s="82" t="n">
        <x:f>IF($O$34=0,1,IF('Pair Build'!AH28&lt;=$O$34,1,0))</x:f>
        <x:v>1</x:v>
      </x:c>
      <x:c r="N846" s="82" t="n">
        <x:f>IF($P$34=0,1,IF('Pair Build'!AI28="PASS",1,0))</x:f>
        <x:v>1</x:v>
      </x:c>
      <x:c r="O846" s="82" t="n">
        <x:f>IF(F846&lt;1,'Pair Build'!Y28,'Pair Build'!Z28)/$Q$34</x:f>
        <x:v>24</x:v>
      </x:c>
      <x:c r="P846" s="82" t="n">
        <x:f>IF('Pair Build'!AK28="T3 FIRM",1,IF(Geometries!AC8&lt;=$R$34,1,0))</x:f>
        <x:v>0</x:v>
      </x:c>
      <x:c r="Q846" s="82" t="n">
        <x:f>IF($U$34=1,Geometries!AB8,1)</x:f>
        <x:v>1</x:v>
      </x:c>
      <x:c r="R846" s="82" t="n">
        <x:f>IF($V$34=1,Lineages!AJ12,1)</x:f>
        <x:v>1</x:v>
      </x:c>
      <x:c r="S846" s="82" t="n">
        <x:f>MIN(1,G846,H846,K846,L846,Q846,R846)</x:f>
        <x:v>1</x:v>
      </x:c>
      <x:c r="T846" s="74" t="str">
        <x:f>IF(AND('Pair Build'!AJ28="FIT",I846=1,J846=1,M846=1,N846=1,O846&lt;=$E$34,P846=1),"PASS","FAIL")</x:f>
        <x:v>FAIL</x:v>
      </x:c>
      <x:c r="U846" s="98" t="str">
        <x:f>IF(AND(S846&gt;=F846,T846="PASS"),"PASS","FAIL")</x:f>
        <x:v>FAIL</x:v>
      </x:c>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row>
    <x:row r="847">
      <x:c r="B847" s="28" t="str">
        <x:v>P26</x:v>
      </x:c>
      <x:c r="C847" s="28" t="str">
        <x:v>L5-G2</x:v>
      </x:c>
      <x:c r="D847" s="28" t="str">
        <x:v>L5</x:v>
      </x:c>
      <x:c r="E847" s="28" t="str">
        <x:v>G2</x:v>
      </x:c>
      <x:c r="F847" s="96" t="n">
        <x:f>$D$34</x:f>
        <x:v>1</x:v>
      </x:c>
      <x:c r="G847" s="82" t="n">
        <x:f>AA$34</x:f>
        <x:v>1</x:v>
      </x:c>
      <x:c r="H847" s="82" t="n">
        <x:f>MIN(1,Geometries!E9*$I$34+(1-Geometries!E9)*(Geometries!J9*$F$34+Geometries!K9*$G$34*IF(Geometries!M9="YES",1,$J$34)+Geometries!L9*$H$34*IF(Geometries!M9="YES",1,$J$34)))</x:f>
        <x:v>1</x:v>
      </x:c>
      <x:c r="I847" s="82" t="n">
        <x:f>IF($K$34=0,1,IF('Pair Build'!AG29&lt;=$K$34,1,0))</x:f>
        <x:v>1</x:v>
      </x:c>
      <x:c r="J847" s="82" t="n">
        <x:f>IF($L$34=0,1,IF(Geometries!W9&gt;=$L$34,1,0))</x:f>
        <x:v>1</x:v>
      </x:c>
      <x:c r="K847" s="82" t="n">
        <x:f>MIN(IF($M$34=1,Geometries!Z9,1),IF($N$34=1,Geometries!AA9,1))</x:f>
        <x:v>1</x:v>
      </x:c>
      <x:c r="L847" s="82" t="n">
        <x:f>MIN(IF($S$34=1,'Pair Build'!AE29,1),IF($T$34=1,'Pair Build'!AF29,1))</x:f>
        <x:v>1</x:v>
      </x:c>
      <x:c r="M847" s="82" t="n">
        <x:f>IF($O$34=0,1,IF('Pair Build'!AH29&lt;=$O$34,1,0))</x:f>
        <x:v>1</x:v>
      </x:c>
      <x:c r="N847" s="82" t="n">
        <x:f>IF($P$34=0,1,IF('Pair Build'!AI29="PASS",1,0))</x:f>
        <x:v>1</x:v>
      </x:c>
      <x:c r="O847" s="82" t="n">
        <x:f>IF(F847&lt;1,'Pair Build'!Y29,'Pair Build'!Z29)/$Q$34</x:f>
        <x:v>30.799999999999997</x:v>
      </x:c>
      <x:c r="P847" s="82" t="n">
        <x:f>IF('Pair Build'!AK29="T3 FIRM",1,IF(Geometries!AC9&lt;=$R$34,1,0))</x:f>
        <x:v>0</x:v>
      </x:c>
      <x:c r="Q847" s="82" t="n">
        <x:f>IF($U$34=1,Geometries!AB9,1)</x:f>
        <x:v>1</x:v>
      </x:c>
      <x:c r="R847" s="82" t="n">
        <x:f>IF($V$34=1,Lineages!AJ12,1)</x:f>
        <x:v>1</x:v>
      </x:c>
      <x:c r="S847" s="82" t="n">
        <x:f>MIN(1,G847,H847,K847,L847,Q847,R847)</x:f>
        <x:v>1</x:v>
      </x:c>
      <x:c r="T847" s="74" t="str">
        <x:f>IF(AND('Pair Build'!AJ29="FIT",I847=1,J847=1,M847=1,N847=1,O847&lt;=$E$34,P847=1),"PASS","FAIL")</x:f>
        <x:v>FAIL</x:v>
      </x:c>
      <x:c r="U847" s="98" t="str">
        <x:f>IF(AND(S847&gt;=F847,T847="PASS"),"PASS","FAIL")</x:f>
        <x:v>FAIL</x:v>
      </x:c>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row>
    <x:row r="848">
      <x:c r="B848" s="28" t="str">
        <x:v>P26</x:v>
      </x:c>
      <x:c r="C848" s="28" t="str">
        <x:v>L5-G3</x:v>
      </x:c>
      <x:c r="D848" s="28" t="str">
        <x:v>L5</x:v>
      </x:c>
      <x:c r="E848" s="28" t="str">
        <x:v>G3</x:v>
      </x:c>
      <x:c r="F848" s="96" t="n">
        <x:f>$D$34</x:f>
        <x:v>1</x:v>
      </x:c>
      <x:c r="G848" s="82" t="n">
        <x:f>AA$34</x:f>
        <x:v>1</x:v>
      </x:c>
      <x:c r="H848" s="82" t="n">
        <x:f>MIN(1,Geometries!E10*$I$34+(1-Geometries!E10)*(Geometries!J10*$F$34+Geometries!K10*$G$34*IF(Geometries!M10="YES",1,$J$34)+Geometries!L10*$H$34*IF(Geometries!M10="YES",1,$J$34)))</x:f>
        <x:v>1</x:v>
      </x:c>
      <x:c r="I848" s="82" t="n">
        <x:f>IF($K$34=0,1,IF('Pair Build'!AG30&lt;=$K$34,1,0))</x:f>
        <x:v>1</x:v>
      </x:c>
      <x:c r="J848" s="82" t="n">
        <x:f>IF($L$34=0,1,IF(Geometries!W10&gt;=$L$34,1,0))</x:f>
        <x:v>1</x:v>
      </x:c>
      <x:c r="K848" s="82" t="n">
        <x:f>MIN(IF($M$34=1,Geometries!Z10,1),IF($N$34=1,Geometries!AA10,1))</x:f>
        <x:v>1</x:v>
      </x:c>
      <x:c r="L848" s="82" t="n">
        <x:f>MIN(IF($S$34=1,'Pair Build'!AE30,1),IF($T$34=1,'Pair Build'!AF30,1))</x:f>
        <x:v>1</x:v>
      </x:c>
      <x:c r="M848" s="82" t="n">
        <x:f>IF($O$34=0,1,IF('Pair Build'!AH30&lt;=$O$34,1,0))</x:f>
        <x:v>1</x:v>
      </x:c>
      <x:c r="N848" s="82" t="n">
        <x:f>IF($P$34=0,1,IF('Pair Build'!AI30="PASS",1,0))</x:f>
        <x:v>1</x:v>
      </x:c>
      <x:c r="O848" s="82" t="n">
        <x:f>IF(F848&lt;1,'Pair Build'!Y30,'Pair Build'!Z30)/$Q$34</x:f>
        <x:v>19.2</x:v>
      </x:c>
      <x:c r="P848" s="82" t="n">
        <x:f>IF('Pair Build'!AK30="T3 FIRM",1,IF(Geometries!AC10&lt;=$R$34,1,0))</x:f>
        <x:v>0</x:v>
      </x:c>
      <x:c r="Q848" s="82" t="n">
        <x:f>IF($U$34=1,Geometries!AB10,1)</x:f>
        <x:v>1</x:v>
      </x:c>
      <x:c r="R848" s="82" t="n">
        <x:f>IF($V$34=1,Lineages!AJ12,1)</x:f>
        <x:v>1</x:v>
      </x:c>
      <x:c r="S848" s="82" t="n">
        <x:f>MIN(1,G848,H848,K848,L848,Q848,R848)</x:f>
        <x:v>1</x:v>
      </x:c>
      <x:c r="T848" s="74" t="str">
        <x:f>IF(AND('Pair Build'!AJ30="FIT",I848=1,J848=1,M848=1,N848=1,O848&lt;=$E$34,P848=1),"PASS","FAIL")</x:f>
        <x:v>FAIL</x:v>
      </x:c>
      <x:c r="U848" s="98" t="str">
        <x:f>IF(AND(S848&gt;=F848,T848="PASS"),"PASS","FAIL")</x:f>
        <x:v>FAIL</x:v>
      </x:c>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row>
    <x:row r="849">
      <x:c r="B849" s="28" t="str">
        <x:v>P26</x:v>
      </x:c>
      <x:c r="C849" s="28" t="str">
        <x:v>L5-G4</x:v>
      </x:c>
      <x:c r="D849" s="28" t="str">
        <x:v>L5</x:v>
      </x:c>
      <x:c r="E849" s="28" t="str">
        <x:v>G4</x:v>
      </x:c>
      <x:c r="F849" s="96" t="n">
        <x:f>$D$34</x:f>
        <x:v>1</x:v>
      </x:c>
      <x:c r="G849" s="82" t="n">
        <x:f>AA$34</x:f>
        <x:v>1</x:v>
      </x:c>
      <x:c r="H849" s="82" t="n">
        <x:f>MIN(1,Geometries!E11*$I$34+(1-Geometries!E11)*(Geometries!J11*$F$34+Geometries!K11*$G$34*IF(Geometries!M11="YES",1,$J$34)+Geometries!L11*$H$34*IF(Geometries!M11="YES",1,$J$34)))</x:f>
        <x:v>1</x:v>
      </x:c>
      <x:c r="I849" s="82" t="n">
        <x:f>IF($K$34=0,1,IF('Pair Build'!AG31&lt;=$K$34,1,0))</x:f>
        <x:v>1</x:v>
      </x:c>
      <x:c r="J849" s="82" t="n">
        <x:f>IF($L$34=0,1,IF(Geometries!W11&gt;=$L$34,1,0))</x:f>
        <x:v>1</x:v>
      </x:c>
      <x:c r="K849" s="82" t="n">
        <x:f>MIN(IF($M$34=1,Geometries!Z11,1),IF($N$34=1,Geometries!AA11,1))</x:f>
        <x:v>1</x:v>
      </x:c>
      <x:c r="L849" s="82" t="n">
        <x:f>MIN(IF($S$34=1,'Pair Build'!AE31,1),IF($T$34=1,'Pair Build'!AF31,1))</x:f>
        <x:v>1</x:v>
      </x:c>
      <x:c r="M849" s="82" t="n">
        <x:f>IF($O$34=0,1,IF('Pair Build'!AH31&lt;=$O$34,1,0))</x:f>
        <x:v>1</x:v>
      </x:c>
      <x:c r="N849" s="82" t="n">
        <x:f>IF($P$34=0,1,IF('Pair Build'!AI31="PASS",1,0))</x:f>
        <x:v>1</x:v>
      </x:c>
      <x:c r="O849" s="82" t="n">
        <x:f>IF(F849&lt;1,'Pair Build'!Y31,'Pair Build'!Z31)/$Q$34</x:f>
        <x:v>9.6</x:v>
      </x:c>
      <x:c r="P849" s="82" t="n">
        <x:f>IF('Pair Build'!AK31="T3 FIRM",1,IF(Geometries!AC11&lt;=$R$34,1,0))</x:f>
        <x:v>1</x:v>
      </x:c>
      <x:c r="Q849" s="82" t="n">
        <x:f>IF($U$34=1,Geometries!AB11,1)</x:f>
        <x:v>1</x:v>
      </x:c>
      <x:c r="R849" s="82" t="n">
        <x:f>IF($V$34=1,Lineages!AJ12,1)</x:f>
        <x:v>1</x:v>
      </x:c>
      <x:c r="S849" s="82" t="n">
        <x:f>MIN(1,G849,H849,K849,L849,Q849,R849)</x:f>
        <x:v>1</x:v>
      </x:c>
      <x:c r="T849" s="74" t="str">
        <x:f>IF(AND('Pair Build'!AJ31="FIT",I849=1,J849=1,M849=1,N849=1,O849&lt;=$E$34,P849=1),"PASS","FAIL")</x:f>
        <x:v>PASS</x:v>
      </x:c>
      <x:c r="U849" s="98" t="str">
        <x:f>IF(AND(S849&gt;=F849,T849="PASS"),"PASS","FAIL")</x:f>
        <x:v>PASS</x:v>
      </x:c>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row>
    <x:row r="850">
      <x:c r="B850" s="28" t="str">
        <x:v>P26</x:v>
      </x:c>
      <x:c r="C850" s="28" t="str">
        <x:v>L5-G5</x:v>
      </x:c>
      <x:c r="D850" s="28" t="str">
        <x:v>L5</x:v>
      </x:c>
      <x:c r="E850" s="28" t="str">
        <x:v>G5</x:v>
      </x:c>
      <x:c r="F850" s="96" t="n">
        <x:f>$D$34</x:f>
        <x:v>1</x:v>
      </x:c>
      <x:c r="G850" s="82" t="n">
        <x:f>AA$34</x:f>
        <x:v>1</x:v>
      </x:c>
      <x:c r="H850" s="82" t="n">
        <x:f>MIN(1,Geometries!E12*$I$34+(1-Geometries!E12)*(Geometries!J12*$F$34+Geometries!K12*$G$34*IF(Geometries!M12="YES",1,$J$34)+Geometries!L12*$H$34*IF(Geometries!M12="YES",1,$J$34)))</x:f>
        <x:v>1</x:v>
      </x:c>
      <x:c r="I850" s="82" t="n">
        <x:f>IF($K$34=0,1,IF('Pair Build'!AG32&lt;=$K$34,1,0))</x:f>
        <x:v>1</x:v>
      </x:c>
      <x:c r="J850" s="82" t="n">
        <x:f>IF($L$34=0,1,IF(Geometries!W12&gt;=$L$34,1,0))</x:f>
        <x:v>1</x:v>
      </x:c>
      <x:c r="K850" s="82" t="n">
        <x:f>MIN(IF($M$34=1,Geometries!Z12,1),IF($N$34=1,Geometries!AA12,1))</x:f>
        <x:v>1</x:v>
      </x:c>
      <x:c r="L850" s="82" t="n">
        <x:f>MIN(IF($S$34=1,'Pair Build'!AE32,1),IF($T$34=1,'Pair Build'!AF32,1))</x:f>
        <x:v>1</x:v>
      </x:c>
      <x:c r="M850" s="82" t="n">
        <x:f>IF($O$34=0,1,IF('Pair Build'!AH32&lt;=$O$34,1,0))</x:f>
        <x:v>1</x:v>
      </x:c>
      <x:c r="N850" s="82" t="n">
        <x:f>IF($P$34=0,1,IF('Pair Build'!AI32="PASS",1,0))</x:f>
        <x:v>1</x:v>
      </x:c>
      <x:c r="O850" s="82" t="n">
        <x:f>IF(F850&lt;1,'Pair Build'!Y32,'Pair Build'!Z32)/$Q$34</x:f>
        <x:v>32.2</x:v>
      </x:c>
      <x:c r="P850" s="82" t="n">
        <x:f>IF('Pair Build'!AK32="T3 FIRM",1,IF(Geometries!AC12&lt;=$R$34,1,0))</x:f>
        <x:v>0</x:v>
      </x:c>
      <x:c r="Q850" s="82" t="n">
        <x:f>IF($U$34=1,Geometries!AB12,1)</x:f>
        <x:v>1</x:v>
      </x:c>
      <x:c r="R850" s="82" t="n">
        <x:f>IF($V$34=1,Lineages!AJ12,1)</x:f>
        <x:v>1</x:v>
      </x:c>
      <x:c r="S850" s="82" t="n">
        <x:f>MIN(1,G850,H850,K850,L850,Q850,R850)</x:f>
        <x:v>1</x:v>
      </x:c>
      <x:c r="T850" s="74" t="str">
        <x:f>IF(AND('Pair Build'!AJ32="FIT",I850=1,J850=1,M850=1,N850=1,O850&lt;=$E$34,P850=1),"PASS","FAIL")</x:f>
        <x:v>FAIL</x:v>
      </x:c>
      <x:c r="U850" s="98" t="str">
        <x:f>IF(AND(S850&gt;=F850,T850="PASS"),"PASS","FAIL")</x:f>
        <x:v>FAIL</x:v>
      </x:c>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row>
    <x:row r="851">
      <x:c r="B851" s="28" t="str">
        <x:v>P26</x:v>
      </x:c>
      <x:c r="C851" s="28" t="str">
        <x:v>L6-G1</x:v>
      </x:c>
      <x:c r="D851" s="28" t="str">
        <x:v>L6</x:v>
      </x:c>
      <x:c r="E851" s="28" t="str">
        <x:v>G1</x:v>
      </x:c>
      <x:c r="F851" s="96" t="n">
        <x:f>$D$34</x:f>
        <x:v>1</x:v>
      </x:c>
      <x:c r="G851" s="82" t="n">
        <x:f>AB$34</x:f>
        <x:v>1</x:v>
      </x:c>
      <x:c r="H851" s="82" t="n">
        <x:f>MIN(1,Geometries!E8*$I$34+(1-Geometries!E8)*(Geometries!J8*$F$34+Geometries!K8*$G$34*IF(Geometries!M8="YES",1,$J$34)+Geometries!L8*$H$34*IF(Geometries!M8="YES",1,$J$34)))</x:f>
        <x:v>1</x:v>
      </x:c>
      <x:c r="I851" s="82" t="n">
        <x:f>IF($K$34=0,1,IF('Pair Build'!AG33&lt;=$K$34,1,0))</x:f>
        <x:v>1</x:v>
      </x:c>
      <x:c r="J851" s="82" t="n">
        <x:f>IF($L$34=0,1,IF(Geometries!W8&gt;=$L$34,1,0))</x:f>
        <x:v>1</x:v>
      </x:c>
      <x:c r="K851" s="82" t="n">
        <x:f>MIN(IF($M$34=1,Geometries!Z8,1),IF($N$34=1,Geometries!AA8,1))</x:f>
        <x:v>1</x:v>
      </x:c>
      <x:c r="L851" s="82" t="n">
        <x:f>MIN(IF($S$34=1,'Pair Build'!AE33,1),IF($T$34=1,'Pair Build'!AF33,1))</x:f>
        <x:v>1</x:v>
      </x:c>
      <x:c r="M851" s="82" t="n">
        <x:f>IF($O$34=0,1,IF('Pair Build'!AH33&lt;=$O$34,1,0))</x:f>
        <x:v>1</x:v>
      </x:c>
      <x:c r="N851" s="82" t="n">
        <x:f>IF($P$34=0,1,IF('Pair Build'!AI33="PASS",1,0))</x:f>
        <x:v>1</x:v>
      </x:c>
      <x:c r="O851" s="82" t="n">
        <x:f>IF(F851&lt;1,'Pair Build'!Y33,'Pair Build'!Z33)/$Q$34</x:f>
        <x:v>131.50588235294117</x:v>
      </x:c>
      <x:c r="P851" s="82" t="n">
        <x:f>IF('Pair Build'!AK33="T3 FIRM",1,IF(Geometries!AC8&lt;=$R$34,1,0))</x:f>
        <x:v>1</x:v>
      </x:c>
      <x:c r="Q851" s="82" t="n">
        <x:f>IF($U$34=1,Geometries!AB8,1)</x:f>
        <x:v>1</x:v>
      </x:c>
      <x:c r="R851" s="82" t="n">
        <x:f>IF($V$34=1,Lineages!AJ13,1)</x:f>
        <x:v>1</x:v>
      </x:c>
      <x:c r="S851" s="82" t="n">
        <x:f>MIN(1,G851,H851,K851,L851,Q851,R851)</x:f>
        <x:v>1</x:v>
      </x:c>
      <x:c r="T851" s="74" t="str">
        <x:f>IF(AND('Pair Build'!AJ33="FIT",I851=1,J851=1,M851=1,N851=1,O851&lt;=$E$34,P851=1),"PASS","FAIL")</x:f>
        <x:v>FAIL</x:v>
      </x:c>
      <x:c r="U851" s="98" t="str">
        <x:f>IF(AND(S851&gt;=F851,T851="PASS"),"PASS","FAIL")</x:f>
        <x:v>FAIL</x:v>
      </x:c>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row>
    <x:row r="852">
      <x:c r="B852" s="28" t="str">
        <x:v>P26</x:v>
      </x:c>
      <x:c r="C852" s="28" t="str">
        <x:v>L6-G2</x:v>
      </x:c>
      <x:c r="D852" s="28" t="str">
        <x:v>L6</x:v>
      </x:c>
      <x:c r="E852" s="28" t="str">
        <x:v>G2</x:v>
      </x:c>
      <x:c r="F852" s="96" t="n">
        <x:f>$D$34</x:f>
        <x:v>1</x:v>
      </x:c>
      <x:c r="G852" s="82" t="n">
        <x:f>AB$34</x:f>
        <x:v>1</x:v>
      </x:c>
      <x:c r="H852" s="82" t="n">
        <x:f>MIN(1,Geometries!E9*$I$34+(1-Geometries!E9)*(Geometries!J9*$F$34+Geometries!K9*$G$34*IF(Geometries!M9="YES",1,$J$34)+Geometries!L9*$H$34*IF(Geometries!M9="YES",1,$J$34)))</x:f>
        <x:v>1</x:v>
      </x:c>
      <x:c r="I852" s="82" t="n">
        <x:f>IF($K$34=0,1,IF('Pair Build'!AG34&lt;=$K$34,1,0))</x:f>
        <x:v>1</x:v>
      </x:c>
      <x:c r="J852" s="82" t="n">
        <x:f>IF($L$34=0,1,IF(Geometries!W9&gt;=$L$34,1,0))</x:f>
        <x:v>1</x:v>
      </x:c>
      <x:c r="K852" s="82" t="n">
        <x:f>MIN(IF($M$34=1,Geometries!Z9,1),IF($N$34=1,Geometries!AA9,1))</x:f>
        <x:v>1</x:v>
      </x:c>
      <x:c r="L852" s="82" t="n">
        <x:f>MIN(IF($S$34=1,'Pair Build'!AE34,1),IF($T$34=1,'Pair Build'!AF34,1))</x:f>
        <x:v>1</x:v>
      </x:c>
      <x:c r="M852" s="82" t="n">
        <x:f>IF($O$34=0,1,IF('Pair Build'!AH34&lt;=$O$34,1,0))</x:f>
        <x:v>1</x:v>
      </x:c>
      <x:c r="N852" s="82" t="n">
        <x:f>IF($P$34=0,1,IF('Pair Build'!AI34="PASS",1,0))</x:f>
        <x:v>1</x:v>
      </x:c>
      <x:c r="O852" s="82" t="n">
        <x:f>IF(F852&lt;1,'Pair Build'!Y34,'Pair Build'!Z34)/$Q$34</x:f>
        <x:v>149.93333333333334</x:v>
      </x:c>
      <x:c r="P852" s="82" t="n">
        <x:f>IF('Pair Build'!AK34="T3 FIRM",1,IF(Geometries!AC9&lt;=$R$34,1,0))</x:f>
        <x:v>1</x:v>
      </x:c>
      <x:c r="Q852" s="82" t="n">
        <x:f>IF($U$34=1,Geometries!AB9,1)</x:f>
        <x:v>1</x:v>
      </x:c>
      <x:c r="R852" s="82" t="n">
        <x:f>IF($V$34=1,Lineages!AJ13,1)</x:f>
        <x:v>1</x:v>
      </x:c>
      <x:c r="S852" s="82" t="n">
        <x:f>MIN(1,G852,H852,K852,L852,Q852,R852)</x:f>
        <x:v>1</x:v>
      </x:c>
      <x:c r="T852" s="74" t="str">
        <x:f>IF(AND('Pair Build'!AJ34="FIT",I852=1,J852=1,M852=1,N852=1,O852&lt;=$E$34,P852=1),"PASS","FAIL")</x:f>
        <x:v>FAIL</x:v>
      </x:c>
      <x:c r="U852" s="98" t="str">
        <x:f>IF(AND(S852&gt;=F852,T852="PASS"),"PASS","FAIL")</x:f>
        <x:v>FAIL</x:v>
      </x:c>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row>
    <x:row r="853">
      <x:c r="B853" s="28" t="str">
        <x:v>P26</x:v>
      </x:c>
      <x:c r="C853" s="28" t="str">
        <x:v>L6-G3</x:v>
      </x:c>
      <x:c r="D853" s="28" t="str">
        <x:v>L6</x:v>
      </x:c>
      <x:c r="E853" s="28" t="str">
        <x:v>G3</x:v>
      </x:c>
      <x:c r="F853" s="96" t="n">
        <x:f>$D$34</x:f>
        <x:v>1</x:v>
      </x:c>
      <x:c r="G853" s="82" t="n">
        <x:f>AB$34</x:f>
        <x:v>1</x:v>
      </x:c>
      <x:c r="H853" s="82" t="n">
        <x:f>MIN(1,Geometries!E10*$I$34+(1-Geometries!E10)*(Geometries!J10*$F$34+Geometries!K10*$G$34*IF(Geometries!M10="YES",1,$J$34)+Geometries!L10*$H$34*IF(Geometries!M10="YES",1,$J$34)))</x:f>
        <x:v>1</x:v>
      </x:c>
      <x:c r="I853" s="82" t="n">
        <x:f>IF($K$34=0,1,IF('Pair Build'!AG35&lt;=$K$34,1,0))</x:f>
        <x:v>1</x:v>
      </x:c>
      <x:c r="J853" s="82" t="n">
        <x:f>IF($L$34=0,1,IF(Geometries!W10&gt;=$L$34,1,0))</x:f>
        <x:v>1</x:v>
      </x:c>
      <x:c r="K853" s="82" t="n">
        <x:f>MIN(IF($M$34=1,Geometries!Z10,1),IF($N$34=1,Geometries!AA10,1))</x:f>
        <x:v>1</x:v>
      </x:c>
      <x:c r="L853" s="82" t="n">
        <x:f>MIN(IF($S$34=1,'Pair Build'!AE35,1),IF($T$34=1,'Pair Build'!AF35,1))</x:f>
        <x:v>1</x:v>
      </x:c>
      <x:c r="M853" s="82" t="n">
        <x:f>IF($O$34=0,1,IF('Pair Build'!AH35&lt;=$O$34,1,0))</x:f>
        <x:v>1</x:v>
      </x:c>
      <x:c r="N853" s="82" t="n">
        <x:f>IF($P$34=0,1,IF('Pair Build'!AI35="PASS",1,0))</x:f>
        <x:v>1</x:v>
      </x:c>
      <x:c r="O853" s="82" t="n">
        <x:f>IF(F853&lt;1,'Pair Build'!Y35,'Pair Build'!Z35)/$Q$34</x:f>
        <x:v>115.58823529411765</x:v>
      </x:c>
      <x:c r="P853" s="82" t="n">
        <x:f>IF('Pair Build'!AK35="T3 FIRM",1,IF(Geometries!AC10&lt;=$R$34,1,0))</x:f>
        <x:v>1</x:v>
      </x:c>
      <x:c r="Q853" s="82" t="n">
        <x:f>IF($U$34=1,Geometries!AB10,1)</x:f>
        <x:v>1</x:v>
      </x:c>
      <x:c r="R853" s="82" t="n">
        <x:f>IF($V$34=1,Lineages!AJ13,1)</x:f>
        <x:v>1</x:v>
      </x:c>
      <x:c r="S853" s="82" t="n">
        <x:f>MIN(1,G853,H853,K853,L853,Q853,R853)</x:f>
        <x:v>1</x:v>
      </x:c>
      <x:c r="T853" s="74" t="str">
        <x:f>IF(AND('Pair Build'!AJ35="FIT",I853=1,J853=1,M853=1,N853=1,O853&lt;=$E$34,P853=1),"PASS","FAIL")</x:f>
        <x:v>FAIL</x:v>
      </x:c>
      <x:c r="U853" s="98" t="str">
        <x:f>IF(AND(S853&gt;=F853,T853="PASS"),"PASS","FAIL")</x:f>
        <x:v>FAIL</x:v>
      </x:c>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row>
    <x:row r="854">
      <x:c r="B854" s="28" t="str">
        <x:v>P26</x:v>
      </x:c>
      <x:c r="C854" s="28" t="str">
        <x:v>L6-G4</x:v>
      </x:c>
      <x:c r="D854" s="28" t="str">
        <x:v>L6</x:v>
      </x:c>
      <x:c r="E854" s="28" t="str">
        <x:v>G4</x:v>
      </x:c>
      <x:c r="F854" s="96" t="n">
        <x:f>$D$34</x:f>
        <x:v>1</x:v>
      </x:c>
      <x:c r="G854" s="82" t="n">
        <x:f>AB$34</x:f>
        <x:v>1</x:v>
      </x:c>
      <x:c r="H854" s="82" t="n">
        <x:f>MIN(1,Geometries!E11*$I$34+(1-Geometries!E11)*(Geometries!J11*$F$34+Geometries!K11*$G$34*IF(Geometries!M11="YES",1,$J$34)+Geometries!L11*$H$34*IF(Geometries!M11="YES",1,$J$34)))</x:f>
        <x:v>1</x:v>
      </x:c>
      <x:c r="I854" s="82" t="n">
        <x:f>IF($K$34=0,1,IF('Pair Build'!AG36&lt;=$K$34,1,0))</x:f>
        <x:v>1</x:v>
      </x:c>
      <x:c r="J854" s="82" t="n">
        <x:f>IF($L$34=0,1,IF(Geometries!W11&gt;=$L$34,1,0))</x:f>
        <x:v>1</x:v>
      </x:c>
      <x:c r="K854" s="82" t="n">
        <x:f>MIN(IF($M$34=1,Geometries!Z11,1),IF($N$34=1,Geometries!AA11,1))</x:f>
        <x:v>1</x:v>
      </x:c>
      <x:c r="L854" s="82" t="n">
        <x:f>MIN(IF($S$34=1,'Pair Build'!AE36,1),IF($T$34=1,'Pair Build'!AF36,1))</x:f>
        <x:v>1</x:v>
      </x:c>
      <x:c r="M854" s="82" t="n">
        <x:f>IF($O$34=0,1,IF('Pair Build'!AH36&lt;=$O$34,1,0))</x:f>
        <x:v>1</x:v>
      </x:c>
      <x:c r="N854" s="82" t="n">
        <x:f>IF($P$34=0,1,IF('Pair Build'!AI36="PASS",1,0))</x:f>
        <x:v>1</x:v>
      </x:c>
      <x:c r="O854" s="82" t="n">
        <x:f>IF(F854&lt;1,'Pair Build'!Y36,'Pair Build'!Z36)/$Q$34</x:f>
        <x:v>31.76</x:v>
      </x:c>
      <x:c r="P854" s="82" t="n">
        <x:f>IF('Pair Build'!AK36="T3 FIRM",1,IF(Geometries!AC11&lt;=$R$34,1,0))</x:f>
        <x:v>1</x:v>
      </x:c>
      <x:c r="Q854" s="82" t="n">
        <x:f>IF($U$34=1,Geometries!AB11,1)</x:f>
        <x:v>1</x:v>
      </x:c>
      <x:c r="R854" s="82" t="n">
        <x:f>IF($V$34=1,Lineages!AJ13,1)</x:f>
        <x:v>1</x:v>
      </x:c>
      <x:c r="S854" s="82" t="n">
        <x:f>MIN(1,G854,H854,K854,L854,Q854,R854)</x:f>
        <x:v>1</x:v>
      </x:c>
      <x:c r="T854" s="74" t="str">
        <x:f>IF(AND('Pair Build'!AJ36="FIT",I854=1,J854=1,M854=1,N854=1,O854&lt;=$E$34,P854=1),"PASS","FAIL")</x:f>
        <x:v>PASS</x:v>
      </x:c>
      <x:c r="U854" s="98" t="str">
        <x:f>IF(AND(S854&gt;=F854,T854="PASS"),"PASS","FAIL")</x:f>
        <x:v>PASS</x:v>
      </x:c>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row>
    <x:row r="855">
      <x:c r="B855" s="28" t="str">
        <x:v>P26</x:v>
      </x:c>
      <x:c r="C855" s="28" t="str">
        <x:v>L6-G5</x:v>
      </x:c>
      <x:c r="D855" s="28" t="str">
        <x:v>L6</x:v>
      </x:c>
      <x:c r="E855" s="28" t="str">
        <x:v>G5</x:v>
      </x:c>
      <x:c r="F855" s="96" t="n">
        <x:f>$D$34</x:f>
        <x:v>1</x:v>
      </x:c>
      <x:c r="G855" s="82" t="n">
        <x:f>AB$34</x:f>
        <x:v>1</x:v>
      </x:c>
      <x:c r="H855" s="82" t="n">
        <x:f>MIN(1,Geometries!E12*$I$34+(1-Geometries!E12)*(Geometries!J12*$F$34+Geometries!K12*$G$34*IF(Geometries!M12="YES",1,$J$34)+Geometries!L12*$H$34*IF(Geometries!M12="YES",1,$J$34)))</x:f>
        <x:v>1</x:v>
      </x:c>
      <x:c r="I855" s="82" t="n">
        <x:f>IF($K$34=0,1,IF('Pair Build'!AG37&lt;=$K$34,1,0))</x:f>
        <x:v>1</x:v>
      </x:c>
      <x:c r="J855" s="82" t="n">
        <x:f>IF($L$34=0,1,IF(Geometries!W12&gt;=$L$34,1,0))</x:f>
        <x:v>1</x:v>
      </x:c>
      <x:c r="K855" s="82" t="n">
        <x:f>MIN(IF($M$34=1,Geometries!Z12,1),IF($N$34=1,Geometries!AA12,1))</x:f>
        <x:v>1</x:v>
      </x:c>
      <x:c r="L855" s="82" t="n">
        <x:f>MIN(IF($S$34=1,'Pair Build'!AE37,1),IF($T$34=1,'Pair Build'!AF37,1))</x:f>
        <x:v>1</x:v>
      </x:c>
      <x:c r="M855" s="82" t="n">
        <x:f>IF($O$34=0,1,IF('Pair Build'!AH37&lt;=$O$34,1,0))</x:f>
        <x:v>1</x:v>
      </x:c>
      <x:c r="N855" s="82" t="n">
        <x:f>IF($P$34=0,1,IF('Pair Build'!AI37="PASS",1,0))</x:f>
        <x:v>1</x:v>
      </x:c>
      <x:c r="O855" s="82" t="n">
        <x:f>IF(F855&lt;1,'Pair Build'!Y37,'Pair Build'!Z37)/$Q$34</x:f>
        <x:v>155.79473684210527</x:v>
      </x:c>
      <x:c r="P855" s="82" t="n">
        <x:f>IF('Pair Build'!AK37="T3 FIRM",1,IF(Geometries!AC12&lt;=$R$34,1,0))</x:f>
        <x:v>1</x:v>
      </x:c>
      <x:c r="Q855" s="82" t="n">
        <x:f>IF($U$34=1,Geometries!AB12,1)</x:f>
        <x:v>1</x:v>
      </x:c>
      <x:c r="R855" s="82" t="n">
        <x:f>IF($V$34=1,Lineages!AJ13,1)</x:f>
        <x:v>1</x:v>
      </x:c>
      <x:c r="S855" s="82" t="n">
        <x:f>MIN(1,G855,H855,K855,L855,Q855,R855)</x:f>
        <x:v>1</x:v>
      </x:c>
      <x:c r="T855" s="74" t="str">
        <x:f>IF(AND('Pair Build'!AJ37="FIT",I855=1,J855=1,M855=1,N855=1,O855&lt;=$E$34,P855=1),"PASS","FAIL")</x:f>
        <x:v>FAIL</x:v>
      </x:c>
      <x:c r="U855" s="98" t="str">
        <x:f>IF(AND(S855&gt;=F855,T855="PASS"),"PASS","FAIL")</x:f>
        <x:v>FAIL</x:v>
      </x:c>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row>
    <x:row r="856">
      <x:c r="B856" s="28" t="str">
        <x:v>P27</x:v>
      </x:c>
      <x:c r="C856" s="28" t="str">
        <x:v>L1-G1</x:v>
      </x:c>
      <x:c r="D856" s="28" t="str">
        <x:v>L1</x:v>
      </x:c>
      <x:c r="E856" s="28" t="str">
        <x:v>G1</x:v>
      </x:c>
      <x:c r="F856" s="96" t="n">
        <x:f>$D$35</x:f>
        <x:v>0.4</x:v>
      </x:c>
      <x:c r="G856" s="82" t="n">
        <x:f>W$35</x:f>
        <x:v>1</x:v>
      </x:c>
      <x:c r="H856" s="82" t="n">
        <x:f>MIN(1,Geometries!E8*$I$35+(1-Geometries!E8)*(Geometries!J8*$F$35+Geometries!K8*$G$35*IF(Geometries!M8="YES",1,$J$35)+Geometries!L8*$H$35*IF(Geometries!M8="YES",1,$J$35)))</x:f>
        <x:v>0.667</x:v>
      </x:c>
      <x:c r="I856" s="82" t="n">
        <x:f>IF($K$35=0,1,IF('Pair Build'!AG8&lt;=$K$35,1,0))</x:f>
        <x:v>1</x:v>
      </x:c>
      <x:c r="J856" s="82" t="n">
        <x:f>IF($L$35=0,1,IF(Geometries!W8&gt;=$L$35,1,0))</x:f>
        <x:v>1</x:v>
      </x:c>
      <x:c r="K856" s="82" t="n">
        <x:f>MIN(IF($M$35=1,Geometries!Z8,1),IF($N$35=1,Geometries!AA8,1))</x:f>
        <x:v>1</x:v>
      </x:c>
      <x:c r="L856" s="82" t="n">
        <x:f>MIN(IF($S$35=1,'Pair Build'!AE8,1),IF($T$35=1,'Pair Build'!AF8,1))</x:f>
        <x:v>1.1219059669995797</x:v>
      </x:c>
      <x:c r="M856" s="82" t="n">
        <x:f>IF($O$35=0,1,IF('Pair Build'!AH8&lt;=$O$35,1,0))</x:f>
        <x:v>1</x:v>
      </x:c>
      <x:c r="N856" s="82" t="n">
        <x:f>IF($P$35=0,1,IF('Pair Build'!AI8="PASS",1,0))</x:f>
        <x:v>1</x:v>
      </x:c>
      <x:c r="O856" s="82" t="n">
        <x:f>IF(F856&lt;1,'Pair Build'!Y8,'Pair Build'!Z8)/$Q$35</x:f>
        <x:v>12</x:v>
      </x:c>
      <x:c r="P856" s="82" t="n">
        <x:f>IF('Pair Build'!AK8="T3 FIRM",1,IF(Geometries!AC8&lt;=$R$35,1,0))</x:f>
        <x:v>1</x:v>
      </x:c>
      <x:c r="Q856" s="82" t="n">
        <x:f>IF($U$35=1,Geometries!AB8,1)</x:f>
        <x:v>1</x:v>
      </x:c>
      <x:c r="R856" s="82" t="n">
        <x:f>IF($V$35=1,Lineages!AJ8,1)</x:f>
        <x:v>1</x:v>
      </x:c>
      <x:c r="S856" s="82" t="n">
        <x:f>MIN(1,G856,H856,K856,L856,Q856,R856)</x:f>
        <x:v>0.667</x:v>
      </x:c>
      <x:c r="T856" s="74" t="str">
        <x:f>IF(AND('Pair Build'!AJ8="FIT",I856=1,J856=1,M856=1,N856=1,O856&lt;=$E$35,P856=1),"PASS","FAIL")</x:f>
        <x:v>PASS</x:v>
      </x:c>
      <x:c r="U856" s="98" t="str">
        <x:f>IF(AND(S856&gt;=F856,T856="PASS"),"PASS","FAIL")</x:f>
        <x:v>PASS</x:v>
      </x:c>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row>
    <x:row r="857">
      <x:c r="B857" s="28" t="str">
        <x:v>P27</x:v>
      </x:c>
      <x:c r="C857" s="28" t="str">
        <x:v>L1-G2</x:v>
      </x:c>
      <x:c r="D857" s="28" t="str">
        <x:v>L1</x:v>
      </x:c>
      <x:c r="E857" s="28" t="str">
        <x:v>G2</x:v>
      </x:c>
      <x:c r="F857" s="96" t="n">
        <x:f>$D$35</x:f>
        <x:v>0.4</x:v>
      </x:c>
      <x:c r="G857" s="82" t="n">
        <x:f>W$35</x:f>
        <x:v>1</x:v>
      </x:c>
      <x:c r="H857" s="82" t="n">
        <x:f>MIN(1,Geometries!E9*$I$35+(1-Geometries!E9)*(Geometries!J9*$F$35+Geometries!K9*$G$35*IF(Geometries!M9="YES",1,$J$35)+Geometries!L9*$H$35*IF(Geometries!M9="YES",1,$J$35)))</x:f>
        <x:v>0.06670000000000001</x:v>
      </x:c>
      <x:c r="I857" s="82" t="n">
        <x:f>IF($K$35=0,1,IF('Pair Build'!AG9&lt;=$K$35,1,0))</x:f>
        <x:v>0</x:v>
      </x:c>
      <x:c r="J857" s="82" t="n">
        <x:f>IF($L$35=0,1,IF(Geometries!W9&gt;=$L$35,1,0))</x:f>
        <x:v>1</x:v>
      </x:c>
      <x:c r="K857" s="82" t="n">
        <x:f>MIN(IF($M$35=1,Geometries!Z9,1),IF($N$35=1,Geometries!AA9,1))</x:f>
        <x:v>1</x:v>
      </x:c>
      <x:c r="L857" s="82" t="n">
        <x:f>MIN(IF($S$35=1,'Pair Build'!AE9,1),IF($T$35=1,'Pair Build'!AF9,1))</x:f>
        <x:v>1.1086093036869922</x:v>
      </x:c>
      <x:c r="M857" s="82" t="n">
        <x:f>IF($O$35=0,1,IF('Pair Build'!AH9&lt;=$O$35,1,0))</x:f>
        <x:v>1</x:v>
      </x:c>
      <x:c r="N857" s="82" t="n">
        <x:f>IF($P$35=0,1,IF('Pair Build'!AI9="PASS",1,0))</x:f>
        <x:v>1</x:v>
      </x:c>
      <x:c r="O857" s="82" t="n">
        <x:f>IF(F857&lt;1,'Pair Build'!Y9,'Pair Build'!Z9)/$Q$35</x:f>
        <x:v>18</x:v>
      </x:c>
      <x:c r="P857" s="82" t="n">
        <x:f>IF('Pair Build'!AK9="T3 FIRM",1,IF(Geometries!AC9&lt;=$R$35,1,0))</x:f>
        <x:v>1</x:v>
      </x:c>
      <x:c r="Q857" s="82" t="n">
        <x:f>IF($U$35=1,Geometries!AB9,1)</x:f>
        <x:v>1</x:v>
      </x:c>
      <x:c r="R857" s="82" t="n">
        <x:f>IF($V$35=1,Lineages!AJ8,1)</x:f>
        <x:v>1</x:v>
      </x:c>
      <x:c r="S857" s="82" t="n">
        <x:f>MIN(1,G857,H857,K857,L857,Q857,R857)</x:f>
        <x:v>0.06670000000000001</x:v>
      </x:c>
      <x:c r="T857" s="74" t="str">
        <x:f>IF(AND('Pair Build'!AJ9="FIT",I857=1,J857=1,M857=1,N857=1,O857&lt;=$E$35,P857=1),"PASS","FAIL")</x:f>
        <x:v>FAIL</x:v>
      </x:c>
      <x:c r="U857" s="98" t="str">
        <x:f>IF(AND(S857&gt;=F857,T857="PASS"),"PASS","FAIL")</x:f>
        <x:v>FAIL</x:v>
      </x:c>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row>
    <x:row r="858">
      <x:c r="B858" s="28" t="str">
        <x:v>P27</x:v>
      </x:c>
      <x:c r="C858" s="28" t="str">
        <x:v>L1-G3</x:v>
      </x:c>
      <x:c r="D858" s="28" t="str">
        <x:v>L1</x:v>
      </x:c>
      <x:c r="E858" s="28" t="str">
        <x:v>G3</x:v>
      </x:c>
      <x:c r="F858" s="96" t="n">
        <x:f>$D$35</x:f>
        <x:v>0.4</x:v>
      </x:c>
      <x:c r="G858" s="82" t="n">
        <x:f>W$35</x:f>
        <x:v>1</x:v>
      </x:c>
      <x:c r="H858" s="82" t="n">
        <x:f>MIN(1,Geometries!E10*$I$35+(1-Geometries!E10)*(Geometries!J10*$F$35+Geometries!K10*$G$35*IF(Geometries!M10="YES",1,$J$35)+Geometries!L10*$H$35*IF(Geometries!M10="YES",1,$J$35)))</x:f>
        <x:v>0</x:v>
      </x:c>
      <x:c r="I858" s="82" t="n">
        <x:f>IF($K$35=0,1,IF('Pair Build'!AG10&lt;=$K$35,1,0))</x:f>
        <x:v>1</x:v>
      </x:c>
      <x:c r="J858" s="82" t="n">
        <x:f>IF($L$35=0,1,IF(Geometries!W10&gt;=$L$35,1,0))</x:f>
        <x:v>1</x:v>
      </x:c>
      <x:c r="K858" s="82" t="n">
        <x:f>MIN(IF($M$35=1,Geometries!Z10,1),IF($N$35=1,Geometries!AA10,1))</x:f>
        <x:v>1</x:v>
      </x:c>
      <x:c r="L858" s="82" t="n">
        <x:f>MIN(IF($S$35=1,'Pair Build'!AE10,1),IF($T$35=1,'Pair Build'!AF10,1))</x:f>
        <x:v>1.0482202911423235</x:v>
      </x:c>
      <x:c r="M858" s="82" t="n">
        <x:f>IF($O$35=0,1,IF('Pair Build'!AH10&lt;=$O$35,1,0))</x:f>
        <x:v>1</x:v>
      </x:c>
      <x:c r="N858" s="82" t="n">
        <x:f>IF($P$35=0,1,IF('Pair Build'!AI10="PASS",1,0))</x:f>
        <x:v>1</x:v>
      </x:c>
      <x:c r="O858" s="82" t="n">
        <x:f>IF(F858&lt;1,'Pair Build'!Y10,'Pair Build'!Z10)/$Q$35</x:f>
        <x:v>14</x:v>
      </x:c>
      <x:c r="P858" s="82" t="n">
        <x:f>IF('Pair Build'!AK10="T3 FIRM",1,IF(Geometries!AC10&lt;=$R$35,1,0))</x:f>
        <x:v>1</x:v>
      </x:c>
      <x:c r="Q858" s="82" t="n">
        <x:f>IF($U$35=1,Geometries!AB10,1)</x:f>
        <x:v>1</x:v>
      </x:c>
      <x:c r="R858" s="82" t="n">
        <x:f>IF($V$35=1,Lineages!AJ8,1)</x:f>
        <x:v>1</x:v>
      </x:c>
      <x:c r="S858" s="82" t="n">
        <x:f>MIN(1,G858,H858,K858,L858,Q858,R858)</x:f>
        <x:v>0</x:v>
      </x:c>
      <x:c r="T858" s="74" t="str">
        <x:f>IF(AND('Pair Build'!AJ10="FIT",I858=1,J858=1,M858=1,N858=1,O858&lt;=$E$35,P858=1),"PASS","FAIL")</x:f>
        <x:v>PASS</x:v>
      </x:c>
      <x:c r="U858" s="98" t="str">
        <x:f>IF(AND(S858&gt;=F858,T858="PASS"),"PASS","FAIL")</x:f>
        <x:v>FAIL</x:v>
      </x:c>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row>
    <x:row r="859">
      <x:c r="B859" s="28" t="str">
        <x:v>P27</x:v>
      </x:c>
      <x:c r="C859" s="28" t="str">
        <x:v>L1-G4</x:v>
      </x:c>
      <x:c r="D859" s="28" t="str">
        <x:v>L1</x:v>
      </x:c>
      <x:c r="E859" s="28" t="str">
        <x:v>G4</x:v>
      </x:c>
      <x:c r="F859" s="96" t="n">
        <x:f>$D$35</x:f>
        <x:v>0.4</x:v>
      </x:c>
      <x:c r="G859" s="82" t="n">
        <x:f>W$35</x:f>
        <x:v>1</x:v>
      </x:c>
      <x:c r="H859" s="82" t="n">
        <x:f>MIN(1,Geometries!E11*$I$35+(1-Geometries!E11)*(Geometries!J11*$F$35+Geometries!K11*$G$35*IF(Geometries!M11="YES",1,$J$35)+Geometries!L11*$H$35*IF(Geometries!M11="YES",1,$J$35)))</x:f>
        <x:v>0.26680000000000004</x:v>
      </x:c>
      <x:c r="I859" s="82" t="n">
        <x:f>IF($K$35=0,1,IF('Pair Build'!AG11&lt;=$K$35,1,0))</x:f>
        <x:v>1</x:v>
      </x:c>
      <x:c r="J859" s="82" t="n">
        <x:f>IF($L$35=0,1,IF(Geometries!W11&gt;=$L$35,1,0))</x:f>
        <x:v>1</x:v>
      </x:c>
      <x:c r="K859" s="82" t="n">
        <x:f>MIN(IF($M$35=1,Geometries!Z11,1),IF($N$35=1,Geometries!AA11,1))</x:f>
        <x:v>1</x:v>
      </x:c>
      <x:c r="L859" s="82" t="n">
        <x:f>MIN(IF($S$35=1,'Pair Build'!AE11,1),IF($T$35=1,'Pair Build'!AF11,1))</x:f>
        <x:v>1.107740487618272</x:v>
      </x:c>
      <x:c r="M859" s="82" t="n">
        <x:f>IF($O$35=0,1,IF('Pair Build'!AH11&lt;=$O$35,1,0))</x:f>
        <x:v>1</x:v>
      </x:c>
      <x:c r="N859" s="82" t="n">
        <x:f>IF($P$35=0,1,IF('Pair Build'!AI11="PASS",1,0))</x:f>
        <x:v>1</x:v>
      </x:c>
      <x:c r="O859" s="82" t="n">
        <x:f>IF(F859&lt;1,'Pair Build'!Y11,'Pair Build'!Z11)/$Q$35</x:f>
        <x:v>2</x:v>
      </x:c>
      <x:c r="P859" s="82" t="n">
        <x:f>IF('Pair Build'!AK11="T3 FIRM",1,IF(Geometries!AC11&lt;=$R$35,1,0))</x:f>
        <x:v>1</x:v>
      </x:c>
      <x:c r="Q859" s="82" t="n">
        <x:f>IF($U$35=1,Geometries!AB11,1)</x:f>
        <x:v>1</x:v>
      </x:c>
      <x:c r="R859" s="82" t="n">
        <x:f>IF($V$35=1,Lineages!AJ8,1)</x:f>
        <x:v>1</x:v>
      </x:c>
      <x:c r="S859" s="82" t="n">
        <x:f>MIN(1,G859,H859,K859,L859,Q859,R859)</x:f>
        <x:v>0.26680000000000004</x:v>
      </x:c>
      <x:c r="T859" s="74" t="str">
        <x:f>IF(AND('Pair Build'!AJ11="FIT",I859=1,J859=1,M859=1,N859=1,O859&lt;=$E$35,P859=1),"PASS","FAIL")</x:f>
        <x:v>PASS</x:v>
      </x:c>
      <x:c r="U859" s="98" t="str">
        <x:f>IF(AND(S859&gt;=F859,T859="PASS"),"PASS","FAIL")</x:f>
        <x:v>FAIL</x:v>
      </x:c>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row>
    <x:row r="860">
      <x:c r="B860" s="28" t="str">
        <x:v>P27</x:v>
      </x:c>
      <x:c r="C860" s="28" t="str">
        <x:v>L1-G5</x:v>
      </x:c>
      <x:c r="D860" s="28" t="str">
        <x:v>L1</x:v>
      </x:c>
      <x:c r="E860" s="28" t="str">
        <x:v>G5</x:v>
      </x:c>
      <x:c r="F860" s="96" t="n">
        <x:f>$D$35</x:f>
        <x:v>0.4</x:v>
      </x:c>
      <x:c r="G860" s="82" t="n">
        <x:f>W$35</x:f>
        <x:v>1</x:v>
      </x:c>
      <x:c r="H860" s="82" t="n">
        <x:f>MIN(1,Geometries!E12*$I$35+(1-Geometries!E12)*(Geometries!J12*$F$35+Geometries!K12*$G$35*IF(Geometries!M12="YES",1,$J$35)+Geometries!L12*$H$35*IF(Geometries!M12="YES",1,$J$35)))</x:f>
        <x:v>0.26680000000000004</x:v>
      </x:c>
      <x:c r="I860" s="82" t="n">
        <x:f>IF($K$35=0,1,IF('Pair Build'!AG12&lt;=$K$35,1,0))</x:f>
        <x:v>1</x:v>
      </x:c>
      <x:c r="J860" s="82" t="n">
        <x:f>IF($L$35=0,1,IF(Geometries!W12&gt;=$L$35,1,0))</x:f>
        <x:v>1</x:v>
      </x:c>
      <x:c r="K860" s="82" t="n">
        <x:f>MIN(IF($M$35=1,Geometries!Z12,1),IF($N$35=1,Geometries!AA12,1))</x:f>
        <x:v>1</x:v>
      </x:c>
      <x:c r="L860" s="82" t="n">
        <x:f>MIN(IF($S$35=1,'Pair Build'!AE12,1),IF($T$35=1,'Pair Build'!AF12,1))</x:f>
        <x:v>1.329666331258761</x:v>
      </x:c>
      <x:c r="M860" s="82" t="n">
        <x:f>IF($O$35=0,1,IF('Pair Build'!AH12&lt;=$O$35,1,0))</x:f>
        <x:v>1</x:v>
      </x:c>
      <x:c r="N860" s="82" t="n">
        <x:f>IF($P$35=0,1,IF('Pair Build'!AI12="PASS",1,0))</x:f>
        <x:v>1</x:v>
      </x:c>
      <x:c r="O860" s="82" t="n">
        <x:f>IF(F860&lt;1,'Pair Build'!Y12,'Pair Build'!Z12)/$Q$35</x:f>
        <x:v>10</x:v>
      </x:c>
      <x:c r="P860" s="82" t="n">
        <x:f>IF('Pair Build'!AK12="T3 FIRM",1,IF(Geometries!AC12&lt;=$R$35,1,0))</x:f>
        <x:v>1</x:v>
      </x:c>
      <x:c r="Q860" s="82" t="n">
        <x:f>IF($U$35=1,Geometries!AB12,1)</x:f>
        <x:v>1</x:v>
      </x:c>
      <x:c r="R860" s="82" t="n">
        <x:f>IF($V$35=1,Lineages!AJ8,1)</x:f>
        <x:v>1</x:v>
      </x:c>
      <x:c r="S860" s="82" t="n">
        <x:f>MIN(1,G860,H860,K860,L860,Q860,R860)</x:f>
        <x:v>0.26680000000000004</x:v>
      </x:c>
      <x:c r="T860" s="74" t="str">
        <x:f>IF(AND('Pair Build'!AJ12="FIT",I860=1,J860=1,M860=1,N860=1,O860&lt;=$E$35,P860=1),"PASS","FAIL")</x:f>
        <x:v>PASS</x:v>
      </x:c>
      <x:c r="U860" s="98" t="str">
        <x:f>IF(AND(S860&gt;=F860,T860="PASS"),"PASS","FAIL")</x:f>
        <x:v>FAIL</x:v>
      </x:c>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row>
    <x:row r="861">
      <x:c r="B861" s="28" t="str">
        <x:v>P27</x:v>
      </x:c>
      <x:c r="C861" s="28" t="str">
        <x:v>L2-G1</x:v>
      </x:c>
      <x:c r="D861" s="28" t="str">
        <x:v>L2</x:v>
      </x:c>
      <x:c r="E861" s="28" t="str">
        <x:v>G1</x:v>
      </x:c>
      <x:c r="F861" s="96" t="n">
        <x:f>$D$35</x:f>
        <x:v>0.4</x:v>
      </x:c>
      <x:c r="G861" s="82" t="n">
        <x:f>X$35</x:f>
        <x:v>0.5062721494065365</x:v>
      </x:c>
      <x:c r="H861" s="82" t="n">
        <x:f>MIN(1,Geometries!E8*$I$35+(1-Geometries!E8)*(Geometries!J8*$F$35+Geometries!K8*$G$35*IF(Geometries!M8="YES",1,$J$35)+Geometries!L8*$H$35*IF(Geometries!M8="YES",1,$J$35)))</x:f>
        <x:v>0.667</x:v>
      </x:c>
      <x:c r="I861" s="82" t="n">
        <x:f>IF($K$35=0,1,IF('Pair Build'!AG13&lt;=$K$35,1,0))</x:f>
        <x:v>1</x:v>
      </x:c>
      <x:c r="J861" s="82" t="n">
        <x:f>IF($L$35=0,1,IF(Geometries!W8&gt;=$L$35,1,0))</x:f>
        <x:v>1</x:v>
      </x:c>
      <x:c r="K861" s="82" t="n">
        <x:f>MIN(IF($M$35=1,Geometries!Z8,1),IF($N$35=1,Geometries!AA8,1))</x:f>
        <x:v>1</x:v>
      </x:c>
      <x:c r="L861" s="82" t="n">
        <x:f>MIN(IF($S$35=1,'Pair Build'!AE13,1),IF($T$35=1,'Pair Build'!AF13,1))</x:f>
        <x:v>1.0776228513660437</x:v>
      </x:c>
      <x:c r="M861" s="82" t="n">
        <x:f>IF($O$35=0,1,IF('Pair Build'!AH13&lt;=$O$35,1,0))</x:f>
        <x:v>1</x:v>
      </x:c>
      <x:c r="N861" s="82" t="n">
        <x:f>IF($P$35=0,1,IF('Pair Build'!AI13="PASS",1,0))</x:f>
        <x:v>1</x:v>
      </x:c>
      <x:c r="O861" s="82" t="n">
        <x:f>IF(F861&lt;1,'Pair Build'!Y13,'Pair Build'!Z13)/$Q$35</x:f>
        <x:v>13.570588235294117</x:v>
      </x:c>
      <x:c r="P861" s="82" t="n">
        <x:f>IF('Pair Build'!AK13="T3 FIRM",1,IF(Geometries!AC8&lt;=$R$35,1,0))</x:f>
        <x:v>1</x:v>
      </x:c>
      <x:c r="Q861" s="82" t="n">
        <x:f>IF($U$35=1,Geometries!AB8,1)</x:f>
        <x:v>1</x:v>
      </x:c>
      <x:c r="R861" s="82" t="n">
        <x:f>IF($V$35=1,Lineages!AJ9,1)</x:f>
        <x:v>1</x:v>
      </x:c>
      <x:c r="S861" s="82" t="n">
        <x:f>MIN(1,G861,H861,K861,L861,Q861,R861)</x:f>
        <x:v>0.5062721494065365</x:v>
      </x:c>
      <x:c r="T861" s="74" t="str">
        <x:f>IF(AND('Pair Build'!AJ13="FIT",I861=1,J861=1,M861=1,N861=1,O861&lt;=$E$35,P861=1),"PASS","FAIL")</x:f>
        <x:v>PASS</x:v>
      </x:c>
      <x:c r="U861" s="98" t="str">
        <x:f>IF(AND(S861&gt;=F861,T861="PASS"),"PASS","FAIL")</x:f>
        <x:v>PASS</x:v>
      </x:c>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row>
    <x:row r="862">
      <x:c r="B862" s="28" t="str">
        <x:v>P27</x:v>
      </x:c>
      <x:c r="C862" s="28" t="str">
        <x:v>L2-G2</x:v>
      </x:c>
      <x:c r="D862" s="28" t="str">
        <x:v>L2</x:v>
      </x:c>
      <x:c r="E862" s="28" t="str">
        <x:v>G2</x:v>
      </x:c>
      <x:c r="F862" s="96" t="n">
        <x:f>$D$35</x:f>
        <x:v>0.4</x:v>
      </x:c>
      <x:c r="G862" s="82" t="n">
        <x:f>X$35</x:f>
        <x:v>0.5062721494065365</x:v>
      </x:c>
      <x:c r="H862" s="82" t="n">
        <x:f>MIN(1,Geometries!E9*$I$35+(1-Geometries!E9)*(Geometries!J9*$F$35+Geometries!K9*$G$35*IF(Geometries!M9="YES",1,$J$35)+Geometries!L9*$H$35*IF(Geometries!M9="YES",1,$J$35)))</x:f>
        <x:v>0.06670000000000001</x:v>
      </x:c>
      <x:c r="I862" s="82" t="n">
        <x:f>IF($K$35=0,1,IF('Pair Build'!AG14&lt;=$K$35,1,0))</x:f>
        <x:v>0</x:v>
      </x:c>
      <x:c r="J862" s="82" t="n">
        <x:f>IF($L$35=0,1,IF(Geometries!W9&gt;=$L$35,1,0))</x:f>
        <x:v>1</x:v>
      </x:c>
      <x:c r="K862" s="82" t="n">
        <x:f>MIN(IF($M$35=1,Geometries!Z9,1),IF($N$35=1,Geometries!AA9,1))</x:f>
        <x:v>1</x:v>
      </x:c>
      <x:c r="L862" s="82" t="n">
        <x:f>MIN(IF($S$35=1,'Pair Build'!AE14,1),IF($T$35=1,'Pair Build'!AF14,1))</x:f>
        <x:v>1.064851024979483</x:v>
      </x:c>
      <x:c r="M862" s="82" t="n">
        <x:f>IF($O$35=0,1,IF('Pair Build'!AH14&lt;=$O$35,1,0))</x:f>
        <x:v>1</x:v>
      </x:c>
      <x:c r="N862" s="82" t="n">
        <x:f>IF($P$35=0,1,IF('Pair Build'!AI14="PASS",1,0))</x:f>
        <x:v>1</x:v>
      </x:c>
      <x:c r="O862" s="82" t="n">
        <x:f>IF(F862&lt;1,'Pair Build'!Y14,'Pair Build'!Z14)/$Q$35</x:f>
        <x:v>19.759090909090908</x:v>
      </x:c>
      <x:c r="P862" s="82" t="n">
        <x:f>IF('Pair Build'!AK14="T3 FIRM",1,IF(Geometries!AC9&lt;=$R$35,1,0))</x:f>
        <x:v>1</x:v>
      </x:c>
      <x:c r="Q862" s="82" t="n">
        <x:f>IF($U$35=1,Geometries!AB9,1)</x:f>
        <x:v>1</x:v>
      </x:c>
      <x:c r="R862" s="82" t="n">
        <x:f>IF($V$35=1,Lineages!AJ9,1)</x:f>
        <x:v>1</x:v>
      </x:c>
      <x:c r="S862" s="82" t="n">
        <x:f>MIN(1,G862,H862,K862,L862,Q862,R862)</x:f>
        <x:v>0.06670000000000001</x:v>
      </x:c>
      <x:c r="T862" s="74" t="str">
        <x:f>IF(AND('Pair Build'!AJ14="FIT",I862=1,J862=1,M862=1,N862=1,O862&lt;=$E$35,P862=1),"PASS","FAIL")</x:f>
        <x:v>FAIL</x:v>
      </x:c>
      <x:c r="U862" s="98" t="str">
        <x:f>IF(AND(S862&gt;=F862,T862="PASS"),"PASS","FAIL")</x:f>
        <x:v>FAIL</x:v>
      </x:c>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row>
    <x:row r="863">
      <x:c r="B863" s="28" t="str">
        <x:v>P27</x:v>
      </x:c>
      <x:c r="C863" s="28" t="str">
        <x:v>L2-G3</x:v>
      </x:c>
      <x:c r="D863" s="28" t="str">
        <x:v>L2</x:v>
      </x:c>
      <x:c r="E863" s="28" t="str">
        <x:v>G3</x:v>
      </x:c>
      <x:c r="F863" s="96" t="n">
        <x:f>$D$35</x:f>
        <x:v>0.4</x:v>
      </x:c>
      <x:c r="G863" s="82" t="n">
        <x:f>X$35</x:f>
        <x:v>0.5062721494065365</x:v>
      </x:c>
      <x:c r="H863" s="82" t="n">
        <x:f>MIN(1,Geometries!E10*$I$35+(1-Geometries!E10)*(Geometries!J10*$F$35+Geometries!K10*$G$35*IF(Geometries!M10="YES",1,$J$35)+Geometries!L10*$H$35*IF(Geometries!M10="YES",1,$J$35)))</x:f>
        <x:v>0</x:v>
      </x:c>
      <x:c r="I863" s="82" t="n">
        <x:f>IF($K$35=0,1,IF('Pair Build'!AG15&lt;=$K$35,1,0))</x:f>
        <x:v>1</x:v>
      </x:c>
      <x:c r="J863" s="82" t="n">
        <x:f>IF($L$35=0,1,IF(Geometries!W10&gt;=$L$35,1,0))</x:f>
        <x:v>1</x:v>
      </x:c>
      <x:c r="K863" s="82" t="n">
        <x:f>MIN(IF($M$35=1,Geometries!Z10,1),IF($N$35=1,Geometries!AA10,1))</x:f>
        <x:v>1</x:v>
      </x:c>
      <x:c r="L863" s="82" t="n">
        <x:f>MIN(IF($S$35=1,'Pair Build'!AE15,1),IF($T$35=1,'Pair Build'!AF15,1))</x:f>
        <x:v>1.0068456468071874</x:v>
      </x:c>
      <x:c r="M863" s="82" t="n">
        <x:f>IF($O$35=0,1,IF('Pair Build'!AH15&lt;=$O$35,1,0))</x:f>
        <x:v>1</x:v>
      </x:c>
      <x:c r="N863" s="82" t="n">
        <x:f>IF($P$35=0,1,IF('Pair Build'!AI15="PASS",1,0))</x:f>
        <x:v>1</x:v>
      </x:c>
      <x:c r="O863" s="82" t="n">
        <x:f>IF(F863&lt;1,'Pair Build'!Y15,'Pair Build'!Z15)/$Q$35</x:f>
        <x:v>15.43235294117647</x:v>
      </x:c>
      <x:c r="P863" s="82" t="n">
        <x:f>IF('Pair Build'!AK15="T3 FIRM",1,IF(Geometries!AC10&lt;=$R$35,1,0))</x:f>
        <x:v>1</x:v>
      </x:c>
      <x:c r="Q863" s="82" t="n">
        <x:f>IF($U$35=1,Geometries!AB10,1)</x:f>
        <x:v>1</x:v>
      </x:c>
      <x:c r="R863" s="82" t="n">
        <x:f>IF($V$35=1,Lineages!AJ9,1)</x:f>
        <x:v>1</x:v>
      </x:c>
      <x:c r="S863" s="82" t="n">
        <x:f>MIN(1,G863,H863,K863,L863,Q863,R863)</x:f>
        <x:v>0</x:v>
      </x:c>
      <x:c r="T863" s="74" t="str">
        <x:f>IF(AND('Pair Build'!AJ15="FIT",I863=1,J863=1,M863=1,N863=1,O863&lt;=$E$35,P863=1),"PASS","FAIL")</x:f>
        <x:v>PASS</x:v>
      </x:c>
      <x:c r="U863" s="98" t="str">
        <x:f>IF(AND(S863&gt;=F863,T863="PASS"),"PASS","FAIL")</x:f>
        <x:v>FAIL</x:v>
      </x:c>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row>
    <x:row r="864">
      <x:c r="B864" s="28" t="str">
        <x:v>P27</x:v>
      </x:c>
      <x:c r="C864" s="28" t="str">
        <x:v>L2-G4</x:v>
      </x:c>
      <x:c r="D864" s="28" t="str">
        <x:v>L2</x:v>
      </x:c>
      <x:c r="E864" s="28" t="str">
        <x:v>G4</x:v>
      </x:c>
      <x:c r="F864" s="96" t="n">
        <x:f>$D$35</x:f>
        <x:v>0.4</x:v>
      </x:c>
      <x:c r="G864" s="82" t="n">
        <x:f>X$35</x:f>
        <x:v>0.5062721494065365</x:v>
      </x:c>
      <x:c r="H864" s="82" t="n">
        <x:f>MIN(1,Geometries!E11*$I$35+(1-Geometries!E11)*(Geometries!J11*$F$35+Geometries!K11*$G$35*IF(Geometries!M11="YES",1,$J$35)+Geometries!L11*$H$35*IF(Geometries!M11="YES",1,$J$35)))</x:f>
        <x:v>0.26680000000000004</x:v>
      </x:c>
      <x:c r="I864" s="82" t="n">
        <x:f>IF($K$35=0,1,IF('Pair Build'!AG16&lt;=$K$35,1,0))</x:f>
        <x:v>1</x:v>
      </x:c>
      <x:c r="J864" s="82" t="n">
        <x:f>IF($L$35=0,1,IF(Geometries!W11&gt;=$L$35,1,0))</x:f>
        <x:v>1</x:v>
      </x:c>
      <x:c r="K864" s="82" t="n">
        <x:f>MIN(IF($M$35=1,Geometries!Z11,1),IF($N$35=1,Geometries!AA11,1))</x:f>
        <x:v>1</x:v>
      </x:c>
      <x:c r="L864" s="82" t="n">
        <x:f>MIN(IF($S$35=1,'Pair Build'!AE16,1),IF($T$35=1,'Pair Build'!AF16,1))</x:f>
        <x:v>1.064016502232634</x:v>
      </x:c>
      <x:c r="M864" s="82" t="n">
        <x:f>IF($O$35=0,1,IF('Pair Build'!AH16&lt;=$O$35,1,0))</x:f>
        <x:v>1</x:v>
      </x:c>
      <x:c r="N864" s="82" t="n">
        <x:f>IF($P$35=0,1,IF('Pair Build'!AI16="PASS",1,0))</x:f>
        <x:v>1</x:v>
      </x:c>
      <x:c r="O864" s="82" t="n">
        <x:f>IF(F864&lt;1,'Pair Build'!Y16,'Pair Build'!Z16)/$Q$35</x:f>
        <x:v>2.3266666666666667</x:v>
      </x:c>
      <x:c r="P864" s="82" t="n">
        <x:f>IF('Pair Build'!AK16="T3 FIRM",1,IF(Geometries!AC11&lt;=$R$35,1,0))</x:f>
        <x:v>1</x:v>
      </x:c>
      <x:c r="Q864" s="82" t="n">
        <x:f>IF($U$35=1,Geometries!AB11,1)</x:f>
        <x:v>1</x:v>
      </x:c>
      <x:c r="R864" s="82" t="n">
        <x:f>IF($V$35=1,Lineages!AJ9,1)</x:f>
        <x:v>1</x:v>
      </x:c>
      <x:c r="S864" s="82" t="n">
        <x:f>MIN(1,G864,H864,K864,L864,Q864,R864)</x:f>
        <x:v>0.26680000000000004</x:v>
      </x:c>
      <x:c r="T864" s="74" t="str">
        <x:f>IF(AND('Pair Build'!AJ16="FIT",I864=1,J864=1,M864=1,N864=1,O864&lt;=$E$35,P864=1),"PASS","FAIL")</x:f>
        <x:v>PASS</x:v>
      </x:c>
      <x:c r="U864" s="98" t="str">
        <x:f>IF(AND(S864&gt;=F864,T864="PASS"),"PASS","FAIL")</x:f>
        <x:v>FAIL</x:v>
      </x:c>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row>
    <x:row r="865">
      <x:c r="B865" s="28" t="str">
        <x:v>P27</x:v>
      </x:c>
      <x:c r="C865" s="28" t="str">
        <x:v>L2-G5</x:v>
      </x:c>
      <x:c r="D865" s="28" t="str">
        <x:v>L2</x:v>
      </x:c>
      <x:c r="E865" s="28" t="str">
        <x:v>G5</x:v>
      </x:c>
      <x:c r="F865" s="96" t="n">
        <x:f>$D$35</x:f>
        <x:v>0.4</x:v>
      </x:c>
      <x:c r="G865" s="82" t="n">
        <x:f>X$35</x:f>
        <x:v>0.5062721494065365</x:v>
      </x:c>
      <x:c r="H865" s="82" t="n">
        <x:f>MIN(1,Geometries!E12*$I$35+(1-Geometries!E12)*(Geometries!J12*$F$35+Geometries!K12*$G$35*IF(Geometries!M12="YES",1,$J$35)+Geometries!L12*$H$35*IF(Geometries!M12="YES",1,$J$35)))</x:f>
        <x:v>0.26680000000000004</x:v>
      </x:c>
      <x:c r="I865" s="82" t="n">
        <x:f>IF($K$35=0,1,IF('Pair Build'!AG17&lt;=$K$35,1,0))</x:f>
        <x:v>1</x:v>
      </x:c>
      <x:c r="J865" s="82" t="n">
        <x:f>IF($L$35=0,1,IF(Geometries!W12&gt;=$L$35,1,0))</x:f>
        <x:v>1</x:v>
      </x:c>
      <x:c r="K865" s="82" t="n">
        <x:f>MIN(IF($M$35=1,Geometries!Z12,1),IF($N$35=1,Geometries!AA12,1))</x:f>
        <x:v>1</x:v>
      </x:c>
      <x:c r="L865" s="82" t="n">
        <x:f>MIN(IF($S$35=1,'Pair Build'!AE17,1),IF($T$35=1,'Pair Build'!AF17,1))</x:f>
        <x:v>1.2771826386560519</x:v>
      </x:c>
      <x:c r="M865" s="82" t="n">
        <x:f>IF($O$35=0,1,IF('Pair Build'!AH17&lt;=$O$35,1,0))</x:f>
        <x:v>1</x:v>
      </x:c>
      <x:c r="N865" s="82" t="n">
        <x:f>IF($P$35=0,1,IF('Pair Build'!AI17="PASS",1,0))</x:f>
        <x:v>1</x:v>
      </x:c>
      <x:c r="O865" s="82" t="n">
        <x:f>IF(F865&lt;1,'Pair Build'!Y17,'Pair Build'!Z17)/$Q$35</x:f>
        <x:v>11.777631578947368</x:v>
      </x:c>
      <x:c r="P865" s="82" t="n">
        <x:f>IF('Pair Build'!AK17="T3 FIRM",1,IF(Geometries!AC12&lt;=$R$35,1,0))</x:f>
        <x:v>1</x:v>
      </x:c>
      <x:c r="Q865" s="82" t="n">
        <x:f>IF($U$35=1,Geometries!AB12,1)</x:f>
        <x:v>1</x:v>
      </x:c>
      <x:c r="R865" s="82" t="n">
        <x:f>IF($V$35=1,Lineages!AJ9,1)</x:f>
        <x:v>1</x:v>
      </x:c>
      <x:c r="S865" s="82" t="n">
        <x:f>MIN(1,G865,H865,K865,L865,Q865,R865)</x:f>
        <x:v>0.26680000000000004</x:v>
      </x:c>
      <x:c r="T865" s="74" t="str">
        <x:f>IF(AND('Pair Build'!AJ17="FIT",I865=1,J865=1,M865=1,N865=1,O865&lt;=$E$35,P865=1),"PASS","FAIL")</x:f>
        <x:v>PASS</x:v>
      </x:c>
      <x:c r="U865" s="98" t="str">
        <x:f>IF(AND(S865&gt;=F865,T865="PASS"),"PASS","FAIL")</x:f>
        <x:v>FAIL</x:v>
      </x:c>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row>
    <x:row r="866">
      <x:c r="B866" s="28" t="str">
        <x:v>P27</x:v>
      </x:c>
      <x:c r="C866" s="28" t="str">
        <x:v>L3-G1</x:v>
      </x:c>
      <x:c r="D866" s="28" t="str">
        <x:v>L3</x:v>
      </x:c>
      <x:c r="E866" s="28" t="str">
        <x:v>G1</x:v>
      </x:c>
      <x:c r="F866" s="96" t="n">
        <x:f>$D$35</x:f>
        <x:v>0.4</x:v>
      </x:c>
      <x:c r="G866" s="82" t="n">
        <x:f>Y$35</x:f>
        <x:v>0.35919540229885055</x:v>
      </x:c>
      <x:c r="H866" s="82" t="n">
        <x:f>MIN(1,Geometries!E8*$I$35+(1-Geometries!E8)*(Geometries!J8*$F$35+Geometries!K8*$G$35*IF(Geometries!M8="YES",1,$J$35)+Geometries!L8*$H$35*IF(Geometries!M8="YES",1,$J$35)))</x:f>
        <x:v>0.667</x:v>
      </x:c>
      <x:c r="I866" s="82" t="n">
        <x:f>IF($K$35=0,1,IF('Pair Build'!AG18&lt;=$K$35,1,0))</x:f>
        <x:v>0</x:v>
      </x:c>
      <x:c r="J866" s="82" t="n">
        <x:f>IF($L$35=0,1,IF(Geometries!W8&gt;=$L$35,1,0))</x:f>
        <x:v>1</x:v>
      </x:c>
      <x:c r="K866" s="82" t="n">
        <x:f>MIN(IF($M$35=1,Geometries!Z8,1),IF($N$35=1,Geometries!AA8,1))</x:f>
        <x:v>1</x:v>
      </x:c>
      <x:c r="L866" s="82" t="n">
        <x:f>MIN(IF($S$35=1,'Pair Build'!AE18,1),IF($T$35=1,'Pair Build'!AF18,1))</x:f>
        <x:v>1.1959916128485641</x:v>
      </x:c>
      <x:c r="M866" s="82" t="n">
        <x:f>IF($O$35=0,1,IF('Pair Build'!AH18&lt;=$O$35,1,0))</x:f>
        <x:v>1</x:v>
      </x:c>
      <x:c r="N866" s="82" t="n">
        <x:f>IF($P$35=0,1,IF('Pair Build'!AI18="PASS",1,0))</x:f>
        <x:v>1</x:v>
      </x:c>
      <x:c r="O866" s="82" t="n">
        <x:f>IF(F866&lt;1,'Pair Build'!Y18,'Pair Build'!Z18)/$Q$35</x:f>
        <x:v>17.929411764705883</x:v>
      </x:c>
      <x:c r="P866" s="82" t="n">
        <x:f>IF('Pair Build'!AK18="T3 FIRM",1,IF(Geometries!AC8&lt;=$R$35,1,0))</x:f>
        <x:v>1</x:v>
      </x:c>
      <x:c r="Q866" s="82" t="n">
        <x:f>IF($U$35=1,Geometries!AB8,1)</x:f>
        <x:v>1</x:v>
      </x:c>
      <x:c r="R866" s="82" t="n">
        <x:f>IF($V$35=1,Lineages!AJ10,1)</x:f>
        <x:v>1</x:v>
      </x:c>
      <x:c r="S866" s="82" t="n">
        <x:f>MIN(1,G866,H866,K866,L866,Q866,R866)</x:f>
        <x:v>0.35919540229885055</x:v>
      </x:c>
      <x:c r="T866" s="74" t="str">
        <x:f>IF(AND('Pair Build'!AJ18="FIT",I866=1,J866=1,M866=1,N866=1,O866&lt;=$E$35,P866=1),"PASS","FAIL")</x:f>
        <x:v>FAIL</x:v>
      </x:c>
      <x:c r="U866" s="98" t="str">
        <x:f>IF(AND(S866&gt;=F866,T866="PASS"),"PASS","FAIL")</x:f>
        <x:v>FAIL</x:v>
      </x:c>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row>
    <x:row r="867">
      <x:c r="B867" s="28" t="str">
        <x:v>P27</x:v>
      </x:c>
      <x:c r="C867" s="28" t="str">
        <x:v>L3-G2</x:v>
      </x:c>
      <x:c r="D867" s="28" t="str">
        <x:v>L3</x:v>
      </x:c>
      <x:c r="E867" s="28" t="str">
        <x:v>G2</x:v>
      </x:c>
      <x:c r="F867" s="96" t="n">
        <x:f>$D$35</x:f>
        <x:v>0.4</x:v>
      </x:c>
      <x:c r="G867" s="82" t="n">
        <x:f>Y$35</x:f>
        <x:v>0.35919540229885055</x:v>
      </x:c>
      <x:c r="H867" s="82" t="n">
        <x:f>MIN(1,Geometries!E9*$I$35+(1-Geometries!E9)*(Geometries!J9*$F$35+Geometries!K9*$G$35*IF(Geometries!M9="YES",1,$J$35)+Geometries!L9*$H$35*IF(Geometries!M9="YES",1,$J$35)))</x:f>
        <x:v>0.06670000000000001</x:v>
      </x:c>
      <x:c r="I867" s="82" t="n">
        <x:f>IF($K$35=0,1,IF('Pair Build'!AG19&lt;=$K$35,1,0))</x:f>
        <x:v>0</x:v>
      </x:c>
      <x:c r="J867" s="82" t="n">
        <x:f>IF($L$35=0,1,IF(Geometries!W9&gt;=$L$35,1,0))</x:f>
        <x:v>1</x:v>
      </x:c>
      <x:c r="K867" s="82" t="n">
        <x:f>MIN(IF($M$35=1,Geometries!Z9,1),IF($N$35=1,Geometries!AA9,1))</x:f>
        <x:v>1</x:v>
      </x:c>
      <x:c r="L867" s="82" t="n">
        <x:f>MIN(IF($S$35=1,'Pair Build'!AE19,1),IF($T$35=1,'Pair Build'!AF19,1))</x:f>
        <x:v>1.205453235385766</x:v>
      </x:c>
      <x:c r="M867" s="82" t="n">
        <x:f>IF($O$35=0,1,IF('Pair Build'!AH19&lt;=$O$35,1,0))</x:f>
        <x:v>1</x:v>
      </x:c>
      <x:c r="N867" s="82" t="n">
        <x:f>IF($P$35=0,1,IF('Pair Build'!AI19="PASS",1,0))</x:f>
        <x:v>1</x:v>
      </x:c>
      <x:c r="O867" s="82" t="n">
        <x:f>IF(F867&lt;1,'Pair Build'!Y19,'Pair Build'!Z19)/$Q$35</x:f>
        <x:v>27.163636363636364</x:v>
      </x:c>
      <x:c r="P867" s="82" t="n">
        <x:f>IF('Pair Build'!AK19="T3 FIRM",1,IF(Geometries!AC9&lt;=$R$35,1,0))</x:f>
        <x:v>1</x:v>
      </x:c>
      <x:c r="Q867" s="82" t="n">
        <x:f>IF($U$35=1,Geometries!AB9,1)</x:f>
        <x:v>1</x:v>
      </x:c>
      <x:c r="R867" s="82" t="n">
        <x:f>IF($V$35=1,Lineages!AJ10,1)</x:f>
        <x:v>1</x:v>
      </x:c>
      <x:c r="S867" s="82" t="n">
        <x:f>MIN(1,G867,H867,K867,L867,Q867,R867)</x:f>
        <x:v>0.06670000000000001</x:v>
      </x:c>
      <x:c r="T867" s="74" t="str">
        <x:f>IF(AND('Pair Build'!AJ19="FIT",I867=1,J867=1,M867=1,N867=1,O867&lt;=$E$35,P867=1),"PASS","FAIL")</x:f>
        <x:v>FAIL</x:v>
      </x:c>
      <x:c r="U867" s="98" t="str">
        <x:f>IF(AND(S867&gt;=F867,T867="PASS"),"PASS","FAIL")</x:f>
        <x:v>FAIL</x:v>
      </x:c>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row>
    <x:row r="868">
      <x:c r="B868" s="28" t="str">
        <x:v>P27</x:v>
      </x:c>
      <x:c r="C868" s="28" t="str">
        <x:v>L3-G3</x:v>
      </x:c>
      <x:c r="D868" s="28" t="str">
        <x:v>L3</x:v>
      </x:c>
      <x:c r="E868" s="28" t="str">
        <x:v>G3</x:v>
      </x:c>
      <x:c r="F868" s="96" t="n">
        <x:f>$D$35</x:f>
        <x:v>0.4</x:v>
      </x:c>
      <x:c r="G868" s="82" t="n">
        <x:f>Y$35</x:f>
        <x:v>0.35919540229885055</x:v>
      </x:c>
      <x:c r="H868" s="82" t="n">
        <x:f>MIN(1,Geometries!E10*$I$35+(1-Geometries!E10)*(Geometries!J10*$F$35+Geometries!K10*$G$35*IF(Geometries!M10="YES",1,$J$35)+Geometries!L10*$H$35*IF(Geometries!M10="YES",1,$J$35)))</x:f>
        <x:v>0</x:v>
      </x:c>
      <x:c r="I868" s="82" t="n">
        <x:f>IF($K$35=0,1,IF('Pair Build'!AG20&lt;=$K$35,1,0))</x:f>
        <x:v>0</x:v>
      </x:c>
      <x:c r="J868" s="82" t="n">
        <x:f>IF($L$35=0,1,IF(Geometries!W10&gt;=$L$35,1,0))</x:f>
        <x:v>1</x:v>
      </x:c>
      <x:c r="K868" s="82" t="n">
        <x:f>MIN(IF($M$35=1,Geometries!Z10,1),IF($N$35=1,Geometries!AA10,1))</x:f>
        <x:v>1</x:v>
      </x:c>
      <x:c r="L868" s="82" t="n">
        <x:f>MIN(IF($S$35=1,'Pair Build'!AE20,1),IF($T$35=1,'Pair Build'!AF20,1))</x:f>
        <x:v>1.1397888662418136</x:v>
      </x:c>
      <x:c r="M868" s="82" t="n">
        <x:f>IF($O$35=0,1,IF('Pair Build'!AH20&lt;=$O$35,1,0))</x:f>
        <x:v>1</x:v>
      </x:c>
      <x:c r="N868" s="82" t="n">
        <x:f>IF($P$35=0,1,IF('Pair Build'!AI20="PASS",1,0))</x:f>
        <x:v>1</x:v>
      </x:c>
      <x:c r="O868" s="82" t="n">
        <x:f>IF(F868&lt;1,'Pair Build'!Y20,'Pair Build'!Z20)/$Q$35</x:f>
        <x:v>20.91764705882353</x:v>
      </x:c>
      <x:c r="P868" s="82" t="n">
        <x:f>IF('Pair Build'!AK20="T3 FIRM",1,IF(Geometries!AC10&lt;=$R$35,1,0))</x:f>
        <x:v>1</x:v>
      </x:c>
      <x:c r="Q868" s="82" t="n">
        <x:f>IF($U$35=1,Geometries!AB10,1)</x:f>
        <x:v>1</x:v>
      </x:c>
      <x:c r="R868" s="82" t="n">
        <x:f>IF($V$35=1,Lineages!AJ10,1)</x:f>
        <x:v>1</x:v>
      </x:c>
      <x:c r="S868" s="82" t="n">
        <x:f>MIN(1,G868,H868,K868,L868,Q868,R868)</x:f>
        <x:v>0</x:v>
      </x:c>
      <x:c r="T868" s="74" t="str">
        <x:f>IF(AND('Pair Build'!AJ20="FIT",I868=1,J868=1,M868=1,N868=1,O868&lt;=$E$35,P868=1),"PASS","FAIL")</x:f>
        <x:v>FAIL</x:v>
      </x:c>
      <x:c r="U868" s="98" t="str">
        <x:f>IF(AND(S868&gt;=F868,T868="PASS"),"PASS","FAIL")</x:f>
        <x:v>FAIL</x:v>
      </x:c>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row>
    <x:row r="869">
      <x:c r="B869" s="28" t="str">
        <x:v>P27</x:v>
      </x:c>
      <x:c r="C869" s="28" t="str">
        <x:v>L3-G4</x:v>
      </x:c>
      <x:c r="D869" s="28" t="str">
        <x:v>L3</x:v>
      </x:c>
      <x:c r="E869" s="28" t="str">
        <x:v>G4</x:v>
      </x:c>
      <x:c r="F869" s="96" t="n">
        <x:f>$D$35</x:f>
        <x:v>0.4</x:v>
      </x:c>
      <x:c r="G869" s="82" t="n">
        <x:f>Y$35</x:f>
        <x:v>0.35919540229885055</x:v>
      </x:c>
      <x:c r="H869" s="82" t="n">
        <x:f>MIN(1,Geometries!E11*$I$35+(1-Geometries!E11)*(Geometries!J11*$F$35+Geometries!K11*$G$35*IF(Geometries!M11="YES",1,$J$35)+Geometries!L11*$H$35*IF(Geometries!M11="YES",1,$J$35)))</x:f>
        <x:v>0.26680000000000004</x:v>
      </x:c>
      <x:c r="I869" s="82" t="n">
        <x:f>IF($K$35=0,1,IF('Pair Build'!AG21&lt;=$K$35,1,0))</x:f>
        <x:v>0</x:v>
      </x:c>
      <x:c r="J869" s="82" t="n">
        <x:f>IF($L$35=0,1,IF(Geometries!W11&gt;=$L$35,1,0))</x:f>
        <x:v>1</x:v>
      </x:c>
      <x:c r="K869" s="82" t="n">
        <x:f>MIN(IF($M$35=1,Geometries!Z11,1),IF($N$35=1,Geometries!AA11,1))</x:f>
        <x:v>1</x:v>
      </x:c>
      <x:c r="L869" s="82" t="n">
        <x:f>MIN(IF($S$35=1,'Pair Build'!AE21,1),IF($T$35=1,'Pair Build'!AF21,1))</x:f>
        <x:v>1.1552191715014541</x:v>
      </x:c>
      <x:c r="M869" s="82" t="n">
        <x:f>IF($O$35=0,1,IF('Pair Build'!AH21&lt;=$O$35,1,0))</x:f>
        <x:v>1</x:v>
      </x:c>
      <x:c r="N869" s="82" t="n">
        <x:f>IF($P$35=0,1,IF('Pair Build'!AI21="PASS",1,0))</x:f>
        <x:v>1</x:v>
      </x:c>
      <x:c r="O869" s="82" t="n">
        <x:f>IF(F869&lt;1,'Pair Build'!Y21,'Pair Build'!Z21)/$Q$35</x:f>
        <x:v>2.88</x:v>
      </x:c>
      <x:c r="P869" s="82" t="n">
        <x:f>IF('Pair Build'!AK21="T3 FIRM",1,IF(Geometries!AC11&lt;=$R$35,1,0))</x:f>
        <x:v>1</x:v>
      </x:c>
      <x:c r="Q869" s="82" t="n">
        <x:f>IF($U$35=1,Geometries!AB11,1)</x:f>
        <x:v>1</x:v>
      </x:c>
      <x:c r="R869" s="82" t="n">
        <x:f>IF($V$35=1,Lineages!AJ10,1)</x:f>
        <x:v>1</x:v>
      </x:c>
      <x:c r="S869" s="82" t="n">
        <x:f>MIN(1,G869,H869,K869,L869,Q869,R869)</x:f>
        <x:v>0.26680000000000004</x:v>
      </x:c>
      <x:c r="T869" s="74" t="str">
        <x:f>IF(AND('Pair Build'!AJ21="FIT",I869=1,J869=1,M869=1,N869=1,O869&lt;=$E$35,P869=1),"PASS","FAIL")</x:f>
        <x:v>FAIL</x:v>
      </x:c>
      <x:c r="U869" s="98" t="str">
        <x:f>IF(AND(S869&gt;=F869,T869="PASS"),"PASS","FAIL")</x:f>
        <x:v>FAIL</x:v>
      </x:c>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row>
    <x:row r="870">
      <x:c r="B870" s="28" t="str">
        <x:v>P27</x:v>
      </x:c>
      <x:c r="C870" s="28" t="str">
        <x:v>L3-G5</x:v>
      </x:c>
      <x:c r="D870" s="28" t="str">
        <x:v>L3</x:v>
      </x:c>
      <x:c r="E870" s="28" t="str">
        <x:v>G5</x:v>
      </x:c>
      <x:c r="F870" s="96" t="n">
        <x:f>$D$35</x:f>
        <x:v>0.4</x:v>
      </x:c>
      <x:c r="G870" s="82" t="n">
        <x:f>Y$35</x:f>
        <x:v>0.35919540229885055</x:v>
      </x:c>
      <x:c r="H870" s="82" t="n">
        <x:f>MIN(1,Geometries!E12*$I$35+(1-Geometries!E12)*(Geometries!J12*$F$35+Geometries!K12*$G$35*IF(Geometries!M12="YES",1,$J$35)+Geometries!L12*$H$35*IF(Geometries!M12="YES",1,$J$35)))</x:f>
        <x:v>0.26680000000000004</x:v>
      </x:c>
      <x:c r="I870" s="82" t="n">
        <x:f>IF($K$35=0,1,IF('Pair Build'!AG22&lt;=$K$35,1,0))</x:f>
        <x:v>0</x:v>
      </x:c>
      <x:c r="J870" s="82" t="n">
        <x:f>IF($L$35=0,1,IF(Geometries!W12&gt;=$L$35,1,0))</x:f>
        <x:v>1</x:v>
      </x:c>
      <x:c r="K870" s="82" t="n">
        <x:f>MIN(IF($M$35=1,Geometries!Z12,1),IF($N$35=1,Geometries!AA12,1))</x:f>
        <x:v>1</x:v>
      </x:c>
      <x:c r="L870" s="82" t="n">
        <x:f>MIN(IF($S$35=1,'Pair Build'!AE22,1),IF($T$35=1,'Pair Build'!AF22,1))</x:f>
        <x:v>1.4174715411538539</x:v>
      </x:c>
      <x:c r="M870" s="82" t="n">
        <x:f>IF($O$35=0,1,IF('Pair Build'!AH22&lt;=$O$35,1,0))</x:f>
        <x:v>1</x:v>
      </x:c>
      <x:c r="N870" s="82" t="n">
        <x:f>IF($P$35=0,1,IF('Pair Build'!AI22="PASS",1,0))</x:f>
        <x:v>1</x:v>
      </x:c>
      <x:c r="O870" s="82" t="n">
        <x:f>IF(F870&lt;1,'Pair Build'!Y22,'Pair Build'!Z22)/$Q$35</x:f>
        <x:v>14.421052631578949</x:v>
      </x:c>
      <x:c r="P870" s="82" t="n">
        <x:f>IF('Pair Build'!AK22="T3 FIRM",1,IF(Geometries!AC12&lt;=$R$35,1,0))</x:f>
        <x:v>1</x:v>
      </x:c>
      <x:c r="Q870" s="82" t="n">
        <x:f>IF($U$35=1,Geometries!AB12,1)</x:f>
        <x:v>1</x:v>
      </x:c>
      <x:c r="R870" s="82" t="n">
        <x:f>IF($V$35=1,Lineages!AJ10,1)</x:f>
        <x:v>1</x:v>
      </x:c>
      <x:c r="S870" s="82" t="n">
        <x:f>MIN(1,G870,H870,K870,L870,Q870,R870)</x:f>
        <x:v>0.26680000000000004</x:v>
      </x:c>
      <x:c r="T870" s="74" t="str">
        <x:f>IF(AND('Pair Build'!AJ22="FIT",I870=1,J870=1,M870=1,N870=1,O870&lt;=$E$35,P870=1),"PASS","FAIL")</x:f>
        <x:v>FAIL</x:v>
      </x:c>
      <x:c r="U870" s="98" t="str">
        <x:f>IF(AND(S870&gt;=F870,T870="PASS"),"PASS","FAIL")</x:f>
        <x:v>FAIL</x:v>
      </x:c>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row>
    <x:row r="871">
      <x:c r="B871" s="28" t="str">
        <x:v>P27</x:v>
      </x:c>
      <x:c r="C871" s="28" t="str">
        <x:v>L4-G1</x:v>
      </x:c>
      <x:c r="D871" s="28" t="str">
        <x:v>L4</x:v>
      </x:c>
      <x:c r="E871" s="28" t="str">
        <x:v>G1</x:v>
      </x:c>
      <x:c r="F871" s="96" t="n">
        <x:f>$D$35</x:f>
        <x:v>0.4</x:v>
      </x:c>
      <x:c r="G871" s="82" t="n">
        <x:f>Z$35</x:f>
        <x:v>0.6750295325420487</x:v>
      </x:c>
      <x:c r="H871" s="82" t="n">
        <x:f>MIN(1,Geometries!E8*$I$35+(1-Geometries!E8)*(Geometries!J8*$F$35+Geometries!K8*$G$35*IF(Geometries!M8="YES",1,$J$35)+Geometries!L8*$H$35*IF(Geometries!M8="YES",1,$J$35)))</x:f>
        <x:v>0.667</x:v>
      </x:c>
      <x:c r="I871" s="82" t="n">
        <x:f>IF($K$35=0,1,IF('Pair Build'!AG23&lt;=$K$35,1,0))</x:f>
        <x:v>0</x:v>
      </x:c>
      <x:c r="J871" s="82" t="n">
        <x:f>IF($L$35=0,1,IF(Geometries!W8&gt;=$L$35,1,0))</x:f>
        <x:v>1</x:v>
      </x:c>
      <x:c r="K871" s="82" t="n">
        <x:f>MIN(IF($M$35=1,Geometries!Z8,1),IF($N$35=1,Geometries!AA8,1))</x:f>
        <x:v>1</x:v>
      </x:c>
      <x:c r="L871" s="82" t="n">
        <x:f>MIN(IF($S$35=1,'Pair Build'!AE23,1),IF($T$35=1,'Pair Build'!AF23,1))</x:f>
        <x:v>0.9283093316743181</x:v>
      </x:c>
      <x:c r="M871" s="82" t="n">
        <x:f>IF($O$35=0,1,IF('Pair Build'!AH23&lt;=$O$35,1,0))</x:f>
        <x:v>1</x:v>
      </x:c>
      <x:c r="N871" s="82" t="n">
        <x:f>IF($P$35=0,1,IF('Pair Build'!AI23="PASS",1,0))</x:f>
        <x:v>1</x:v>
      </x:c>
      <x:c r="O871" s="82" t="n">
        <x:f>IF(F871&lt;1,'Pair Build'!Y23,'Pair Build'!Z23)/$Q$35</x:f>
        <x:v>20.276470588235295</x:v>
      </x:c>
      <x:c r="P871" s="82" t="n">
        <x:f>IF('Pair Build'!AK23="T3 FIRM",1,IF(Geometries!AC8&lt;=$R$35,1,0))</x:f>
        <x:v>1</x:v>
      </x:c>
      <x:c r="Q871" s="82" t="n">
        <x:f>IF($U$35=1,Geometries!AB8,1)</x:f>
        <x:v>1</x:v>
      </x:c>
      <x:c r="R871" s="82" t="n">
        <x:f>IF($V$35=1,Lineages!AJ11,1)</x:f>
        <x:v>1</x:v>
      </x:c>
      <x:c r="S871" s="82" t="n">
        <x:f>MIN(1,G871,H871,K871,L871,Q871,R871)</x:f>
        <x:v>0.667</x:v>
      </x:c>
      <x:c r="T871" s="74" t="str">
        <x:f>IF(AND('Pair Build'!AJ23="FIT",I871=1,J871=1,M871=1,N871=1,O871&lt;=$E$35,P871=1),"PASS","FAIL")</x:f>
        <x:v>FAIL</x:v>
      </x:c>
      <x:c r="U871" s="98" t="str">
        <x:f>IF(AND(S871&gt;=F871,T871="PASS"),"PASS","FAIL")</x:f>
        <x:v>FAIL</x:v>
      </x:c>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row>
    <x:row r="872">
      <x:c r="B872" s="28" t="str">
        <x:v>P27</x:v>
      </x:c>
      <x:c r="C872" s="28" t="str">
        <x:v>L4-G2</x:v>
      </x:c>
      <x:c r="D872" s="28" t="str">
        <x:v>L4</x:v>
      </x:c>
      <x:c r="E872" s="28" t="str">
        <x:v>G2</x:v>
      </x:c>
      <x:c r="F872" s="96" t="n">
        <x:f>$D$35</x:f>
        <x:v>0.4</x:v>
      </x:c>
      <x:c r="G872" s="82" t="n">
        <x:f>Z$35</x:f>
        <x:v>0.6750295325420487</x:v>
      </x:c>
      <x:c r="H872" s="82" t="n">
        <x:f>MIN(1,Geometries!E9*$I$35+(1-Geometries!E9)*(Geometries!J9*$F$35+Geometries!K9*$G$35*IF(Geometries!M9="YES",1,$J$35)+Geometries!L9*$H$35*IF(Geometries!M9="YES",1,$J$35)))</x:f>
        <x:v>0.06670000000000001</x:v>
      </x:c>
      <x:c r="I872" s="82" t="n">
        <x:f>IF($K$35=0,1,IF('Pair Build'!AG24&lt;=$K$35,1,0))</x:f>
        <x:v>0</x:v>
      </x:c>
      <x:c r="J872" s="82" t="n">
        <x:f>IF($L$35=0,1,IF(Geometries!W9&gt;=$L$35,1,0))</x:f>
        <x:v>1</x:v>
      </x:c>
      <x:c r="K872" s="82" t="n">
        <x:f>MIN(IF($M$35=1,Geometries!Z9,1),IF($N$35=1,Geometries!AA9,1))</x:f>
        <x:v>1</x:v>
      </x:c>
      <x:c r="L872" s="82" t="n">
        <x:f>MIN(IF($S$35=1,'Pair Build'!AE24,1),IF($T$35=1,'Pair Build'!AF24,1))</x:f>
        <x:v>0.9173071470026224</x:v>
      </x:c>
      <x:c r="M872" s="82" t="n">
        <x:f>IF($O$35=0,1,IF('Pair Build'!AH24&lt;=$O$35,1,0))</x:f>
        <x:v>1</x:v>
      </x:c>
      <x:c r="N872" s="82" t="n">
        <x:f>IF($P$35=0,1,IF('Pair Build'!AI24="PASS",1,0))</x:f>
        <x:v>1</x:v>
      </x:c>
      <x:c r="O872" s="82" t="n">
        <x:f>IF(F872&lt;1,'Pair Build'!Y24,'Pair Build'!Z24)/$Q$35</x:f>
        <x:v>27.45</x:v>
      </x:c>
      <x:c r="P872" s="82" t="n">
        <x:f>IF('Pair Build'!AK24="T3 FIRM",1,IF(Geometries!AC9&lt;=$R$35,1,0))</x:f>
        <x:v>1</x:v>
      </x:c>
      <x:c r="Q872" s="82" t="n">
        <x:f>IF($U$35=1,Geometries!AB9,1)</x:f>
        <x:v>1</x:v>
      </x:c>
      <x:c r="R872" s="82" t="n">
        <x:f>IF($V$35=1,Lineages!AJ11,1)</x:f>
        <x:v>1</x:v>
      </x:c>
      <x:c r="S872" s="82" t="n">
        <x:f>MIN(1,G872,H872,K872,L872,Q872,R872)</x:f>
        <x:v>0.06670000000000001</x:v>
      </x:c>
      <x:c r="T872" s="74" t="str">
        <x:f>IF(AND('Pair Build'!AJ24="FIT",I872=1,J872=1,M872=1,N872=1,O872&lt;=$E$35,P872=1),"PASS","FAIL")</x:f>
        <x:v>FAIL</x:v>
      </x:c>
      <x:c r="U872" s="98" t="str">
        <x:f>IF(AND(S872&gt;=F872,T872="PASS"),"PASS","FAIL")</x:f>
        <x:v>FAIL</x:v>
      </x:c>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row>
    <x:row r="873">
      <x:c r="B873" s="28" t="str">
        <x:v>P27</x:v>
      </x:c>
      <x:c r="C873" s="28" t="str">
        <x:v>L4-G3</x:v>
      </x:c>
      <x:c r="D873" s="28" t="str">
        <x:v>L4</x:v>
      </x:c>
      <x:c r="E873" s="28" t="str">
        <x:v>G3</x:v>
      </x:c>
      <x:c r="F873" s="96" t="n">
        <x:f>$D$35</x:f>
        <x:v>0.4</x:v>
      </x:c>
      <x:c r="G873" s="82" t="n">
        <x:f>Z$35</x:f>
        <x:v>0.6750295325420487</x:v>
      </x:c>
      <x:c r="H873" s="82" t="n">
        <x:f>MIN(1,Geometries!E10*$I$35+(1-Geometries!E10)*(Geometries!J10*$F$35+Geometries!K10*$G$35*IF(Geometries!M10="YES",1,$J$35)+Geometries!L10*$H$35*IF(Geometries!M10="YES",1,$J$35)))</x:f>
        <x:v>0</x:v>
      </x:c>
      <x:c r="I873" s="82" t="n">
        <x:f>IF($K$35=0,1,IF('Pair Build'!AG25&lt;=$K$35,1,0))</x:f>
        <x:v>0</x:v>
      </x:c>
      <x:c r="J873" s="82" t="n">
        <x:f>IF($L$35=0,1,IF(Geometries!W10&gt;=$L$35,1,0))</x:f>
        <x:v>1</x:v>
      </x:c>
      <x:c r="K873" s="82" t="n">
        <x:f>MIN(IF($M$35=1,Geometries!Z10,1),IF($N$35=1,Geometries!AA10,1))</x:f>
        <x:v>1</x:v>
      </x:c>
      <x:c r="L873" s="82" t="n">
        <x:f>MIN(IF($S$35=1,'Pair Build'!AE25,1),IF($T$35=1,'Pair Build'!AF25,1))</x:f>
        <x:v>0.8673388916186717</x:v>
      </x:c>
      <x:c r="M873" s="82" t="n">
        <x:f>IF($O$35=0,1,IF('Pair Build'!AH25&lt;=$O$35,1,0))</x:f>
        <x:v>1</x:v>
      </x:c>
      <x:c r="N873" s="82" t="n">
        <x:f>IF($P$35=0,1,IF('Pair Build'!AI25="PASS",1,0))</x:f>
        <x:v>1</x:v>
      </x:c>
      <x:c r="O873" s="82" t="n">
        <x:f>IF(F873&lt;1,'Pair Build'!Y25,'Pair Build'!Z25)/$Q$35</x:f>
        <x:v>21.655882352941177</x:v>
      </x:c>
      <x:c r="P873" s="82" t="n">
        <x:f>IF('Pair Build'!AK25="T3 FIRM",1,IF(Geometries!AC10&lt;=$R$35,1,0))</x:f>
        <x:v>1</x:v>
      </x:c>
      <x:c r="Q873" s="82" t="n">
        <x:f>IF($U$35=1,Geometries!AB10,1)</x:f>
        <x:v>1</x:v>
      </x:c>
      <x:c r="R873" s="82" t="n">
        <x:f>IF($V$35=1,Lineages!AJ11,1)</x:f>
        <x:v>1</x:v>
      </x:c>
      <x:c r="S873" s="82" t="n">
        <x:f>MIN(1,G873,H873,K873,L873,Q873,R873)</x:f>
        <x:v>0</x:v>
      </x:c>
      <x:c r="T873" s="74" t="str">
        <x:f>IF(AND('Pair Build'!AJ25="FIT",I873=1,J873=1,M873=1,N873=1,O873&lt;=$E$35,P873=1),"PASS","FAIL")</x:f>
        <x:v>FAIL</x:v>
      </x:c>
      <x:c r="U873" s="98" t="str">
        <x:f>IF(AND(S873&gt;=F873,T873="PASS"),"PASS","FAIL")</x:f>
        <x:v>FAIL</x:v>
      </x:c>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row>
    <x:row r="874">
      <x:c r="B874" s="28" t="str">
        <x:v>P27</x:v>
      </x:c>
      <x:c r="C874" s="28" t="str">
        <x:v>L4-G4</x:v>
      </x:c>
      <x:c r="D874" s="28" t="str">
        <x:v>L4</x:v>
      </x:c>
      <x:c r="E874" s="28" t="str">
        <x:v>G4</x:v>
      </x:c>
      <x:c r="F874" s="96" t="n">
        <x:f>$D$35</x:f>
        <x:v>0.4</x:v>
      </x:c>
      <x:c r="G874" s="82" t="n">
        <x:f>Z$35</x:f>
        <x:v>0.6750295325420487</x:v>
      </x:c>
      <x:c r="H874" s="82" t="n">
        <x:f>MIN(1,Geometries!E11*$I$35+(1-Geometries!E11)*(Geometries!J11*$F$35+Geometries!K11*$G$35*IF(Geometries!M11="YES",1,$J$35)+Geometries!L11*$H$35*IF(Geometries!M11="YES",1,$J$35)))</x:f>
        <x:v>0.26680000000000004</x:v>
      </x:c>
      <x:c r="I874" s="82" t="n">
        <x:f>IF($K$35=0,1,IF('Pair Build'!AG26&lt;=$K$35,1,0))</x:f>
        <x:v>1</x:v>
      </x:c>
      <x:c r="J874" s="82" t="n">
        <x:f>IF($L$35=0,1,IF(Geometries!W11&gt;=$L$35,1,0))</x:f>
        <x:v>1</x:v>
      </x:c>
      <x:c r="K874" s="82" t="n">
        <x:f>MIN(IF($M$35=1,Geometries!Z11,1),IF($N$35=1,Geometries!AA11,1))</x:f>
        <x:v>1</x:v>
      </x:c>
      <x:c r="L874" s="82" t="n">
        <x:f>MIN(IF($S$35=1,'Pair Build'!AE26,1),IF($T$35=1,'Pair Build'!AF26,1))</x:f>
        <x:v>0.9165882542541879</x:v>
      </x:c>
      <x:c r="M874" s="82" t="n">
        <x:f>IF($O$35=0,1,IF('Pair Build'!AH26&lt;=$O$35,1,0))</x:f>
        <x:v>1</x:v>
      </x:c>
      <x:c r="N874" s="82" t="n">
        <x:f>IF($P$35=0,1,IF('Pair Build'!AI26="PASS",1,0))</x:f>
        <x:v>1</x:v>
      </x:c>
      <x:c r="O874" s="82" t="n">
        <x:f>IF(F874&lt;1,'Pair Build'!Y26,'Pair Build'!Z26)/$Q$35</x:f>
        <x:v>3.6333333333333333</x:v>
      </x:c>
      <x:c r="P874" s="82" t="n">
        <x:f>IF('Pair Build'!AK26="T3 FIRM",1,IF(Geometries!AC11&lt;=$R$35,1,0))</x:f>
        <x:v>1</x:v>
      </x:c>
      <x:c r="Q874" s="82" t="n">
        <x:f>IF($U$35=1,Geometries!AB11,1)</x:f>
        <x:v>1</x:v>
      </x:c>
      <x:c r="R874" s="82" t="n">
        <x:f>IF($V$35=1,Lineages!AJ11,1)</x:f>
        <x:v>1</x:v>
      </x:c>
      <x:c r="S874" s="82" t="n">
        <x:f>MIN(1,G874,H874,K874,L874,Q874,R874)</x:f>
        <x:v>0.26680000000000004</x:v>
      </x:c>
      <x:c r="T874" s="74" t="str">
        <x:f>IF(AND('Pair Build'!AJ26="FIT",I874=1,J874=1,M874=1,N874=1,O874&lt;=$E$35,P874=1),"PASS","FAIL")</x:f>
        <x:v>PASS</x:v>
      </x:c>
      <x:c r="U874" s="98" t="str">
        <x:f>IF(AND(S874&gt;=F874,T874="PASS"),"PASS","FAIL")</x:f>
        <x:v>FAIL</x:v>
      </x:c>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row>
    <x:row r="875">
      <x:c r="B875" s="28" t="str">
        <x:v>P27</x:v>
      </x:c>
      <x:c r="C875" s="28" t="str">
        <x:v>L4-G5</x:v>
      </x:c>
      <x:c r="D875" s="28" t="str">
        <x:v>L4</x:v>
      </x:c>
      <x:c r="E875" s="28" t="str">
        <x:v>G5</x:v>
      </x:c>
      <x:c r="F875" s="96" t="n">
        <x:f>$D$35</x:f>
        <x:v>0.4</x:v>
      </x:c>
      <x:c r="G875" s="82" t="n">
        <x:f>Z$35</x:f>
        <x:v>0.6750295325420487</x:v>
      </x:c>
      <x:c r="H875" s="82" t="n">
        <x:f>MIN(1,Geometries!E12*$I$35+(1-Geometries!E12)*(Geometries!J12*$F$35+Geometries!K12*$G$35*IF(Geometries!M12="YES",1,$J$35)+Geometries!L12*$H$35*IF(Geometries!M12="YES",1,$J$35)))</x:f>
        <x:v>0.26680000000000004</x:v>
      </x:c>
      <x:c r="I875" s="82" t="n">
        <x:f>IF($K$35=0,1,IF('Pair Build'!AG27&lt;=$K$35,1,0))</x:f>
        <x:v>0</x:v>
      </x:c>
      <x:c r="J875" s="82" t="n">
        <x:f>IF($L$35=0,1,IF(Geometries!W12&gt;=$L$35,1,0))</x:f>
        <x:v>1</x:v>
      </x:c>
      <x:c r="K875" s="82" t="n">
        <x:f>MIN(IF($M$35=1,Geometries!Z12,1),IF($N$35=1,Geometries!AA12,1))</x:f>
        <x:v>1</x:v>
      </x:c>
      <x:c r="L875" s="82" t="n">
        <x:f>MIN(IF($S$35=1,'Pair Build'!AE27,1),IF($T$35=1,'Pair Build'!AF27,1))</x:f>
        <x:v>1.1002184671695625</x:v>
      </x:c>
      <x:c r="M875" s="82" t="n">
        <x:f>IF($O$35=0,1,IF('Pair Build'!AH27&lt;=$O$35,1,0))</x:f>
        <x:v>1</x:v>
      </x:c>
      <x:c r="N875" s="82" t="n">
        <x:f>IF($P$35=0,1,IF('Pair Build'!AI27="PASS",1,0))</x:f>
        <x:v>1</x:v>
      </x:c>
      <x:c r="O875" s="82" t="n">
        <x:f>IF(F875&lt;1,'Pair Build'!Y27,'Pair Build'!Z27)/$Q$35</x:f>
        <x:v>19.20394736842105</x:v>
      </x:c>
      <x:c r="P875" s="82" t="n">
        <x:f>IF('Pair Build'!AK27="T3 FIRM",1,IF(Geometries!AC12&lt;=$R$35,1,0))</x:f>
        <x:v>1</x:v>
      </x:c>
      <x:c r="Q875" s="82" t="n">
        <x:f>IF($U$35=1,Geometries!AB12,1)</x:f>
        <x:v>1</x:v>
      </x:c>
      <x:c r="R875" s="82" t="n">
        <x:f>IF($V$35=1,Lineages!AJ11,1)</x:f>
        <x:v>1</x:v>
      </x:c>
      <x:c r="S875" s="82" t="n">
        <x:f>MIN(1,G875,H875,K875,L875,Q875,R875)</x:f>
        <x:v>0.26680000000000004</x:v>
      </x:c>
      <x:c r="T875" s="74" t="str">
        <x:f>IF(AND('Pair Build'!AJ27="FIT",I875=1,J875=1,M875=1,N875=1,O875&lt;=$E$35,P875=1),"PASS","FAIL")</x:f>
        <x:v>FAIL</x:v>
      </x:c>
      <x:c r="U875" s="98" t="str">
        <x:f>IF(AND(S875&gt;=F875,T875="PASS"),"PASS","FAIL")</x:f>
        <x:v>FAIL</x:v>
      </x:c>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row>
    <x:row r="876">
      <x:c r="B876" s="28" t="str">
        <x:v>P27</x:v>
      </x:c>
      <x:c r="C876" s="28" t="str">
        <x:v>L5-G1</x:v>
      </x:c>
      <x:c r="D876" s="28" t="str">
        <x:v>L5</x:v>
      </x:c>
      <x:c r="E876" s="28" t="str">
        <x:v>G1</x:v>
      </x:c>
      <x:c r="F876" s="96" t="n">
        <x:f>$D$35</x:f>
        <x:v>0.4</x:v>
      </x:c>
      <x:c r="G876" s="82" t="n">
        <x:f>AA$35</x:f>
        <x:v>0.33751476627102434</x:v>
      </x:c>
      <x:c r="H876" s="82" t="n">
        <x:f>MIN(1,Geometries!E8*$I$35+(1-Geometries!E8)*(Geometries!J8*$F$35+Geometries!K8*$G$35*IF(Geometries!M8="YES",1,$J$35)+Geometries!L8*$H$35*IF(Geometries!M8="YES",1,$J$35)))</x:f>
        <x:v>0.667</x:v>
      </x:c>
      <x:c r="I876" s="82" t="n">
        <x:f>IF($K$35=0,1,IF('Pair Build'!AG28&lt;=$K$35,1,0))</x:f>
        <x:v>1</x:v>
      </x:c>
      <x:c r="J876" s="82" t="n">
        <x:f>IF($L$35=0,1,IF(Geometries!W8&gt;=$L$35,1,0))</x:f>
        <x:v>1</x:v>
      </x:c>
      <x:c r="K876" s="82" t="n">
        <x:f>MIN(IF($M$35=1,Geometries!Z8,1),IF($N$35=1,Geometries!AA8,1))</x:f>
        <x:v>1</x:v>
      </x:c>
      <x:c r="L876" s="82" t="n">
        <x:f>MIN(IF($S$35=1,'Pair Build'!AE28,1),IF($T$35=1,'Pair Build'!AF28,1))</x:f>
        <x:v>1.0392635269395774</x:v>
      </x:c>
      <x:c r="M876" s="82" t="n">
        <x:f>IF($O$35=0,1,IF('Pair Build'!AH28&lt;=$O$35,1,0))</x:f>
        <x:v>1</x:v>
      </x:c>
      <x:c r="N876" s="82" t="n">
        <x:f>IF($P$35=0,1,IF('Pair Build'!AI28="PASS",1,0))</x:f>
        <x:v>1</x:v>
      </x:c>
      <x:c r="O876" s="82" t="n">
        <x:f>IF(F876&lt;1,'Pair Build'!Y28,'Pair Build'!Z28)/$Q$35</x:f>
        <x:v>12</x:v>
      </x:c>
      <x:c r="P876" s="82" t="n">
        <x:f>IF('Pair Build'!AK28="T3 FIRM",1,IF(Geometries!AC8&lt;=$R$35,1,0))</x:f>
        <x:v>1</x:v>
      </x:c>
      <x:c r="Q876" s="82" t="n">
        <x:f>IF($U$35=1,Geometries!AB8,1)</x:f>
        <x:v>1</x:v>
      </x:c>
      <x:c r="R876" s="82" t="n">
        <x:f>IF($V$35=1,Lineages!AJ12,1)</x:f>
        <x:v>1</x:v>
      </x:c>
      <x:c r="S876" s="82" t="n">
        <x:f>MIN(1,G876,H876,K876,L876,Q876,R876)</x:f>
        <x:v>0.33751476627102434</x:v>
      </x:c>
      <x:c r="T876" s="74" t="str">
        <x:f>IF(AND('Pair Build'!AJ28="FIT",I876=1,J876=1,M876=1,N876=1,O876&lt;=$E$35,P876=1),"PASS","FAIL")</x:f>
        <x:v>PASS</x:v>
      </x:c>
      <x:c r="U876" s="98" t="str">
        <x:f>IF(AND(S876&gt;=F876,T876="PASS"),"PASS","FAIL")</x:f>
        <x:v>FAIL</x:v>
      </x:c>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row>
    <x:row r="877">
      <x:c r="B877" s="28" t="str">
        <x:v>P27</x:v>
      </x:c>
      <x:c r="C877" s="28" t="str">
        <x:v>L5-G2</x:v>
      </x:c>
      <x:c r="D877" s="28" t="str">
        <x:v>L5</x:v>
      </x:c>
      <x:c r="E877" s="28" t="str">
        <x:v>G2</x:v>
      </x:c>
      <x:c r="F877" s="96" t="n">
        <x:f>$D$35</x:f>
        <x:v>0.4</x:v>
      </x:c>
      <x:c r="G877" s="82" t="n">
        <x:f>AA$35</x:f>
        <x:v>0.33751476627102434</x:v>
      </x:c>
      <x:c r="H877" s="82" t="n">
        <x:f>MIN(1,Geometries!E9*$I$35+(1-Geometries!E9)*(Geometries!J9*$F$35+Geometries!K9*$G$35*IF(Geometries!M9="YES",1,$J$35)+Geometries!L9*$H$35*IF(Geometries!M9="YES",1,$J$35)))</x:f>
        <x:v>0.06670000000000001</x:v>
      </x:c>
      <x:c r="I877" s="82" t="n">
        <x:f>IF($K$35=0,1,IF('Pair Build'!AG29&lt;=$K$35,1,0))</x:f>
        <x:v>0</x:v>
      </x:c>
      <x:c r="J877" s="82" t="n">
        <x:f>IF($L$35=0,1,IF(Geometries!W9&gt;=$L$35,1,0))</x:f>
        <x:v>1</x:v>
      </x:c>
      <x:c r="K877" s="82" t="n">
        <x:f>MIN(IF($M$35=1,Geometries!Z9,1),IF($N$35=1,Geometries!AA9,1))</x:f>
        <x:v>1</x:v>
      </x:c>
      <x:c r="L877" s="82" t="n">
        <x:f>MIN(IF($S$35=1,'Pair Build'!AE29,1),IF($T$35=1,'Pair Build'!AF29,1))</x:f>
        <x:v>1.0269463295832562</x:v>
      </x:c>
      <x:c r="M877" s="82" t="n">
        <x:f>IF($O$35=0,1,IF('Pair Build'!AH29&lt;=$O$35,1,0))</x:f>
        <x:v>1</x:v>
      </x:c>
      <x:c r="N877" s="82" t="n">
        <x:f>IF($P$35=0,1,IF('Pair Build'!AI29="PASS",1,0))</x:f>
        <x:v>1</x:v>
      </x:c>
      <x:c r="O877" s="82" t="n">
        <x:f>IF(F877&lt;1,'Pair Build'!Y29,'Pair Build'!Z29)/$Q$35</x:f>
        <x:v>18</x:v>
      </x:c>
      <x:c r="P877" s="82" t="n">
        <x:f>IF('Pair Build'!AK29="T3 FIRM",1,IF(Geometries!AC9&lt;=$R$35,1,0))</x:f>
        <x:v>1</x:v>
      </x:c>
      <x:c r="Q877" s="82" t="n">
        <x:f>IF($U$35=1,Geometries!AB9,1)</x:f>
        <x:v>1</x:v>
      </x:c>
      <x:c r="R877" s="82" t="n">
        <x:f>IF($V$35=1,Lineages!AJ12,1)</x:f>
        <x:v>1</x:v>
      </x:c>
      <x:c r="S877" s="82" t="n">
        <x:f>MIN(1,G877,H877,K877,L877,Q877,R877)</x:f>
        <x:v>0.06670000000000001</x:v>
      </x:c>
      <x:c r="T877" s="74" t="str">
        <x:f>IF(AND('Pair Build'!AJ29="FIT",I877=1,J877=1,M877=1,N877=1,O877&lt;=$E$35,P877=1),"PASS","FAIL")</x:f>
        <x:v>FAIL</x:v>
      </x:c>
      <x:c r="U877" s="98" t="str">
        <x:f>IF(AND(S877&gt;=F877,T877="PASS"),"PASS","FAIL")</x:f>
        <x:v>FAIL</x:v>
      </x:c>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row>
    <x:row r="878">
      <x:c r="B878" s="28" t="str">
        <x:v>P27</x:v>
      </x:c>
      <x:c r="C878" s="28" t="str">
        <x:v>L5-G3</x:v>
      </x:c>
      <x:c r="D878" s="28" t="str">
        <x:v>L5</x:v>
      </x:c>
      <x:c r="E878" s="28" t="str">
        <x:v>G3</x:v>
      </x:c>
      <x:c r="F878" s="96" t="n">
        <x:f>$D$35</x:f>
        <x:v>0.4</x:v>
      </x:c>
      <x:c r="G878" s="82" t="n">
        <x:f>AA$35</x:f>
        <x:v>0.33751476627102434</x:v>
      </x:c>
      <x:c r="H878" s="82" t="n">
        <x:f>MIN(1,Geometries!E10*$I$35+(1-Geometries!E10)*(Geometries!J10*$F$35+Geometries!K10*$G$35*IF(Geometries!M10="YES",1,$J$35)+Geometries!L10*$H$35*IF(Geometries!M10="YES",1,$J$35)))</x:f>
        <x:v>0</x:v>
      </x:c>
      <x:c r="I878" s="82" t="n">
        <x:f>IF($K$35=0,1,IF('Pair Build'!AG30&lt;=$K$35,1,0))</x:f>
        <x:v>1</x:v>
      </x:c>
      <x:c r="J878" s="82" t="n">
        <x:f>IF($L$35=0,1,IF(Geometries!W10&gt;=$L$35,1,0))</x:f>
        <x:v>1</x:v>
      </x:c>
      <x:c r="K878" s="82" t="n">
        <x:f>MIN(IF($M$35=1,Geometries!Z10,1),IF($N$35=1,Geometries!AA10,1))</x:f>
        <x:v>1</x:v>
      </x:c>
      <x:c r="L878" s="82" t="n">
        <x:f>MIN(IF($S$35=1,'Pair Build'!AE30,1),IF($T$35=1,'Pair Build'!AF30,1))</x:f>
        <x:v>0.9710057249232991</x:v>
      </x:c>
      <x:c r="M878" s="82" t="n">
        <x:f>IF($O$35=0,1,IF('Pair Build'!AH30&lt;=$O$35,1,0))</x:f>
        <x:v>1</x:v>
      </x:c>
      <x:c r="N878" s="82" t="n">
        <x:f>IF($P$35=0,1,IF('Pair Build'!AI30="PASS",1,0))</x:f>
        <x:v>1</x:v>
      </x:c>
      <x:c r="O878" s="82" t="n">
        <x:f>IF(F878&lt;1,'Pair Build'!Y30,'Pair Build'!Z30)/$Q$35</x:f>
        <x:v>14</x:v>
      </x:c>
      <x:c r="P878" s="82" t="n">
        <x:f>IF('Pair Build'!AK30="T3 FIRM",1,IF(Geometries!AC10&lt;=$R$35,1,0))</x:f>
        <x:v>1</x:v>
      </x:c>
      <x:c r="Q878" s="82" t="n">
        <x:f>IF($U$35=1,Geometries!AB10,1)</x:f>
        <x:v>1</x:v>
      </x:c>
      <x:c r="R878" s="82" t="n">
        <x:f>IF($V$35=1,Lineages!AJ12,1)</x:f>
        <x:v>1</x:v>
      </x:c>
      <x:c r="S878" s="82" t="n">
        <x:f>MIN(1,G878,H878,K878,L878,Q878,R878)</x:f>
        <x:v>0</x:v>
      </x:c>
      <x:c r="T878" s="74" t="str">
        <x:f>IF(AND('Pair Build'!AJ30="FIT",I878=1,J878=1,M878=1,N878=1,O878&lt;=$E$35,P878=1),"PASS","FAIL")</x:f>
        <x:v>PASS</x:v>
      </x:c>
      <x:c r="U878" s="98" t="str">
        <x:f>IF(AND(S878&gt;=F878,T878="PASS"),"PASS","FAIL")</x:f>
        <x:v>FAIL</x:v>
      </x:c>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row>
    <x:row r="879">
      <x:c r="B879" s="28" t="str">
        <x:v>P27</x:v>
      </x:c>
      <x:c r="C879" s="28" t="str">
        <x:v>L5-G4</x:v>
      </x:c>
      <x:c r="D879" s="28" t="str">
        <x:v>L5</x:v>
      </x:c>
      <x:c r="E879" s="28" t="str">
        <x:v>G4</x:v>
      </x:c>
      <x:c r="F879" s="96" t="n">
        <x:f>$D$35</x:f>
        <x:v>0.4</x:v>
      </x:c>
      <x:c r="G879" s="82" t="n">
        <x:f>AA$35</x:f>
        <x:v>0.33751476627102434</x:v>
      </x:c>
      <x:c r="H879" s="82" t="n">
        <x:f>MIN(1,Geometries!E11*$I$35+(1-Geometries!E11)*(Geometries!J11*$F$35+Geometries!K11*$G$35*IF(Geometries!M11="YES",1,$J$35)+Geometries!L11*$H$35*IF(Geometries!M11="YES",1,$J$35)))</x:f>
        <x:v>0.26680000000000004</x:v>
      </x:c>
      <x:c r="I879" s="82" t="n">
        <x:f>IF($K$35=0,1,IF('Pair Build'!AG31&lt;=$K$35,1,0))</x:f>
        <x:v>1</x:v>
      </x:c>
      <x:c r="J879" s="82" t="n">
        <x:f>IF($L$35=0,1,IF(Geometries!W11&gt;=$L$35,1,0))</x:f>
        <x:v>1</x:v>
      </x:c>
      <x:c r="K879" s="82" t="n">
        <x:f>MIN(IF($M$35=1,Geometries!Z11,1),IF($N$35=1,Geometries!AA11,1))</x:f>
        <x:v>1</x:v>
      </x:c>
      <x:c r="L879" s="82" t="n">
        <x:f>MIN(IF($S$35=1,'Pair Build'!AE31,1),IF($T$35=1,'Pair Build'!AF31,1))</x:f>
        <x:v>1.0261415127105422</x:v>
      </x:c>
      <x:c r="M879" s="82" t="n">
        <x:f>IF($O$35=0,1,IF('Pair Build'!AH31&lt;=$O$35,1,0))</x:f>
        <x:v>1</x:v>
      </x:c>
      <x:c r="N879" s="82" t="n">
        <x:f>IF($P$35=0,1,IF('Pair Build'!AI31="PASS",1,0))</x:f>
        <x:v>1</x:v>
      </x:c>
      <x:c r="O879" s="82" t="n">
        <x:f>IF(F879&lt;1,'Pair Build'!Y31,'Pair Build'!Z31)/$Q$35</x:f>
        <x:v>2</x:v>
      </x:c>
      <x:c r="P879" s="82" t="n">
        <x:f>IF('Pair Build'!AK31="T3 FIRM",1,IF(Geometries!AC11&lt;=$R$35,1,0))</x:f>
        <x:v>1</x:v>
      </x:c>
      <x:c r="Q879" s="82" t="n">
        <x:f>IF($U$35=1,Geometries!AB11,1)</x:f>
        <x:v>1</x:v>
      </x:c>
      <x:c r="R879" s="82" t="n">
        <x:f>IF($V$35=1,Lineages!AJ12,1)</x:f>
        <x:v>1</x:v>
      </x:c>
      <x:c r="S879" s="82" t="n">
        <x:f>MIN(1,G879,H879,K879,L879,Q879,R879)</x:f>
        <x:v>0.26680000000000004</x:v>
      </x:c>
      <x:c r="T879" s="74" t="str">
        <x:f>IF(AND('Pair Build'!AJ31="FIT",I879=1,J879=1,M879=1,N879=1,O879&lt;=$E$35,P879=1),"PASS","FAIL")</x:f>
        <x:v>PASS</x:v>
      </x:c>
      <x:c r="U879" s="98" t="str">
        <x:f>IF(AND(S879&gt;=F879,T879="PASS"),"PASS","FAIL")</x:f>
        <x:v>FAIL</x:v>
      </x:c>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row>
    <x:row r="880">
      <x:c r="B880" s="28" t="str">
        <x:v>P27</x:v>
      </x:c>
      <x:c r="C880" s="28" t="str">
        <x:v>L5-G5</x:v>
      </x:c>
      <x:c r="D880" s="28" t="str">
        <x:v>L5</x:v>
      </x:c>
      <x:c r="E880" s="28" t="str">
        <x:v>G5</x:v>
      </x:c>
      <x:c r="F880" s="96" t="n">
        <x:f>$D$35</x:f>
        <x:v>0.4</x:v>
      </x:c>
      <x:c r="G880" s="82" t="n">
        <x:f>AA$35</x:f>
        <x:v>0.33751476627102434</x:v>
      </x:c>
      <x:c r="H880" s="82" t="n">
        <x:f>MIN(1,Geometries!E12*$I$35+(1-Geometries!E12)*(Geometries!J12*$F$35+Geometries!K12*$G$35*IF(Geometries!M12="YES",1,$J$35)+Geometries!L12*$H$35*IF(Geometries!M12="YES",1,$J$35)))</x:f>
        <x:v>0.26680000000000004</x:v>
      </x:c>
      <x:c r="I880" s="82" t="n">
        <x:f>IF($K$35=0,1,IF('Pair Build'!AG32&lt;=$K$35,1,0))</x:f>
        <x:v>1</x:v>
      </x:c>
      <x:c r="J880" s="82" t="n">
        <x:f>IF($L$35=0,1,IF(Geometries!W12&gt;=$L$35,1,0))</x:f>
        <x:v>1</x:v>
      </x:c>
      <x:c r="K880" s="82" t="n">
        <x:f>MIN(IF($M$35=1,Geometries!Z12,1),IF($N$35=1,Geometries!AA12,1))</x:f>
        <x:v>1</x:v>
      </x:c>
      <x:c r="L880" s="82" t="n">
        <x:f>MIN(IF($S$35=1,'Pair Build'!AE32,1),IF($T$35=1,'Pair Build'!AF32,1))</x:f>
        <x:v>1.2317197356320915</x:v>
      </x:c>
      <x:c r="M880" s="82" t="n">
        <x:f>IF($O$35=0,1,IF('Pair Build'!AH32&lt;=$O$35,1,0))</x:f>
        <x:v>1</x:v>
      </x:c>
      <x:c r="N880" s="82" t="n">
        <x:f>IF($P$35=0,1,IF('Pair Build'!AI32="PASS",1,0))</x:f>
        <x:v>1</x:v>
      </x:c>
      <x:c r="O880" s="82" t="n">
        <x:f>IF(F880&lt;1,'Pair Build'!Y32,'Pair Build'!Z32)/$Q$35</x:f>
        <x:v>10</x:v>
      </x:c>
      <x:c r="P880" s="82" t="n">
        <x:f>IF('Pair Build'!AK32="T3 FIRM",1,IF(Geometries!AC12&lt;=$R$35,1,0))</x:f>
        <x:v>1</x:v>
      </x:c>
      <x:c r="Q880" s="82" t="n">
        <x:f>IF($U$35=1,Geometries!AB12,1)</x:f>
        <x:v>1</x:v>
      </x:c>
      <x:c r="R880" s="82" t="n">
        <x:f>IF($V$35=1,Lineages!AJ12,1)</x:f>
        <x:v>1</x:v>
      </x:c>
      <x:c r="S880" s="82" t="n">
        <x:f>MIN(1,G880,H880,K880,L880,Q880,R880)</x:f>
        <x:v>0.26680000000000004</x:v>
      </x:c>
      <x:c r="T880" s="74" t="str">
        <x:f>IF(AND('Pair Build'!AJ32="FIT",I880=1,J880=1,M880=1,N880=1,O880&lt;=$E$35,P880=1),"PASS","FAIL")</x:f>
        <x:v>PASS</x:v>
      </x:c>
      <x:c r="U880" s="98" t="str">
        <x:f>IF(AND(S880&gt;=F880,T880="PASS"),"PASS","FAIL")</x:f>
        <x:v>FAIL</x:v>
      </x:c>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row>
    <x:row r="881">
      <x:c r="B881" s="28" t="str">
        <x:v>P27</x:v>
      </x:c>
      <x:c r="C881" s="28" t="str">
        <x:v>L6-G1</x:v>
      </x:c>
      <x:c r="D881" s="28" t="str">
        <x:v>L6</x:v>
      </x:c>
      <x:c r="E881" s="28" t="str">
        <x:v>G1</x:v>
      </x:c>
      <x:c r="F881" s="96" t="n">
        <x:f>$D$35</x:f>
        <x:v>0.4</x:v>
      </x:c>
      <x:c r="G881" s="82" t="n">
        <x:f>AB$35</x:f>
        <x:v>0.4</x:v>
      </x:c>
      <x:c r="H881" s="82" t="n">
        <x:f>MIN(1,Geometries!E8*$I$35+(1-Geometries!E8)*(Geometries!J8*$F$35+Geometries!K8*$G$35*IF(Geometries!M8="YES",1,$J$35)+Geometries!L8*$H$35*IF(Geometries!M8="YES",1,$J$35)))</x:f>
        <x:v>0.667</x:v>
      </x:c>
      <x:c r="I881" s="82" t="n">
        <x:f>IF($K$35=0,1,IF('Pair Build'!AG33&lt;=$K$35,1,0))</x:f>
        <x:v>0</x:v>
      </x:c>
      <x:c r="J881" s="82" t="n">
        <x:f>IF($L$35=0,1,IF(Geometries!W8&gt;=$L$35,1,0))</x:f>
        <x:v>1</x:v>
      </x:c>
      <x:c r="K881" s="82" t="n">
        <x:f>MIN(IF($M$35=1,Geometries!Z8,1),IF($N$35=1,Geometries!AA8,1))</x:f>
        <x:v>1</x:v>
      </x:c>
      <x:c r="L881" s="82" t="n">
        <x:f>MIN(IF($S$35=1,'Pair Build'!AE33,1),IF($T$35=1,'Pair Build'!AF33,1))</x:f>
        <x:v>0.7885773830010984</x:v>
      </x:c>
      <x:c r="M881" s="82" t="n">
        <x:f>IF($O$35=0,1,IF('Pair Build'!AH33&lt;=$O$35,1,0))</x:f>
        <x:v>1</x:v>
      </x:c>
      <x:c r="N881" s="82" t="n">
        <x:f>IF($P$35=0,1,IF('Pair Build'!AI33="PASS",1,0))</x:f>
        <x:v>1</x:v>
      </x:c>
      <x:c r="O881" s="82" t="n">
        <x:f>IF(F881&lt;1,'Pair Build'!Y33,'Pair Build'!Z33)/$Q$35</x:f>
        <x:v>36.33529411764706</x:v>
      </x:c>
      <x:c r="P881" s="82" t="n">
        <x:f>IF('Pair Build'!AK33="T3 FIRM",1,IF(Geometries!AC8&lt;=$R$35,1,0))</x:f>
        <x:v>1</x:v>
      </x:c>
      <x:c r="Q881" s="82" t="n">
        <x:f>IF($U$35=1,Geometries!AB8,1)</x:f>
        <x:v>1</x:v>
      </x:c>
      <x:c r="R881" s="82" t="n">
        <x:f>IF($V$35=1,Lineages!AJ13,1)</x:f>
        <x:v>1</x:v>
      </x:c>
      <x:c r="S881" s="82" t="n">
        <x:f>MIN(1,G881,H881,K881,L881,Q881,R881)</x:f>
        <x:v>0.4</x:v>
      </x:c>
      <x:c r="T881" s="74" t="str">
        <x:f>IF(AND('Pair Build'!AJ33="FIT",I881=1,J881=1,M881=1,N881=1,O881&lt;=$E$35,P881=1),"PASS","FAIL")</x:f>
        <x:v>FAIL</x:v>
      </x:c>
      <x:c r="U881" s="98" t="str">
        <x:f>IF(AND(S881&gt;=F881,T881="PASS"),"PASS","FAIL")</x:f>
        <x:v>FAIL</x:v>
      </x:c>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row>
    <x:row r="882">
      <x:c r="B882" s="28" t="str">
        <x:v>P27</x:v>
      </x:c>
      <x:c r="C882" s="28" t="str">
        <x:v>L6-G2</x:v>
      </x:c>
      <x:c r="D882" s="28" t="str">
        <x:v>L6</x:v>
      </x:c>
      <x:c r="E882" s="28" t="str">
        <x:v>G2</x:v>
      </x:c>
      <x:c r="F882" s="96" t="n">
        <x:f>$D$35</x:f>
        <x:v>0.4</x:v>
      </x:c>
      <x:c r="G882" s="82" t="n">
        <x:f>AB$35</x:f>
        <x:v>0.4</x:v>
      </x:c>
      <x:c r="H882" s="82" t="n">
        <x:f>MIN(1,Geometries!E9*$I$35+(1-Geometries!E9)*(Geometries!J9*$F$35+Geometries!K9*$G$35*IF(Geometries!M9="YES",1,$J$35)+Geometries!L9*$H$35*IF(Geometries!M9="YES",1,$J$35)))</x:f>
        <x:v>0.06670000000000001</x:v>
      </x:c>
      <x:c r="I882" s="82" t="n">
        <x:f>IF($K$35=0,1,IF('Pair Build'!AG34&lt;=$K$35,1,0))</x:f>
        <x:v>0</x:v>
      </x:c>
      <x:c r="J882" s="82" t="n">
        <x:f>IF($L$35=0,1,IF(Geometries!W9&gt;=$L$35,1,0))</x:f>
        <x:v>1</x:v>
      </x:c>
      <x:c r="K882" s="82" t="n">
        <x:f>MIN(IF($M$35=1,Geometries!Z9,1),IF($N$35=1,Geometries!AA9,1))</x:f>
        <x:v>1</x:v>
      </x:c>
      <x:c r="L882" s="82" t="n">
        <x:f>MIN(IF($S$35=1,'Pair Build'!AE34,1),IF($T$35=1,'Pair Build'!AF34,1))</x:f>
        <x:v>0.7792312806840483</x:v>
      </x:c>
      <x:c r="M882" s="82" t="n">
        <x:f>IF($O$35=0,1,IF('Pair Build'!AH34&lt;=$O$35,1,0))</x:f>
        <x:v>1</x:v>
      </x:c>
      <x:c r="N882" s="82" t="n">
        <x:f>IF($P$35=0,1,IF('Pair Build'!AI34="PASS",1,0))</x:f>
        <x:v>1</x:v>
      </x:c>
      <x:c r="O882" s="82" t="n">
        <x:f>IF(F882&lt;1,'Pair Build'!Y34,'Pair Build'!Z34)/$Q$35</x:f>
        <x:v>45.586363636363636</x:v>
      </x:c>
      <x:c r="P882" s="82" t="n">
        <x:f>IF('Pair Build'!AK34="T3 FIRM",1,IF(Geometries!AC9&lt;=$R$35,1,0))</x:f>
        <x:v>1</x:v>
      </x:c>
      <x:c r="Q882" s="82" t="n">
        <x:f>IF($U$35=1,Geometries!AB9,1)</x:f>
        <x:v>1</x:v>
      </x:c>
      <x:c r="R882" s="82" t="n">
        <x:f>IF($V$35=1,Lineages!AJ13,1)</x:f>
        <x:v>1</x:v>
      </x:c>
      <x:c r="S882" s="82" t="n">
        <x:f>MIN(1,G882,H882,K882,L882,Q882,R882)</x:f>
        <x:v>0.06670000000000001</x:v>
      </x:c>
      <x:c r="T882" s="74" t="str">
        <x:f>IF(AND('Pair Build'!AJ34="FIT",I882=1,J882=1,M882=1,N882=1,O882&lt;=$E$35,P882=1),"PASS","FAIL")</x:f>
        <x:v>FAIL</x:v>
      </x:c>
      <x:c r="U882" s="98" t="str">
        <x:f>IF(AND(S882&gt;=F882,T882="PASS"),"PASS","FAIL")</x:f>
        <x:v>FAIL</x:v>
      </x:c>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row>
    <x:row r="883">
      <x:c r="B883" s="28" t="str">
        <x:v>P27</x:v>
      </x:c>
      <x:c r="C883" s="28" t="str">
        <x:v>L6-G3</x:v>
      </x:c>
      <x:c r="D883" s="28" t="str">
        <x:v>L6</x:v>
      </x:c>
      <x:c r="E883" s="28" t="str">
        <x:v>G3</x:v>
      </x:c>
      <x:c r="F883" s="96" t="n">
        <x:f>$D$35</x:f>
        <x:v>0.4</x:v>
      </x:c>
      <x:c r="G883" s="82" t="n">
        <x:f>AB$35</x:f>
        <x:v>0.4</x:v>
      </x:c>
      <x:c r="H883" s="82" t="n">
        <x:f>MIN(1,Geometries!E10*$I$35+(1-Geometries!E10)*(Geometries!J10*$F$35+Geometries!K10*$G$35*IF(Geometries!M10="YES",1,$J$35)+Geometries!L10*$H$35*IF(Geometries!M10="YES",1,$J$35)))</x:f>
        <x:v>0</x:v>
      </x:c>
      <x:c r="I883" s="82" t="n">
        <x:f>IF($K$35=0,1,IF('Pair Build'!AG35&lt;=$K$35,1,0))</x:f>
        <x:v>0</x:v>
      </x:c>
      <x:c r="J883" s="82" t="n">
        <x:f>IF($L$35=0,1,IF(Geometries!W10&gt;=$L$35,1,0))</x:f>
        <x:v>1</x:v>
      </x:c>
      <x:c r="K883" s="82" t="n">
        <x:f>MIN(IF($M$35=1,Geometries!Z10,1),IF($N$35=1,Geometries!AA10,1))</x:f>
        <x:v>1</x:v>
      </x:c>
      <x:c r="L883" s="82" t="n">
        <x:f>MIN(IF($S$35=1,'Pair Build'!AE35,1),IF($T$35=1,'Pair Build'!AF35,1))</x:f>
        <x:v>0.7367843993274462</x:v>
      </x:c>
      <x:c r="M883" s="82" t="n">
        <x:f>IF($O$35=0,1,IF('Pair Build'!AH35&lt;=$O$35,1,0))</x:f>
        <x:v>1</x:v>
      </x:c>
      <x:c r="N883" s="82" t="n">
        <x:f>IF($P$35=0,1,IF('Pair Build'!AI35="PASS",1,0))</x:f>
        <x:v>1</x:v>
      </x:c>
      <x:c r="O883" s="82" t="n">
        <x:f>IF(F883&lt;1,'Pair Build'!Y35,'Pair Build'!Z35)/$Q$35</x:f>
        <x:v>36.391176470588235</x:v>
      </x:c>
      <x:c r="P883" s="82" t="n">
        <x:f>IF('Pair Build'!AK35="T3 FIRM",1,IF(Geometries!AC10&lt;=$R$35,1,0))</x:f>
        <x:v>1</x:v>
      </x:c>
      <x:c r="Q883" s="82" t="n">
        <x:f>IF($U$35=1,Geometries!AB10,1)</x:f>
        <x:v>1</x:v>
      </x:c>
      <x:c r="R883" s="82" t="n">
        <x:f>IF($V$35=1,Lineages!AJ13,1)</x:f>
        <x:v>1</x:v>
      </x:c>
      <x:c r="S883" s="82" t="n">
        <x:f>MIN(1,G883,H883,K883,L883,Q883,R883)</x:f>
        <x:v>0</x:v>
      </x:c>
      <x:c r="T883" s="74" t="str">
        <x:f>IF(AND('Pair Build'!AJ35="FIT",I883=1,J883=1,M883=1,N883=1,O883&lt;=$E$35,P883=1),"PASS","FAIL")</x:f>
        <x:v>FAIL</x:v>
      </x:c>
      <x:c r="U883" s="98" t="str">
        <x:f>IF(AND(S883&gt;=F883,T883="PASS"),"PASS","FAIL")</x:f>
        <x:v>FAIL</x:v>
      </x:c>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row>
    <x:row r="884">
      <x:c r="B884" s="28" t="str">
        <x:v>P27</x:v>
      </x:c>
      <x:c r="C884" s="28" t="str">
        <x:v>L6-G4</x:v>
      </x:c>
      <x:c r="D884" s="28" t="str">
        <x:v>L6</x:v>
      </x:c>
      <x:c r="E884" s="28" t="str">
        <x:v>G4</x:v>
      </x:c>
      <x:c r="F884" s="96" t="n">
        <x:f>$D$35</x:f>
        <x:v>0.4</x:v>
      </x:c>
      <x:c r="G884" s="82" t="n">
        <x:f>AB$35</x:f>
        <x:v>0.4</x:v>
      </x:c>
      <x:c r="H884" s="82" t="n">
        <x:f>MIN(1,Geometries!E11*$I$35+(1-Geometries!E11)*(Geometries!J11*$F$35+Geometries!K11*$G$35*IF(Geometries!M11="YES",1,$J$35)+Geometries!L11*$H$35*IF(Geometries!M11="YES",1,$J$35)))</x:f>
        <x:v>0.26680000000000004</x:v>
      </x:c>
      <x:c r="I884" s="82" t="n">
        <x:f>IF($K$35=0,1,IF('Pair Build'!AG36&lt;=$K$35,1,0))</x:f>
        <x:v>1</x:v>
      </x:c>
      <x:c r="J884" s="82" t="n">
        <x:f>IF($L$35=0,1,IF(Geometries!W11&gt;=$L$35,1,0))</x:f>
        <x:v>1</x:v>
      </x:c>
      <x:c r="K884" s="82" t="n">
        <x:f>MIN(IF($M$35=1,Geometries!Z11,1),IF($N$35=1,Geometries!AA11,1))</x:f>
        <x:v>1</x:v>
      </x:c>
      <x:c r="L884" s="82" t="n">
        <x:f>MIN(IF($S$35=1,'Pair Build'!AE36,1),IF($T$35=1,'Pair Build'!AF36,1))</x:f>
        <x:v>0.7786205978621957</x:v>
      </x:c>
      <x:c r="M884" s="82" t="n">
        <x:f>IF($O$35=0,1,IF('Pair Build'!AH36&lt;=$O$35,1,0))</x:f>
        <x:v>1</x:v>
      </x:c>
      <x:c r="N884" s="82" t="n">
        <x:f>IF($P$35=0,1,IF('Pair Build'!AI36="PASS",1,0))</x:f>
        <x:v>1</x:v>
      </x:c>
      <x:c r="O884" s="82" t="n">
        <x:f>IF(F884&lt;1,'Pair Build'!Y36,'Pair Build'!Z36)/$Q$35</x:f>
        <x:v>6.793333333333333</x:v>
      </x:c>
      <x:c r="P884" s="82" t="n">
        <x:f>IF('Pair Build'!AK36="T3 FIRM",1,IF(Geometries!AC11&lt;=$R$35,1,0))</x:f>
        <x:v>1</x:v>
      </x:c>
      <x:c r="Q884" s="82" t="n">
        <x:f>IF($U$35=1,Geometries!AB11,1)</x:f>
        <x:v>1</x:v>
      </x:c>
      <x:c r="R884" s="82" t="n">
        <x:f>IF($V$35=1,Lineages!AJ13,1)</x:f>
        <x:v>1</x:v>
      </x:c>
      <x:c r="S884" s="82" t="n">
        <x:f>MIN(1,G884,H884,K884,L884,Q884,R884)</x:f>
        <x:v>0.26680000000000004</x:v>
      </x:c>
      <x:c r="T884" s="74" t="str">
        <x:f>IF(AND('Pair Build'!AJ36="FIT",I884=1,J884=1,M884=1,N884=1,O884&lt;=$E$35,P884=1),"PASS","FAIL")</x:f>
        <x:v>PASS</x:v>
      </x:c>
      <x:c r="U884" s="98" t="str">
        <x:f>IF(AND(S884&gt;=F884,T884="PASS"),"PASS","FAIL")</x:f>
        <x:v>FAIL</x:v>
      </x:c>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row>
    <x:row r="885">
      <x:c r="B885" s="28" t="str">
        <x:v>P27</x:v>
      </x:c>
      <x:c r="C885" s="28" t="str">
        <x:v>L6-G5</x:v>
      </x:c>
      <x:c r="D885" s="28" t="str">
        <x:v>L6</x:v>
      </x:c>
      <x:c r="E885" s="28" t="str">
        <x:v>G5</x:v>
      </x:c>
      <x:c r="F885" s="96" t="n">
        <x:f>$D$35</x:f>
        <x:v>0.4</x:v>
      </x:c>
      <x:c r="G885" s="82" t="n">
        <x:f>AB$35</x:f>
        <x:v>0.4</x:v>
      </x:c>
      <x:c r="H885" s="82" t="n">
        <x:f>MIN(1,Geometries!E12*$I$35+(1-Geometries!E12)*(Geometries!J12*$F$35+Geometries!K12*$G$35*IF(Geometries!M12="YES",1,$J$35)+Geometries!L12*$H$35*IF(Geometries!M12="YES",1,$J$35)))</x:f>
        <x:v>0.26680000000000004</x:v>
      </x:c>
      <x:c r="I885" s="82" t="n">
        <x:f>IF($K$35=0,1,IF('Pair Build'!AG37&lt;=$K$35,1,0))</x:f>
        <x:v>0</x:v>
      </x:c>
      <x:c r="J885" s="82" t="n">
        <x:f>IF($L$35=0,1,IF(Geometries!W12&gt;=$L$35,1,0))</x:f>
        <x:v>1</x:v>
      </x:c>
      <x:c r="K885" s="82" t="n">
        <x:f>MIN(IF($M$35=1,Geometries!Z12,1),IF($N$35=1,Geometries!AA12,1))</x:f>
        <x:v>1</x:v>
      </x:c>
      <x:c r="L885" s="82" t="n">
        <x:f>MIN(IF($S$35=1,'Pair Build'!AE37,1),IF($T$35=1,'Pair Build'!AF37,1))</x:f>
        <x:v>0.9346102317050056</x:v>
      </x:c>
      <x:c r="M885" s="82" t="n">
        <x:f>IF($O$35=0,1,IF('Pair Build'!AH37&lt;=$O$35,1,0))</x:f>
        <x:v>1</x:v>
      </x:c>
      <x:c r="N885" s="82" t="n">
        <x:f>IF($P$35=0,1,IF('Pair Build'!AI37="PASS",1,0))</x:f>
        <x:v>1</x:v>
      </x:c>
      <x:c r="O885" s="82" t="n">
        <x:f>IF(F885&lt;1,'Pair Build'!Y37,'Pair Build'!Z37)/$Q$35</x:f>
        <x:v>37.243421052631575</x:v>
      </x:c>
      <x:c r="P885" s="82" t="n">
        <x:f>IF('Pair Build'!AK37="T3 FIRM",1,IF(Geometries!AC12&lt;=$R$35,1,0))</x:f>
        <x:v>1</x:v>
      </x:c>
      <x:c r="Q885" s="82" t="n">
        <x:f>IF($U$35=1,Geometries!AB12,1)</x:f>
        <x:v>1</x:v>
      </x:c>
      <x:c r="R885" s="82" t="n">
        <x:f>IF($V$35=1,Lineages!AJ13,1)</x:f>
        <x:v>1</x:v>
      </x:c>
      <x:c r="S885" s="82" t="n">
        <x:f>MIN(1,G885,H885,K885,L885,Q885,R885)</x:f>
        <x:v>0.26680000000000004</x:v>
      </x:c>
      <x:c r="T885" s="74" t="str">
        <x:f>IF(AND('Pair Build'!AJ37="FIT",I885=1,J885=1,M885=1,N885=1,O885&lt;=$E$35,P885=1),"PASS","FAIL")</x:f>
        <x:v>FAIL</x:v>
      </x:c>
      <x:c r="U885" s="98" t="str">
        <x:f>IF(AND(S885&gt;=F885,T885="PASS"),"PASS","FAIL")</x:f>
        <x:v>FAIL</x:v>
      </x:c>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row>
    <x:row r="886">
      <x:c r="B886" s="28" t="str">
        <x:v>P28</x:v>
      </x:c>
      <x:c r="C886" s="28" t="str">
        <x:v>L1-G1</x:v>
      </x:c>
      <x:c r="D886" s="28" t="str">
        <x:v>L1</x:v>
      </x:c>
      <x:c r="E886" s="28" t="str">
        <x:v>G1</x:v>
      </x:c>
      <x:c r="F886" s="96" t="n">
        <x:f>$D$36</x:f>
        <x:v>0.4</x:v>
      </x:c>
      <x:c r="G886" s="82" t="n">
        <x:f>W$36</x:f>
        <x:v>0</x:v>
      </x:c>
      <x:c r="H886" s="82" t="n">
        <x:f>MIN(1,Geometries!E8*$I$36+(1-Geometries!E8)*(Geometries!J8*$F$36+Geometries!K8*$G$36*IF(Geometries!M8="YES",1,$J$36)+Geometries!L8*$H$36*IF(Geometries!M8="YES",1,$J$36)))</x:f>
        <x:v>1</x:v>
      </x:c>
      <x:c r="I886" s="82" t="n">
        <x:f>IF($K$36=0,1,IF('Pair Build'!AG8&lt;=$K$36,1,0))</x:f>
        <x:v>1</x:v>
      </x:c>
      <x:c r="J886" s="82" t="n">
        <x:f>IF($L$36=0,1,IF(Geometries!W8&gt;=$L$36,1,0))</x:f>
        <x:v>1</x:v>
      </x:c>
      <x:c r="K886" s="82" t="n">
        <x:f>MIN(IF($M$36=1,Geometries!Z8,1),IF($N$36=1,Geometries!AA8,1))</x:f>
        <x:v>1</x:v>
      </x:c>
      <x:c r="L886" s="82" t="n">
        <x:f>MIN(IF($S$36=1,'Pair Build'!AE8,1),IF($T$36=1,'Pair Build'!AF8,1))</x:f>
        <x:v>1</x:v>
      </x:c>
      <x:c r="M886" s="82" t="n">
        <x:f>IF($O$36=0,1,IF('Pair Build'!AH8&lt;=$O$36,1,0))</x:f>
        <x:v>1</x:v>
      </x:c>
      <x:c r="N886" s="82" t="n">
        <x:f>IF($P$36=0,1,IF('Pair Build'!AI8="PASS",1,0))</x:f>
        <x:v>1</x:v>
      </x:c>
      <x:c r="O886" s="82" t="n">
        <x:f>IF(F886&lt;1,'Pair Build'!Y8,'Pair Build'!Z8)/$Q$36</x:f>
        <x:v>12</x:v>
      </x:c>
      <x:c r="P886" s="82" t="n">
        <x:f>IF('Pair Build'!AK8="T3 FIRM",1,IF(Geometries!AC8&lt;=$R$36,1,0))</x:f>
        <x:v>1</x:v>
      </x:c>
      <x:c r="Q886" s="82" t="n">
        <x:f>IF($U$36=1,Geometries!AB8,1)</x:f>
        <x:v>0.667</x:v>
      </x:c>
      <x:c r="R886" s="82" t="n">
        <x:f>IF($V$36=1,Lineages!AJ8,1)</x:f>
        <x:v>1</x:v>
      </x:c>
      <x:c r="S886" s="82" t="n">
        <x:f>MIN(1,G886,H886,K886,L886,Q886,R886)</x:f>
        <x:v>0</x:v>
      </x:c>
      <x:c r="T886" s="74" t="str">
        <x:f>IF(AND('Pair Build'!AJ8="FIT",I886=1,J886=1,M886=1,N886=1,O886&lt;=$E$36,P886=1),"PASS","FAIL")</x:f>
        <x:v>PASS</x:v>
      </x:c>
      <x:c r="U886" s="98" t="str">
        <x:f>IF(AND(S886&gt;=F886,T886="PASS"),"PASS","FAIL")</x:f>
        <x:v>FAIL</x:v>
      </x:c>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row>
    <x:row r="887">
      <x:c r="B887" s="28" t="str">
        <x:v>P28</x:v>
      </x:c>
      <x:c r="C887" s="28" t="str">
        <x:v>L1-G2</x:v>
      </x:c>
      <x:c r="D887" s="28" t="str">
        <x:v>L1</x:v>
      </x:c>
      <x:c r="E887" s="28" t="str">
        <x:v>G2</x:v>
      </x:c>
      <x:c r="F887" s="96" t="n">
        <x:f>$D$36</x:f>
        <x:v>0.4</x:v>
      </x:c>
      <x:c r="G887" s="82" t="n">
        <x:f>W$36</x:f>
        <x:v>0</x:v>
      </x:c>
      <x:c r="H887" s="82" t="n">
        <x:f>MIN(1,Geometries!E9*$I$36+(1-Geometries!E9)*(Geometries!J9*$F$36+Geometries!K9*$G$36*IF(Geometries!M9="YES",1,$J$36)+Geometries!L9*$H$36*IF(Geometries!M9="YES",1,$J$36)))</x:f>
        <x:v>1</x:v>
      </x:c>
      <x:c r="I887" s="82" t="n">
        <x:f>IF($K$36=0,1,IF('Pair Build'!AG9&lt;=$K$36,1,0))</x:f>
        <x:v>1</x:v>
      </x:c>
      <x:c r="J887" s="82" t="n">
        <x:f>IF($L$36=0,1,IF(Geometries!W9&gt;=$L$36,1,0))</x:f>
        <x:v>1</x:v>
      </x:c>
      <x:c r="K887" s="82" t="n">
        <x:f>MIN(IF($M$36=1,Geometries!Z9,1),IF($N$36=1,Geometries!AA9,1))</x:f>
        <x:v>1</x:v>
      </x:c>
      <x:c r="L887" s="82" t="n">
        <x:f>MIN(IF($S$36=1,'Pair Build'!AE9,1),IF($T$36=1,'Pair Build'!AF9,1))</x:f>
        <x:v>1</x:v>
      </x:c>
      <x:c r="M887" s="82" t="n">
        <x:f>IF($O$36=0,1,IF('Pair Build'!AH9&lt;=$O$36,1,0))</x:f>
        <x:v>1</x:v>
      </x:c>
      <x:c r="N887" s="82" t="n">
        <x:f>IF($P$36=0,1,IF('Pair Build'!AI9="PASS",1,0))</x:f>
        <x:v>1</x:v>
      </x:c>
      <x:c r="O887" s="82" t="n">
        <x:f>IF(F887&lt;1,'Pair Build'!Y9,'Pair Build'!Z9)/$Q$36</x:f>
        <x:v>18</x:v>
      </x:c>
      <x:c r="P887" s="82" t="n">
        <x:f>IF('Pair Build'!AK9="T3 FIRM",1,IF(Geometries!AC9&lt;=$R$36,1,0))</x:f>
        <x:v>1</x:v>
      </x:c>
      <x:c r="Q887" s="82" t="n">
        <x:f>IF($U$36=1,Geometries!AB9,1)</x:f>
        <x:v>0.9</x:v>
      </x:c>
      <x:c r="R887" s="82" t="n">
        <x:f>IF($V$36=1,Lineages!AJ8,1)</x:f>
        <x:v>1</x:v>
      </x:c>
      <x:c r="S887" s="82" t="n">
        <x:f>MIN(1,G887,H887,K887,L887,Q887,R887)</x:f>
        <x:v>0</x:v>
      </x:c>
      <x:c r="T887" s="74" t="str">
        <x:f>IF(AND('Pair Build'!AJ9="FIT",I887=1,J887=1,M887=1,N887=1,O887&lt;=$E$36,P887=1),"PASS","FAIL")</x:f>
        <x:v>PASS</x:v>
      </x:c>
      <x:c r="U887" s="98" t="str">
        <x:f>IF(AND(S887&gt;=F887,T887="PASS"),"PASS","FAIL")</x:f>
        <x:v>FAIL</x:v>
      </x:c>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row>
    <x:row r="888">
      <x:c r="B888" s="28" t="str">
        <x:v>P28</x:v>
      </x:c>
      <x:c r="C888" s="28" t="str">
        <x:v>L1-G3</x:v>
      </x:c>
      <x:c r="D888" s="28" t="str">
        <x:v>L1</x:v>
      </x:c>
      <x:c r="E888" s="28" t="str">
        <x:v>G3</x:v>
      </x:c>
      <x:c r="F888" s="96" t="n">
        <x:f>$D$36</x:f>
        <x:v>0.4</x:v>
      </x:c>
      <x:c r="G888" s="82" t="n">
        <x:f>W$36</x:f>
        <x:v>0</x:v>
      </x:c>
      <x:c r="H888" s="82" t="n">
        <x:f>MIN(1,Geometries!E10*$I$36+(1-Geometries!E10)*(Geometries!J10*$F$36+Geometries!K10*$G$36*IF(Geometries!M10="YES",1,$J$36)+Geometries!L10*$H$36*IF(Geometries!M10="YES",1,$J$36)))</x:f>
        <x:v>1</x:v>
      </x:c>
      <x:c r="I888" s="82" t="n">
        <x:f>IF($K$36=0,1,IF('Pair Build'!AG10&lt;=$K$36,1,0))</x:f>
        <x:v>1</x:v>
      </x:c>
      <x:c r="J888" s="82" t="n">
        <x:f>IF($L$36=0,1,IF(Geometries!W10&gt;=$L$36,1,0))</x:f>
        <x:v>1</x:v>
      </x:c>
      <x:c r="K888" s="82" t="n">
        <x:f>MIN(IF($M$36=1,Geometries!Z10,1),IF($N$36=1,Geometries!AA10,1))</x:f>
        <x:v>1</x:v>
      </x:c>
      <x:c r="L888" s="82" t="n">
        <x:f>MIN(IF($S$36=1,'Pair Build'!AE10,1),IF($T$36=1,'Pair Build'!AF10,1))</x:f>
        <x:v>1</x:v>
      </x:c>
      <x:c r="M888" s="82" t="n">
        <x:f>IF($O$36=0,1,IF('Pair Build'!AH10&lt;=$O$36,1,0))</x:f>
        <x:v>1</x:v>
      </x:c>
      <x:c r="N888" s="82" t="n">
        <x:f>IF($P$36=0,1,IF('Pair Build'!AI10="PASS",1,0))</x:f>
        <x:v>1</x:v>
      </x:c>
      <x:c r="O888" s="82" t="n">
        <x:f>IF(F888&lt;1,'Pair Build'!Y10,'Pair Build'!Z10)/$Q$36</x:f>
        <x:v>14</x:v>
      </x:c>
      <x:c r="P888" s="82" t="n">
        <x:f>IF('Pair Build'!AK10="T3 FIRM",1,IF(Geometries!AC10&lt;=$R$36,1,0))</x:f>
        <x:v>1</x:v>
      </x:c>
      <x:c r="Q888" s="82" t="n">
        <x:f>IF($U$36=1,Geometries!AB10,1)</x:f>
        <x:v>0.7</x:v>
      </x:c>
      <x:c r="R888" s="82" t="n">
        <x:f>IF($V$36=1,Lineages!AJ8,1)</x:f>
        <x:v>1</x:v>
      </x:c>
      <x:c r="S888" s="82" t="n">
        <x:f>MIN(1,G888,H888,K888,L888,Q888,R888)</x:f>
        <x:v>0</x:v>
      </x:c>
      <x:c r="T888" s="74" t="str">
        <x:f>IF(AND('Pair Build'!AJ10="FIT",I888=1,J888=1,M888=1,N888=1,O888&lt;=$E$36,P888=1),"PASS","FAIL")</x:f>
        <x:v>PASS</x:v>
      </x:c>
      <x:c r="U888" s="98" t="str">
        <x:f>IF(AND(S888&gt;=F888,T888="PASS"),"PASS","FAIL")</x:f>
        <x:v>FAIL</x:v>
      </x:c>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row>
    <x:row r="889">
      <x:c r="B889" s="28" t="str">
        <x:v>P28</x:v>
      </x:c>
      <x:c r="C889" s="28" t="str">
        <x:v>L1-G4</x:v>
      </x:c>
      <x:c r="D889" s="28" t="str">
        <x:v>L1</x:v>
      </x:c>
      <x:c r="E889" s="28" t="str">
        <x:v>G4</x:v>
      </x:c>
      <x:c r="F889" s="96" t="n">
        <x:f>$D$36</x:f>
        <x:v>0.4</x:v>
      </x:c>
      <x:c r="G889" s="82" t="n">
        <x:f>W$36</x:f>
        <x:v>0</x:v>
      </x:c>
      <x:c r="H889" s="82" t="n">
        <x:f>MIN(1,Geometries!E11*$I$36+(1-Geometries!E11)*(Geometries!J11*$F$36+Geometries!K11*$G$36*IF(Geometries!M11="YES",1,$J$36)+Geometries!L11*$H$36*IF(Geometries!M11="YES",1,$J$36)))</x:f>
        <x:v>1</x:v>
      </x:c>
      <x:c r="I889" s="82" t="n">
        <x:f>IF($K$36=0,1,IF('Pair Build'!AG11&lt;=$K$36,1,0))</x:f>
        <x:v>1</x:v>
      </x:c>
      <x:c r="J889" s="82" t="n">
        <x:f>IF($L$36=0,1,IF(Geometries!W11&gt;=$L$36,1,0))</x:f>
        <x:v>1</x:v>
      </x:c>
      <x:c r="K889" s="82" t="n">
        <x:f>MIN(IF($M$36=1,Geometries!Z11,1),IF($N$36=1,Geometries!AA11,1))</x:f>
        <x:v>1</x:v>
      </x:c>
      <x:c r="L889" s="82" t="n">
        <x:f>MIN(IF($S$36=1,'Pair Build'!AE11,1),IF($T$36=1,'Pair Build'!AF11,1))</x:f>
        <x:v>1</x:v>
      </x:c>
      <x:c r="M889" s="82" t="n">
        <x:f>IF($O$36=0,1,IF('Pair Build'!AH11&lt;=$O$36,1,0))</x:f>
        <x:v>1</x:v>
      </x:c>
      <x:c r="N889" s="82" t="n">
        <x:f>IF($P$36=0,1,IF('Pair Build'!AI11="PASS",1,0))</x:f>
        <x:v>1</x:v>
      </x:c>
      <x:c r="O889" s="82" t="n">
        <x:f>IF(F889&lt;1,'Pair Build'!Y11,'Pair Build'!Z11)/$Q$36</x:f>
        <x:v>2</x:v>
      </x:c>
      <x:c r="P889" s="82" t="n">
        <x:f>IF('Pair Build'!AK11="T3 FIRM",1,IF(Geometries!AC11&lt;=$R$36,1,0))</x:f>
        <x:v>1</x:v>
      </x:c>
      <x:c r="Q889" s="82" t="n">
        <x:f>IF($U$36=1,Geometries!AB11,1)</x:f>
        <x:v>0.88</x:v>
      </x:c>
      <x:c r="R889" s="82" t="n">
        <x:f>IF($V$36=1,Lineages!AJ8,1)</x:f>
        <x:v>1</x:v>
      </x:c>
      <x:c r="S889" s="82" t="n">
        <x:f>MIN(1,G889,H889,K889,L889,Q889,R889)</x:f>
        <x:v>0</x:v>
      </x:c>
      <x:c r="T889" s="74" t="str">
        <x:f>IF(AND('Pair Build'!AJ11="FIT",I889=1,J889=1,M889=1,N889=1,O889&lt;=$E$36,P889=1),"PASS","FAIL")</x:f>
        <x:v>PASS</x:v>
      </x:c>
      <x:c r="U889" s="98" t="str">
        <x:f>IF(AND(S889&gt;=F889,T889="PASS"),"PASS","FAIL")</x:f>
        <x:v>FAIL</x:v>
      </x:c>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row>
    <x:row r="890">
      <x:c r="B890" s="28" t="str">
        <x:v>P28</x:v>
      </x:c>
      <x:c r="C890" s="28" t="str">
        <x:v>L1-G5</x:v>
      </x:c>
      <x:c r="D890" s="28" t="str">
        <x:v>L1</x:v>
      </x:c>
      <x:c r="E890" s="28" t="str">
        <x:v>G5</x:v>
      </x:c>
      <x:c r="F890" s="96" t="n">
        <x:f>$D$36</x:f>
        <x:v>0.4</x:v>
      </x:c>
      <x:c r="G890" s="82" t="n">
        <x:f>W$36</x:f>
        <x:v>0</x:v>
      </x:c>
      <x:c r="H890" s="82" t="n">
        <x:f>MIN(1,Geometries!E12*$I$36+(1-Geometries!E12)*(Geometries!J12*$F$36+Geometries!K12*$G$36*IF(Geometries!M12="YES",1,$J$36)+Geometries!L12*$H$36*IF(Geometries!M12="YES",1,$J$36)))</x:f>
        <x:v>1</x:v>
      </x:c>
      <x:c r="I890" s="82" t="n">
        <x:f>IF($K$36=0,1,IF('Pair Build'!AG12&lt;=$K$36,1,0))</x:f>
        <x:v>1</x:v>
      </x:c>
      <x:c r="J890" s="82" t="n">
        <x:f>IF($L$36=0,1,IF(Geometries!W12&gt;=$L$36,1,0))</x:f>
        <x:v>1</x:v>
      </x:c>
      <x:c r="K890" s="82" t="n">
        <x:f>MIN(IF($M$36=1,Geometries!Z12,1),IF($N$36=1,Geometries!AA12,1))</x:f>
        <x:v>1</x:v>
      </x:c>
      <x:c r="L890" s="82" t="n">
        <x:f>MIN(IF($S$36=1,'Pair Build'!AE12,1),IF($T$36=1,'Pair Build'!AF12,1))</x:f>
        <x:v>1</x:v>
      </x:c>
      <x:c r="M890" s="82" t="n">
        <x:f>IF($O$36=0,1,IF('Pair Build'!AH12&lt;=$O$36,1,0))</x:f>
        <x:v>1</x:v>
      </x:c>
      <x:c r="N890" s="82" t="n">
        <x:f>IF($P$36=0,1,IF('Pair Build'!AI12="PASS",1,0))</x:f>
        <x:v>1</x:v>
      </x:c>
      <x:c r="O890" s="82" t="n">
        <x:f>IF(F890&lt;1,'Pair Build'!Y12,'Pair Build'!Z12)/$Q$36</x:f>
        <x:v>10</x:v>
      </x:c>
      <x:c r="P890" s="82" t="n">
        <x:f>IF('Pair Build'!AK12="T3 FIRM",1,IF(Geometries!AC12&lt;=$R$36,1,0))</x:f>
        <x:v>1</x:v>
      </x:c>
      <x:c r="Q890" s="82" t="n">
        <x:f>IF($U$36=1,Geometries!AB12,1)</x:f>
        <x:v>0.6</x:v>
      </x:c>
      <x:c r="R890" s="82" t="n">
        <x:f>IF($V$36=1,Lineages!AJ8,1)</x:f>
        <x:v>1</x:v>
      </x:c>
      <x:c r="S890" s="82" t="n">
        <x:f>MIN(1,G890,H890,K890,L890,Q890,R890)</x:f>
        <x:v>0</x:v>
      </x:c>
      <x:c r="T890" s="74" t="str">
        <x:f>IF(AND('Pair Build'!AJ12="FIT",I890=1,J890=1,M890=1,N890=1,O890&lt;=$E$36,P890=1),"PASS","FAIL")</x:f>
        <x:v>PASS</x:v>
      </x:c>
      <x:c r="U890" s="98" t="str">
        <x:f>IF(AND(S890&gt;=F890,T890="PASS"),"PASS","FAIL")</x:f>
        <x:v>FAIL</x:v>
      </x:c>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row>
    <x:row r="891">
      <x:c r="B891" s="28" t="str">
        <x:v>P28</x:v>
      </x:c>
      <x:c r="C891" s="28" t="str">
        <x:v>L2-G1</x:v>
      </x:c>
      <x:c r="D891" s="28" t="str">
        <x:v>L2</x:v>
      </x:c>
      <x:c r="E891" s="28" t="str">
        <x:v>G1</x:v>
      </x:c>
      <x:c r="F891" s="96" t="n">
        <x:f>$D$36</x:f>
        <x:v>0.4</x:v>
      </x:c>
      <x:c r="G891" s="82" t="n">
        <x:f>X$36</x:f>
        <x:v>0.5062721494065365</x:v>
      </x:c>
      <x:c r="H891" s="82" t="n">
        <x:f>MIN(1,Geometries!E8*$I$36+(1-Geometries!E8)*(Geometries!J8*$F$36+Geometries!K8*$G$36*IF(Geometries!M8="YES",1,$J$36)+Geometries!L8*$H$36*IF(Geometries!M8="YES",1,$J$36)))</x:f>
        <x:v>1</x:v>
      </x:c>
      <x:c r="I891" s="82" t="n">
        <x:f>IF($K$36=0,1,IF('Pair Build'!AG13&lt;=$K$36,1,0))</x:f>
        <x:v>1</x:v>
      </x:c>
      <x:c r="J891" s="82" t="n">
        <x:f>IF($L$36=0,1,IF(Geometries!W8&gt;=$L$36,1,0))</x:f>
        <x:v>1</x:v>
      </x:c>
      <x:c r="K891" s="82" t="n">
        <x:f>MIN(IF($M$36=1,Geometries!Z8,1),IF($N$36=1,Geometries!AA8,1))</x:f>
        <x:v>1</x:v>
      </x:c>
      <x:c r="L891" s="82" t="n">
        <x:f>MIN(IF($S$36=1,'Pair Build'!AE13,1),IF($T$36=1,'Pair Build'!AF13,1))</x:f>
        <x:v>1</x:v>
      </x:c>
      <x:c r="M891" s="82" t="n">
        <x:f>IF($O$36=0,1,IF('Pair Build'!AH13&lt;=$O$36,1,0))</x:f>
        <x:v>1</x:v>
      </x:c>
      <x:c r="N891" s="82" t="n">
        <x:f>IF($P$36=0,1,IF('Pair Build'!AI13="PASS",1,0))</x:f>
        <x:v>1</x:v>
      </x:c>
      <x:c r="O891" s="82" t="n">
        <x:f>IF(F891&lt;1,'Pair Build'!Y13,'Pair Build'!Z13)/$Q$36</x:f>
        <x:v>13.570588235294117</x:v>
      </x:c>
      <x:c r="P891" s="82" t="n">
        <x:f>IF('Pair Build'!AK13="T3 FIRM",1,IF(Geometries!AC8&lt;=$R$36,1,0))</x:f>
        <x:v>1</x:v>
      </x:c>
      <x:c r="Q891" s="82" t="n">
        <x:f>IF($U$36=1,Geometries!AB8,1)</x:f>
        <x:v>0.667</x:v>
      </x:c>
      <x:c r="R891" s="82" t="n">
        <x:f>IF($V$36=1,Lineages!AJ9,1)</x:f>
        <x:v>1</x:v>
      </x:c>
      <x:c r="S891" s="82" t="n">
        <x:f>MIN(1,G891,H891,K891,L891,Q891,R891)</x:f>
        <x:v>0.5062721494065365</x:v>
      </x:c>
      <x:c r="T891" s="74" t="str">
        <x:f>IF(AND('Pair Build'!AJ13="FIT",I891=1,J891=1,M891=1,N891=1,O891&lt;=$E$36,P891=1),"PASS","FAIL")</x:f>
        <x:v>PASS</x:v>
      </x:c>
      <x:c r="U891" s="98" t="str">
        <x:f>IF(AND(S891&gt;=F891,T891="PASS"),"PASS","FAIL")</x:f>
        <x:v>PASS</x:v>
      </x:c>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row>
    <x:row r="892">
      <x:c r="B892" s="28" t="str">
        <x:v>P28</x:v>
      </x:c>
      <x:c r="C892" s="28" t="str">
        <x:v>L2-G2</x:v>
      </x:c>
      <x:c r="D892" s="28" t="str">
        <x:v>L2</x:v>
      </x:c>
      <x:c r="E892" s="28" t="str">
        <x:v>G2</x:v>
      </x:c>
      <x:c r="F892" s="96" t="n">
        <x:f>$D$36</x:f>
        <x:v>0.4</x:v>
      </x:c>
      <x:c r="G892" s="82" t="n">
        <x:f>X$36</x:f>
        <x:v>0.5062721494065365</x:v>
      </x:c>
      <x:c r="H892" s="82" t="n">
        <x:f>MIN(1,Geometries!E9*$I$36+(1-Geometries!E9)*(Geometries!J9*$F$36+Geometries!K9*$G$36*IF(Geometries!M9="YES",1,$J$36)+Geometries!L9*$H$36*IF(Geometries!M9="YES",1,$J$36)))</x:f>
        <x:v>1</x:v>
      </x:c>
      <x:c r="I892" s="82" t="n">
        <x:f>IF($K$36=0,1,IF('Pair Build'!AG14&lt;=$K$36,1,0))</x:f>
        <x:v>1</x:v>
      </x:c>
      <x:c r="J892" s="82" t="n">
        <x:f>IF($L$36=0,1,IF(Geometries!W9&gt;=$L$36,1,0))</x:f>
        <x:v>1</x:v>
      </x:c>
      <x:c r="K892" s="82" t="n">
        <x:f>MIN(IF($M$36=1,Geometries!Z9,1),IF($N$36=1,Geometries!AA9,1))</x:f>
        <x:v>1</x:v>
      </x:c>
      <x:c r="L892" s="82" t="n">
        <x:f>MIN(IF($S$36=1,'Pair Build'!AE14,1),IF($T$36=1,'Pair Build'!AF14,1))</x:f>
        <x:v>1</x:v>
      </x:c>
      <x:c r="M892" s="82" t="n">
        <x:f>IF($O$36=0,1,IF('Pair Build'!AH14&lt;=$O$36,1,0))</x:f>
        <x:v>1</x:v>
      </x:c>
      <x:c r="N892" s="82" t="n">
        <x:f>IF($P$36=0,1,IF('Pair Build'!AI14="PASS",1,0))</x:f>
        <x:v>1</x:v>
      </x:c>
      <x:c r="O892" s="82" t="n">
        <x:f>IF(F892&lt;1,'Pair Build'!Y14,'Pair Build'!Z14)/$Q$36</x:f>
        <x:v>19.759090909090908</x:v>
      </x:c>
      <x:c r="P892" s="82" t="n">
        <x:f>IF('Pair Build'!AK14="T3 FIRM",1,IF(Geometries!AC9&lt;=$R$36,1,0))</x:f>
        <x:v>1</x:v>
      </x:c>
      <x:c r="Q892" s="82" t="n">
        <x:f>IF($U$36=1,Geometries!AB9,1)</x:f>
        <x:v>0.9</x:v>
      </x:c>
      <x:c r="R892" s="82" t="n">
        <x:f>IF($V$36=1,Lineages!AJ9,1)</x:f>
        <x:v>1</x:v>
      </x:c>
      <x:c r="S892" s="82" t="n">
        <x:f>MIN(1,G892,H892,K892,L892,Q892,R892)</x:f>
        <x:v>0.5062721494065365</x:v>
      </x:c>
      <x:c r="T892" s="74" t="str">
        <x:f>IF(AND('Pair Build'!AJ14="FIT",I892=1,J892=1,M892=1,N892=1,O892&lt;=$E$36,P892=1),"PASS","FAIL")</x:f>
        <x:v>PASS</x:v>
      </x:c>
      <x:c r="U892" s="98" t="str">
        <x:f>IF(AND(S892&gt;=F892,T892="PASS"),"PASS","FAIL")</x:f>
        <x:v>PASS</x:v>
      </x:c>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row>
    <x:row r="893">
      <x:c r="B893" s="28" t="str">
        <x:v>P28</x:v>
      </x:c>
      <x:c r="C893" s="28" t="str">
        <x:v>L2-G3</x:v>
      </x:c>
      <x:c r="D893" s="28" t="str">
        <x:v>L2</x:v>
      </x:c>
      <x:c r="E893" s="28" t="str">
        <x:v>G3</x:v>
      </x:c>
      <x:c r="F893" s="96" t="n">
        <x:f>$D$36</x:f>
        <x:v>0.4</x:v>
      </x:c>
      <x:c r="G893" s="82" t="n">
        <x:f>X$36</x:f>
        <x:v>0.5062721494065365</x:v>
      </x:c>
      <x:c r="H893" s="82" t="n">
        <x:f>MIN(1,Geometries!E10*$I$36+(1-Geometries!E10)*(Geometries!J10*$F$36+Geometries!K10*$G$36*IF(Geometries!M10="YES",1,$J$36)+Geometries!L10*$H$36*IF(Geometries!M10="YES",1,$J$36)))</x:f>
        <x:v>1</x:v>
      </x:c>
      <x:c r="I893" s="82" t="n">
        <x:f>IF($K$36=0,1,IF('Pair Build'!AG15&lt;=$K$36,1,0))</x:f>
        <x:v>1</x:v>
      </x:c>
      <x:c r="J893" s="82" t="n">
        <x:f>IF($L$36=0,1,IF(Geometries!W10&gt;=$L$36,1,0))</x:f>
        <x:v>1</x:v>
      </x:c>
      <x:c r="K893" s="82" t="n">
        <x:f>MIN(IF($M$36=1,Geometries!Z10,1),IF($N$36=1,Geometries!AA10,1))</x:f>
        <x:v>1</x:v>
      </x:c>
      <x:c r="L893" s="82" t="n">
        <x:f>MIN(IF($S$36=1,'Pair Build'!AE15,1),IF($T$36=1,'Pair Build'!AF15,1))</x:f>
        <x:v>1</x:v>
      </x:c>
      <x:c r="M893" s="82" t="n">
        <x:f>IF($O$36=0,1,IF('Pair Build'!AH15&lt;=$O$36,1,0))</x:f>
        <x:v>1</x:v>
      </x:c>
      <x:c r="N893" s="82" t="n">
        <x:f>IF($P$36=0,1,IF('Pair Build'!AI15="PASS",1,0))</x:f>
        <x:v>1</x:v>
      </x:c>
      <x:c r="O893" s="82" t="n">
        <x:f>IF(F893&lt;1,'Pair Build'!Y15,'Pair Build'!Z15)/$Q$36</x:f>
        <x:v>15.43235294117647</x:v>
      </x:c>
      <x:c r="P893" s="82" t="n">
        <x:f>IF('Pair Build'!AK15="T3 FIRM",1,IF(Geometries!AC10&lt;=$R$36,1,0))</x:f>
        <x:v>1</x:v>
      </x:c>
      <x:c r="Q893" s="82" t="n">
        <x:f>IF($U$36=1,Geometries!AB10,1)</x:f>
        <x:v>0.7</x:v>
      </x:c>
      <x:c r="R893" s="82" t="n">
        <x:f>IF($V$36=1,Lineages!AJ9,1)</x:f>
        <x:v>1</x:v>
      </x:c>
      <x:c r="S893" s="82" t="n">
        <x:f>MIN(1,G893,H893,K893,L893,Q893,R893)</x:f>
        <x:v>0.5062721494065365</x:v>
      </x:c>
      <x:c r="T893" s="74" t="str">
        <x:f>IF(AND('Pair Build'!AJ15="FIT",I893=1,J893=1,M893=1,N893=1,O893&lt;=$E$36,P893=1),"PASS","FAIL")</x:f>
        <x:v>PASS</x:v>
      </x:c>
      <x:c r="U893" s="98" t="str">
        <x:f>IF(AND(S893&gt;=F893,T893="PASS"),"PASS","FAIL")</x:f>
        <x:v>PASS</x:v>
      </x:c>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row>
    <x:row r="894">
      <x:c r="B894" s="28" t="str">
        <x:v>P28</x:v>
      </x:c>
      <x:c r="C894" s="28" t="str">
        <x:v>L2-G4</x:v>
      </x:c>
      <x:c r="D894" s="28" t="str">
        <x:v>L2</x:v>
      </x:c>
      <x:c r="E894" s="28" t="str">
        <x:v>G4</x:v>
      </x:c>
      <x:c r="F894" s="96" t="n">
        <x:f>$D$36</x:f>
        <x:v>0.4</x:v>
      </x:c>
      <x:c r="G894" s="82" t="n">
        <x:f>X$36</x:f>
        <x:v>0.5062721494065365</x:v>
      </x:c>
      <x:c r="H894" s="82" t="n">
        <x:f>MIN(1,Geometries!E11*$I$36+(1-Geometries!E11)*(Geometries!J11*$F$36+Geometries!K11*$G$36*IF(Geometries!M11="YES",1,$J$36)+Geometries!L11*$H$36*IF(Geometries!M11="YES",1,$J$36)))</x:f>
        <x:v>1</x:v>
      </x:c>
      <x:c r="I894" s="82" t="n">
        <x:f>IF($K$36=0,1,IF('Pair Build'!AG16&lt;=$K$36,1,0))</x:f>
        <x:v>1</x:v>
      </x:c>
      <x:c r="J894" s="82" t="n">
        <x:f>IF($L$36=0,1,IF(Geometries!W11&gt;=$L$36,1,0))</x:f>
        <x:v>1</x:v>
      </x:c>
      <x:c r="K894" s="82" t="n">
        <x:f>MIN(IF($M$36=1,Geometries!Z11,1),IF($N$36=1,Geometries!AA11,1))</x:f>
        <x:v>1</x:v>
      </x:c>
      <x:c r="L894" s="82" t="n">
        <x:f>MIN(IF($S$36=1,'Pair Build'!AE16,1),IF($T$36=1,'Pair Build'!AF16,1))</x:f>
        <x:v>1</x:v>
      </x:c>
      <x:c r="M894" s="82" t="n">
        <x:f>IF($O$36=0,1,IF('Pair Build'!AH16&lt;=$O$36,1,0))</x:f>
        <x:v>1</x:v>
      </x:c>
      <x:c r="N894" s="82" t="n">
        <x:f>IF($P$36=0,1,IF('Pair Build'!AI16="PASS",1,0))</x:f>
        <x:v>1</x:v>
      </x:c>
      <x:c r="O894" s="82" t="n">
        <x:f>IF(F894&lt;1,'Pair Build'!Y16,'Pair Build'!Z16)/$Q$36</x:f>
        <x:v>2.3266666666666667</x:v>
      </x:c>
      <x:c r="P894" s="82" t="n">
        <x:f>IF('Pair Build'!AK16="T3 FIRM",1,IF(Geometries!AC11&lt;=$R$36,1,0))</x:f>
        <x:v>1</x:v>
      </x:c>
      <x:c r="Q894" s="82" t="n">
        <x:f>IF($U$36=1,Geometries!AB11,1)</x:f>
        <x:v>0.88</x:v>
      </x:c>
      <x:c r="R894" s="82" t="n">
        <x:f>IF($V$36=1,Lineages!AJ9,1)</x:f>
        <x:v>1</x:v>
      </x:c>
      <x:c r="S894" s="82" t="n">
        <x:f>MIN(1,G894,H894,K894,L894,Q894,R894)</x:f>
        <x:v>0.5062721494065365</x:v>
      </x:c>
      <x:c r="T894" s="74" t="str">
        <x:f>IF(AND('Pair Build'!AJ16="FIT",I894=1,J894=1,M894=1,N894=1,O894&lt;=$E$36,P894=1),"PASS","FAIL")</x:f>
        <x:v>PASS</x:v>
      </x:c>
      <x:c r="U894" s="98" t="str">
        <x:f>IF(AND(S894&gt;=F894,T894="PASS"),"PASS","FAIL")</x:f>
        <x:v>PASS</x:v>
      </x:c>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row>
    <x:row r="895">
      <x:c r="B895" s="28" t="str">
        <x:v>P28</x:v>
      </x:c>
      <x:c r="C895" s="28" t="str">
        <x:v>L2-G5</x:v>
      </x:c>
      <x:c r="D895" s="28" t="str">
        <x:v>L2</x:v>
      </x:c>
      <x:c r="E895" s="28" t="str">
        <x:v>G5</x:v>
      </x:c>
      <x:c r="F895" s="96" t="n">
        <x:f>$D$36</x:f>
        <x:v>0.4</x:v>
      </x:c>
      <x:c r="G895" s="82" t="n">
        <x:f>X$36</x:f>
        <x:v>0.5062721494065365</x:v>
      </x:c>
      <x:c r="H895" s="82" t="n">
        <x:f>MIN(1,Geometries!E12*$I$36+(1-Geometries!E12)*(Geometries!J12*$F$36+Geometries!K12*$G$36*IF(Geometries!M12="YES",1,$J$36)+Geometries!L12*$H$36*IF(Geometries!M12="YES",1,$J$36)))</x:f>
        <x:v>1</x:v>
      </x:c>
      <x:c r="I895" s="82" t="n">
        <x:f>IF($K$36=0,1,IF('Pair Build'!AG17&lt;=$K$36,1,0))</x:f>
        <x:v>1</x:v>
      </x:c>
      <x:c r="J895" s="82" t="n">
        <x:f>IF($L$36=0,1,IF(Geometries!W12&gt;=$L$36,1,0))</x:f>
        <x:v>1</x:v>
      </x:c>
      <x:c r="K895" s="82" t="n">
        <x:f>MIN(IF($M$36=1,Geometries!Z12,1),IF($N$36=1,Geometries!AA12,1))</x:f>
        <x:v>1</x:v>
      </x:c>
      <x:c r="L895" s="82" t="n">
        <x:f>MIN(IF($S$36=1,'Pair Build'!AE17,1),IF($T$36=1,'Pair Build'!AF17,1))</x:f>
        <x:v>1</x:v>
      </x:c>
      <x:c r="M895" s="82" t="n">
        <x:f>IF($O$36=0,1,IF('Pair Build'!AH17&lt;=$O$36,1,0))</x:f>
        <x:v>1</x:v>
      </x:c>
      <x:c r="N895" s="82" t="n">
        <x:f>IF($P$36=0,1,IF('Pair Build'!AI17="PASS",1,0))</x:f>
        <x:v>1</x:v>
      </x:c>
      <x:c r="O895" s="82" t="n">
        <x:f>IF(F895&lt;1,'Pair Build'!Y17,'Pair Build'!Z17)/$Q$36</x:f>
        <x:v>11.777631578947368</x:v>
      </x:c>
      <x:c r="P895" s="82" t="n">
        <x:f>IF('Pair Build'!AK17="T3 FIRM",1,IF(Geometries!AC12&lt;=$R$36,1,0))</x:f>
        <x:v>1</x:v>
      </x:c>
      <x:c r="Q895" s="82" t="n">
        <x:f>IF($U$36=1,Geometries!AB12,1)</x:f>
        <x:v>0.6</x:v>
      </x:c>
      <x:c r="R895" s="82" t="n">
        <x:f>IF($V$36=1,Lineages!AJ9,1)</x:f>
        <x:v>1</x:v>
      </x:c>
      <x:c r="S895" s="82" t="n">
        <x:f>MIN(1,G895,H895,K895,L895,Q895,R895)</x:f>
        <x:v>0.5062721494065365</x:v>
      </x:c>
      <x:c r="T895" s="74" t="str">
        <x:f>IF(AND('Pair Build'!AJ17="FIT",I895=1,J895=1,M895=1,N895=1,O895&lt;=$E$36,P895=1),"PASS","FAIL")</x:f>
        <x:v>PASS</x:v>
      </x:c>
      <x:c r="U895" s="98" t="str">
        <x:f>IF(AND(S895&gt;=F895,T895="PASS"),"PASS","FAIL")</x:f>
        <x:v>PASS</x:v>
      </x:c>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row>
    <x:row r="896">
      <x:c r="B896" s="28" t="str">
        <x:v>P28</x:v>
      </x:c>
      <x:c r="C896" s="28" t="str">
        <x:v>L3-G1</x:v>
      </x:c>
      <x:c r="D896" s="28" t="str">
        <x:v>L3</x:v>
      </x:c>
      <x:c r="E896" s="28" t="str">
        <x:v>G1</x:v>
      </x:c>
      <x:c r="F896" s="96" t="n">
        <x:f>$D$36</x:f>
        <x:v>0.4</x:v>
      </x:c>
      <x:c r="G896" s="82" t="n">
        <x:f>Y$36</x:f>
        <x:v>1</x:v>
      </x:c>
      <x:c r="H896" s="82" t="n">
        <x:f>MIN(1,Geometries!E8*$I$36+(1-Geometries!E8)*(Geometries!J8*$F$36+Geometries!K8*$G$36*IF(Geometries!M8="YES",1,$J$36)+Geometries!L8*$H$36*IF(Geometries!M8="YES",1,$J$36)))</x:f>
        <x:v>1</x:v>
      </x:c>
      <x:c r="I896" s="82" t="n">
        <x:f>IF($K$36=0,1,IF('Pair Build'!AG18&lt;=$K$36,1,0))</x:f>
        <x:v>1</x:v>
      </x:c>
      <x:c r="J896" s="82" t="n">
        <x:f>IF($L$36=0,1,IF(Geometries!W8&gt;=$L$36,1,0))</x:f>
        <x:v>1</x:v>
      </x:c>
      <x:c r="K896" s="82" t="n">
        <x:f>MIN(IF($M$36=1,Geometries!Z8,1),IF($N$36=1,Geometries!AA8,1))</x:f>
        <x:v>1</x:v>
      </x:c>
      <x:c r="L896" s="82" t="n">
        <x:f>MIN(IF($S$36=1,'Pair Build'!AE18,1),IF($T$36=1,'Pair Build'!AF18,1))</x:f>
        <x:v>1</x:v>
      </x:c>
      <x:c r="M896" s="82" t="n">
        <x:f>IF($O$36=0,1,IF('Pair Build'!AH18&lt;=$O$36,1,0))</x:f>
        <x:v>1</x:v>
      </x:c>
      <x:c r="N896" s="82" t="n">
        <x:f>IF($P$36=0,1,IF('Pair Build'!AI18="PASS",1,0))</x:f>
        <x:v>1</x:v>
      </x:c>
      <x:c r="O896" s="82" t="n">
        <x:f>IF(F896&lt;1,'Pair Build'!Y18,'Pair Build'!Z18)/$Q$36</x:f>
        <x:v>17.929411764705883</x:v>
      </x:c>
      <x:c r="P896" s="82" t="n">
        <x:f>IF('Pair Build'!AK18="T3 FIRM",1,IF(Geometries!AC8&lt;=$R$36,1,0))</x:f>
        <x:v>1</x:v>
      </x:c>
      <x:c r="Q896" s="82" t="n">
        <x:f>IF($U$36=1,Geometries!AB8,1)</x:f>
        <x:v>0.667</x:v>
      </x:c>
      <x:c r="R896" s="82" t="n">
        <x:f>IF($V$36=1,Lineages!AJ10,1)</x:f>
        <x:v>1</x:v>
      </x:c>
      <x:c r="S896" s="82" t="n">
        <x:f>MIN(1,G896,H896,K896,L896,Q896,R896)</x:f>
        <x:v>0.667</x:v>
      </x:c>
      <x:c r="T896" s="74" t="str">
        <x:f>IF(AND('Pair Build'!AJ18="FIT",I896=1,J896=1,M896=1,N896=1,O896&lt;=$E$36,P896=1),"PASS","FAIL")</x:f>
        <x:v>FAIL</x:v>
      </x:c>
      <x:c r="U896" s="98" t="str">
        <x:f>IF(AND(S896&gt;=F896,T896="PASS"),"PASS","FAIL")</x:f>
        <x:v>FAIL</x:v>
      </x:c>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row>
    <x:row r="897">
      <x:c r="B897" s="28" t="str">
        <x:v>P28</x:v>
      </x:c>
      <x:c r="C897" s="28" t="str">
        <x:v>L3-G2</x:v>
      </x:c>
      <x:c r="D897" s="28" t="str">
        <x:v>L3</x:v>
      </x:c>
      <x:c r="E897" s="28" t="str">
        <x:v>G2</x:v>
      </x:c>
      <x:c r="F897" s="96" t="n">
        <x:f>$D$36</x:f>
        <x:v>0.4</x:v>
      </x:c>
      <x:c r="G897" s="82" t="n">
        <x:f>Y$36</x:f>
        <x:v>1</x:v>
      </x:c>
      <x:c r="H897" s="82" t="n">
        <x:f>MIN(1,Geometries!E9*$I$36+(1-Geometries!E9)*(Geometries!J9*$F$36+Geometries!K9*$G$36*IF(Geometries!M9="YES",1,$J$36)+Geometries!L9*$H$36*IF(Geometries!M9="YES",1,$J$36)))</x:f>
        <x:v>1</x:v>
      </x:c>
      <x:c r="I897" s="82" t="n">
        <x:f>IF($K$36=0,1,IF('Pair Build'!AG19&lt;=$K$36,1,0))</x:f>
        <x:v>1</x:v>
      </x:c>
      <x:c r="J897" s="82" t="n">
        <x:f>IF($L$36=0,1,IF(Geometries!W9&gt;=$L$36,1,0))</x:f>
        <x:v>1</x:v>
      </x:c>
      <x:c r="K897" s="82" t="n">
        <x:f>MIN(IF($M$36=1,Geometries!Z9,1),IF($N$36=1,Geometries!AA9,1))</x:f>
        <x:v>1</x:v>
      </x:c>
      <x:c r="L897" s="82" t="n">
        <x:f>MIN(IF($S$36=1,'Pair Build'!AE19,1),IF($T$36=1,'Pair Build'!AF19,1))</x:f>
        <x:v>1</x:v>
      </x:c>
      <x:c r="M897" s="82" t="n">
        <x:f>IF($O$36=0,1,IF('Pair Build'!AH19&lt;=$O$36,1,0))</x:f>
        <x:v>1</x:v>
      </x:c>
      <x:c r="N897" s="82" t="n">
        <x:f>IF($P$36=0,1,IF('Pair Build'!AI19="PASS",1,0))</x:f>
        <x:v>1</x:v>
      </x:c>
      <x:c r="O897" s="82" t="n">
        <x:f>IF(F897&lt;1,'Pair Build'!Y19,'Pair Build'!Z19)/$Q$36</x:f>
        <x:v>27.163636363636364</x:v>
      </x:c>
      <x:c r="P897" s="82" t="n">
        <x:f>IF('Pair Build'!AK19="T3 FIRM",1,IF(Geometries!AC9&lt;=$R$36,1,0))</x:f>
        <x:v>1</x:v>
      </x:c>
      <x:c r="Q897" s="82" t="n">
        <x:f>IF($U$36=1,Geometries!AB9,1)</x:f>
        <x:v>0.9</x:v>
      </x:c>
      <x:c r="R897" s="82" t="n">
        <x:f>IF($V$36=1,Lineages!AJ10,1)</x:f>
        <x:v>1</x:v>
      </x:c>
      <x:c r="S897" s="82" t="n">
        <x:f>MIN(1,G897,H897,K897,L897,Q897,R897)</x:f>
        <x:v>0.9</x:v>
      </x:c>
      <x:c r="T897" s="74" t="str">
        <x:f>IF(AND('Pair Build'!AJ19="FIT",I897=1,J897=1,M897=1,N897=1,O897&lt;=$E$36,P897=1),"PASS","FAIL")</x:f>
        <x:v>FAIL</x:v>
      </x:c>
      <x:c r="U897" s="98" t="str">
        <x:f>IF(AND(S897&gt;=F897,T897="PASS"),"PASS","FAIL")</x:f>
        <x:v>FAIL</x:v>
      </x:c>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row>
    <x:row r="898">
      <x:c r="B898" s="28" t="str">
        <x:v>P28</x:v>
      </x:c>
      <x:c r="C898" s="28" t="str">
        <x:v>L3-G3</x:v>
      </x:c>
      <x:c r="D898" s="28" t="str">
        <x:v>L3</x:v>
      </x:c>
      <x:c r="E898" s="28" t="str">
        <x:v>G3</x:v>
      </x:c>
      <x:c r="F898" s="96" t="n">
        <x:f>$D$36</x:f>
        <x:v>0.4</x:v>
      </x:c>
      <x:c r="G898" s="82" t="n">
        <x:f>Y$36</x:f>
        <x:v>1</x:v>
      </x:c>
      <x:c r="H898" s="82" t="n">
        <x:f>MIN(1,Geometries!E10*$I$36+(1-Geometries!E10)*(Geometries!J10*$F$36+Geometries!K10*$G$36*IF(Geometries!M10="YES",1,$J$36)+Geometries!L10*$H$36*IF(Geometries!M10="YES",1,$J$36)))</x:f>
        <x:v>1</x:v>
      </x:c>
      <x:c r="I898" s="82" t="n">
        <x:f>IF($K$36=0,1,IF('Pair Build'!AG20&lt;=$K$36,1,0))</x:f>
        <x:v>1</x:v>
      </x:c>
      <x:c r="J898" s="82" t="n">
        <x:f>IF($L$36=0,1,IF(Geometries!W10&gt;=$L$36,1,0))</x:f>
        <x:v>1</x:v>
      </x:c>
      <x:c r="K898" s="82" t="n">
        <x:f>MIN(IF($M$36=1,Geometries!Z10,1),IF($N$36=1,Geometries!AA10,1))</x:f>
        <x:v>1</x:v>
      </x:c>
      <x:c r="L898" s="82" t="n">
        <x:f>MIN(IF($S$36=1,'Pair Build'!AE20,1),IF($T$36=1,'Pair Build'!AF20,1))</x:f>
        <x:v>1</x:v>
      </x:c>
      <x:c r="M898" s="82" t="n">
        <x:f>IF($O$36=0,1,IF('Pair Build'!AH20&lt;=$O$36,1,0))</x:f>
        <x:v>1</x:v>
      </x:c>
      <x:c r="N898" s="82" t="n">
        <x:f>IF($P$36=0,1,IF('Pair Build'!AI20="PASS",1,0))</x:f>
        <x:v>1</x:v>
      </x:c>
      <x:c r="O898" s="82" t="n">
        <x:f>IF(F898&lt;1,'Pair Build'!Y20,'Pair Build'!Z20)/$Q$36</x:f>
        <x:v>20.91764705882353</x:v>
      </x:c>
      <x:c r="P898" s="82" t="n">
        <x:f>IF('Pair Build'!AK20="T3 FIRM",1,IF(Geometries!AC10&lt;=$R$36,1,0))</x:f>
        <x:v>1</x:v>
      </x:c>
      <x:c r="Q898" s="82" t="n">
        <x:f>IF($U$36=1,Geometries!AB10,1)</x:f>
        <x:v>0.7</x:v>
      </x:c>
      <x:c r="R898" s="82" t="n">
        <x:f>IF($V$36=1,Lineages!AJ10,1)</x:f>
        <x:v>1</x:v>
      </x:c>
      <x:c r="S898" s="82" t="n">
        <x:f>MIN(1,G898,H898,K898,L898,Q898,R898)</x:f>
        <x:v>0.7</x:v>
      </x:c>
      <x:c r="T898" s="74" t="str">
        <x:f>IF(AND('Pair Build'!AJ20="FIT",I898=1,J898=1,M898=1,N898=1,O898&lt;=$E$36,P898=1),"PASS","FAIL")</x:f>
        <x:v>FAIL</x:v>
      </x:c>
      <x:c r="U898" s="98" t="str">
        <x:f>IF(AND(S898&gt;=F898,T898="PASS"),"PASS","FAIL")</x:f>
        <x:v>FAIL</x:v>
      </x:c>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row>
    <x:row r="899">
      <x:c r="B899" s="28" t="str">
        <x:v>P28</x:v>
      </x:c>
      <x:c r="C899" s="28" t="str">
        <x:v>L3-G4</x:v>
      </x:c>
      <x:c r="D899" s="28" t="str">
        <x:v>L3</x:v>
      </x:c>
      <x:c r="E899" s="28" t="str">
        <x:v>G4</x:v>
      </x:c>
      <x:c r="F899" s="96" t="n">
        <x:f>$D$36</x:f>
        <x:v>0.4</x:v>
      </x:c>
      <x:c r="G899" s="82" t="n">
        <x:f>Y$36</x:f>
        <x:v>1</x:v>
      </x:c>
      <x:c r="H899" s="82" t="n">
        <x:f>MIN(1,Geometries!E11*$I$36+(1-Geometries!E11)*(Geometries!J11*$F$36+Geometries!K11*$G$36*IF(Geometries!M11="YES",1,$J$36)+Geometries!L11*$H$36*IF(Geometries!M11="YES",1,$J$36)))</x:f>
        <x:v>1</x:v>
      </x:c>
      <x:c r="I899" s="82" t="n">
        <x:f>IF($K$36=0,1,IF('Pair Build'!AG21&lt;=$K$36,1,0))</x:f>
        <x:v>1</x:v>
      </x:c>
      <x:c r="J899" s="82" t="n">
        <x:f>IF($L$36=0,1,IF(Geometries!W11&gt;=$L$36,1,0))</x:f>
        <x:v>1</x:v>
      </x:c>
      <x:c r="K899" s="82" t="n">
        <x:f>MIN(IF($M$36=1,Geometries!Z11,1),IF($N$36=1,Geometries!AA11,1))</x:f>
        <x:v>1</x:v>
      </x:c>
      <x:c r="L899" s="82" t="n">
        <x:f>MIN(IF($S$36=1,'Pair Build'!AE21,1),IF($T$36=1,'Pair Build'!AF21,1))</x:f>
        <x:v>1</x:v>
      </x:c>
      <x:c r="M899" s="82" t="n">
        <x:f>IF($O$36=0,1,IF('Pair Build'!AH21&lt;=$O$36,1,0))</x:f>
        <x:v>1</x:v>
      </x:c>
      <x:c r="N899" s="82" t="n">
        <x:f>IF($P$36=0,1,IF('Pair Build'!AI21="PASS",1,0))</x:f>
        <x:v>1</x:v>
      </x:c>
      <x:c r="O899" s="82" t="n">
        <x:f>IF(F899&lt;1,'Pair Build'!Y21,'Pair Build'!Z21)/$Q$36</x:f>
        <x:v>2.88</x:v>
      </x:c>
      <x:c r="P899" s="82" t="n">
        <x:f>IF('Pair Build'!AK21="T3 FIRM",1,IF(Geometries!AC11&lt;=$R$36,1,0))</x:f>
        <x:v>1</x:v>
      </x:c>
      <x:c r="Q899" s="82" t="n">
        <x:f>IF($U$36=1,Geometries!AB11,1)</x:f>
        <x:v>0.88</x:v>
      </x:c>
      <x:c r="R899" s="82" t="n">
        <x:f>IF($V$36=1,Lineages!AJ10,1)</x:f>
        <x:v>1</x:v>
      </x:c>
      <x:c r="S899" s="82" t="n">
        <x:f>MIN(1,G899,H899,K899,L899,Q899,R899)</x:f>
        <x:v>0.88</x:v>
      </x:c>
      <x:c r="T899" s="74" t="str">
        <x:f>IF(AND('Pair Build'!AJ21="FIT",I899=1,J899=1,M899=1,N899=1,O899&lt;=$E$36,P899=1),"PASS","FAIL")</x:f>
        <x:v>FAIL</x:v>
      </x:c>
      <x:c r="U899" s="98" t="str">
        <x:f>IF(AND(S899&gt;=F899,T899="PASS"),"PASS","FAIL")</x:f>
        <x:v>FAIL</x:v>
      </x:c>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row>
    <x:row r="900">
      <x:c r="B900" s="28" t="str">
        <x:v>P28</x:v>
      </x:c>
      <x:c r="C900" s="28" t="str">
        <x:v>L3-G5</x:v>
      </x:c>
      <x:c r="D900" s="28" t="str">
        <x:v>L3</x:v>
      </x:c>
      <x:c r="E900" s="28" t="str">
        <x:v>G5</x:v>
      </x:c>
      <x:c r="F900" s="96" t="n">
        <x:f>$D$36</x:f>
        <x:v>0.4</x:v>
      </x:c>
      <x:c r="G900" s="82" t="n">
        <x:f>Y$36</x:f>
        <x:v>1</x:v>
      </x:c>
      <x:c r="H900" s="82" t="n">
        <x:f>MIN(1,Geometries!E12*$I$36+(1-Geometries!E12)*(Geometries!J12*$F$36+Geometries!K12*$G$36*IF(Geometries!M12="YES",1,$J$36)+Geometries!L12*$H$36*IF(Geometries!M12="YES",1,$J$36)))</x:f>
        <x:v>1</x:v>
      </x:c>
      <x:c r="I900" s="82" t="n">
        <x:f>IF($K$36=0,1,IF('Pair Build'!AG22&lt;=$K$36,1,0))</x:f>
        <x:v>1</x:v>
      </x:c>
      <x:c r="J900" s="82" t="n">
        <x:f>IF($L$36=0,1,IF(Geometries!W12&gt;=$L$36,1,0))</x:f>
        <x:v>1</x:v>
      </x:c>
      <x:c r="K900" s="82" t="n">
        <x:f>MIN(IF($M$36=1,Geometries!Z12,1),IF($N$36=1,Geometries!AA12,1))</x:f>
        <x:v>1</x:v>
      </x:c>
      <x:c r="L900" s="82" t="n">
        <x:f>MIN(IF($S$36=1,'Pair Build'!AE22,1),IF($T$36=1,'Pair Build'!AF22,1))</x:f>
        <x:v>1</x:v>
      </x:c>
      <x:c r="M900" s="82" t="n">
        <x:f>IF($O$36=0,1,IF('Pair Build'!AH22&lt;=$O$36,1,0))</x:f>
        <x:v>1</x:v>
      </x:c>
      <x:c r="N900" s="82" t="n">
        <x:f>IF($P$36=0,1,IF('Pair Build'!AI22="PASS",1,0))</x:f>
        <x:v>1</x:v>
      </x:c>
      <x:c r="O900" s="82" t="n">
        <x:f>IF(F900&lt;1,'Pair Build'!Y22,'Pair Build'!Z22)/$Q$36</x:f>
        <x:v>14.421052631578949</x:v>
      </x:c>
      <x:c r="P900" s="82" t="n">
        <x:f>IF('Pair Build'!AK22="T3 FIRM",1,IF(Geometries!AC12&lt;=$R$36,1,0))</x:f>
        <x:v>1</x:v>
      </x:c>
      <x:c r="Q900" s="82" t="n">
        <x:f>IF($U$36=1,Geometries!AB12,1)</x:f>
        <x:v>0.6</x:v>
      </x:c>
      <x:c r="R900" s="82" t="n">
        <x:f>IF($V$36=1,Lineages!AJ10,1)</x:f>
        <x:v>1</x:v>
      </x:c>
      <x:c r="S900" s="82" t="n">
        <x:f>MIN(1,G900,H900,K900,L900,Q900,R900)</x:f>
        <x:v>0.6</x:v>
      </x:c>
      <x:c r="T900" s="74" t="str">
        <x:f>IF(AND('Pair Build'!AJ22="FIT",I900=1,J900=1,M900=1,N900=1,O900&lt;=$E$36,P900=1),"PASS","FAIL")</x:f>
        <x:v>FAIL</x:v>
      </x:c>
      <x:c r="U900" s="98" t="str">
        <x:f>IF(AND(S900&gt;=F900,T900="PASS"),"PASS","FAIL")</x:f>
        <x:v>FAIL</x:v>
      </x:c>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row>
    <x:row r="901">
      <x:c r="B901" s="28" t="str">
        <x:v>P28</x:v>
      </x:c>
      <x:c r="C901" s="28" t="str">
        <x:v>L4-G1</x:v>
      </x:c>
      <x:c r="D901" s="28" t="str">
        <x:v>L4</x:v>
      </x:c>
      <x:c r="E901" s="28" t="str">
        <x:v>G1</x:v>
      </x:c>
      <x:c r="F901" s="96" t="n">
        <x:f>$D$36</x:f>
        <x:v>0.4</x:v>
      </x:c>
      <x:c r="G901" s="82" t="n">
        <x:f>Z$36</x:f>
        <x:v>0.6750295325420487</x:v>
      </x:c>
      <x:c r="H901" s="82" t="n">
        <x:f>MIN(1,Geometries!E8*$I$36+(1-Geometries!E8)*(Geometries!J8*$F$36+Geometries!K8*$G$36*IF(Geometries!M8="YES",1,$J$36)+Geometries!L8*$H$36*IF(Geometries!M8="YES",1,$J$36)))</x:f>
        <x:v>1</x:v>
      </x:c>
      <x:c r="I901" s="82" t="n">
        <x:f>IF($K$36=0,1,IF('Pair Build'!AG23&lt;=$K$36,1,0))</x:f>
        <x:v>1</x:v>
      </x:c>
      <x:c r="J901" s="82" t="n">
        <x:f>IF($L$36=0,1,IF(Geometries!W8&gt;=$L$36,1,0))</x:f>
        <x:v>1</x:v>
      </x:c>
      <x:c r="K901" s="82" t="n">
        <x:f>MIN(IF($M$36=1,Geometries!Z8,1),IF($N$36=1,Geometries!AA8,1))</x:f>
        <x:v>1</x:v>
      </x:c>
      <x:c r="L901" s="82" t="n">
        <x:f>MIN(IF($S$36=1,'Pair Build'!AE23,1),IF($T$36=1,'Pair Build'!AF23,1))</x:f>
        <x:v>1</x:v>
      </x:c>
      <x:c r="M901" s="82" t="n">
        <x:f>IF($O$36=0,1,IF('Pair Build'!AH23&lt;=$O$36,1,0))</x:f>
        <x:v>1</x:v>
      </x:c>
      <x:c r="N901" s="82" t="n">
        <x:f>IF($P$36=0,1,IF('Pair Build'!AI23="PASS",1,0))</x:f>
        <x:v>1</x:v>
      </x:c>
      <x:c r="O901" s="82" t="n">
        <x:f>IF(F901&lt;1,'Pair Build'!Y23,'Pair Build'!Z23)/$Q$36</x:f>
        <x:v>20.276470588235295</x:v>
      </x:c>
      <x:c r="P901" s="82" t="n">
        <x:f>IF('Pair Build'!AK23="T3 FIRM",1,IF(Geometries!AC8&lt;=$R$36,1,0))</x:f>
        <x:v>1</x:v>
      </x:c>
      <x:c r="Q901" s="82" t="n">
        <x:f>IF($U$36=1,Geometries!AB8,1)</x:f>
        <x:v>0.667</x:v>
      </x:c>
      <x:c r="R901" s="82" t="n">
        <x:f>IF($V$36=1,Lineages!AJ11,1)</x:f>
        <x:v>1</x:v>
      </x:c>
      <x:c r="S901" s="82" t="n">
        <x:f>MIN(1,G901,H901,K901,L901,Q901,R901)</x:f>
        <x:v>0.667</x:v>
      </x:c>
      <x:c r="T901" s="74" t="str">
        <x:f>IF(AND('Pair Build'!AJ23="FIT",I901=1,J901=1,M901=1,N901=1,O901&lt;=$E$36,P901=1),"PASS","FAIL")</x:f>
        <x:v>PASS</x:v>
      </x:c>
      <x:c r="U901" s="98" t="str">
        <x:f>IF(AND(S901&gt;=F901,T901="PASS"),"PASS","FAIL")</x:f>
        <x:v>PASS</x:v>
      </x:c>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row>
    <x:row r="902">
      <x:c r="B902" s="28" t="str">
        <x:v>P28</x:v>
      </x:c>
      <x:c r="C902" s="28" t="str">
        <x:v>L4-G2</x:v>
      </x:c>
      <x:c r="D902" s="28" t="str">
        <x:v>L4</x:v>
      </x:c>
      <x:c r="E902" s="28" t="str">
        <x:v>G2</x:v>
      </x:c>
      <x:c r="F902" s="96" t="n">
        <x:f>$D$36</x:f>
        <x:v>0.4</x:v>
      </x:c>
      <x:c r="G902" s="82" t="n">
        <x:f>Z$36</x:f>
        <x:v>0.6750295325420487</x:v>
      </x:c>
      <x:c r="H902" s="82" t="n">
        <x:f>MIN(1,Geometries!E9*$I$36+(1-Geometries!E9)*(Geometries!J9*$F$36+Geometries!K9*$G$36*IF(Geometries!M9="YES",1,$J$36)+Geometries!L9*$H$36*IF(Geometries!M9="YES",1,$J$36)))</x:f>
        <x:v>1</x:v>
      </x:c>
      <x:c r="I902" s="82" t="n">
        <x:f>IF($K$36=0,1,IF('Pair Build'!AG24&lt;=$K$36,1,0))</x:f>
        <x:v>1</x:v>
      </x:c>
      <x:c r="J902" s="82" t="n">
        <x:f>IF($L$36=0,1,IF(Geometries!W9&gt;=$L$36,1,0))</x:f>
        <x:v>1</x:v>
      </x:c>
      <x:c r="K902" s="82" t="n">
        <x:f>MIN(IF($M$36=1,Geometries!Z9,1),IF($N$36=1,Geometries!AA9,1))</x:f>
        <x:v>1</x:v>
      </x:c>
      <x:c r="L902" s="82" t="n">
        <x:f>MIN(IF($S$36=1,'Pair Build'!AE24,1),IF($T$36=1,'Pair Build'!AF24,1))</x:f>
        <x:v>1</x:v>
      </x:c>
      <x:c r="M902" s="82" t="n">
        <x:f>IF($O$36=0,1,IF('Pair Build'!AH24&lt;=$O$36,1,0))</x:f>
        <x:v>1</x:v>
      </x:c>
      <x:c r="N902" s="82" t="n">
        <x:f>IF($P$36=0,1,IF('Pair Build'!AI24="PASS",1,0))</x:f>
        <x:v>1</x:v>
      </x:c>
      <x:c r="O902" s="82" t="n">
        <x:f>IF(F902&lt;1,'Pair Build'!Y24,'Pair Build'!Z24)/$Q$36</x:f>
        <x:v>27.45</x:v>
      </x:c>
      <x:c r="P902" s="82" t="n">
        <x:f>IF('Pair Build'!AK24="T3 FIRM",1,IF(Geometries!AC9&lt;=$R$36,1,0))</x:f>
        <x:v>1</x:v>
      </x:c>
      <x:c r="Q902" s="82" t="n">
        <x:f>IF($U$36=1,Geometries!AB9,1)</x:f>
        <x:v>0.9</x:v>
      </x:c>
      <x:c r="R902" s="82" t="n">
        <x:f>IF($V$36=1,Lineages!AJ11,1)</x:f>
        <x:v>1</x:v>
      </x:c>
      <x:c r="S902" s="82" t="n">
        <x:f>MIN(1,G902,H902,K902,L902,Q902,R902)</x:f>
        <x:v>0.6750295325420487</x:v>
      </x:c>
      <x:c r="T902" s="74" t="str">
        <x:f>IF(AND('Pair Build'!AJ24="FIT",I902=1,J902=1,M902=1,N902=1,O902&lt;=$E$36,P902=1),"PASS","FAIL")</x:f>
        <x:v>PASS</x:v>
      </x:c>
      <x:c r="U902" s="98" t="str">
        <x:f>IF(AND(S902&gt;=F902,T902="PASS"),"PASS","FAIL")</x:f>
        <x:v>PASS</x:v>
      </x:c>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row>
    <x:row r="903">
      <x:c r="B903" s="28" t="str">
        <x:v>P28</x:v>
      </x:c>
      <x:c r="C903" s="28" t="str">
        <x:v>L4-G3</x:v>
      </x:c>
      <x:c r="D903" s="28" t="str">
        <x:v>L4</x:v>
      </x:c>
      <x:c r="E903" s="28" t="str">
        <x:v>G3</x:v>
      </x:c>
      <x:c r="F903" s="96" t="n">
        <x:f>$D$36</x:f>
        <x:v>0.4</x:v>
      </x:c>
      <x:c r="G903" s="82" t="n">
        <x:f>Z$36</x:f>
        <x:v>0.6750295325420487</x:v>
      </x:c>
      <x:c r="H903" s="82" t="n">
        <x:f>MIN(1,Geometries!E10*$I$36+(1-Geometries!E10)*(Geometries!J10*$F$36+Geometries!K10*$G$36*IF(Geometries!M10="YES",1,$J$36)+Geometries!L10*$H$36*IF(Geometries!M10="YES",1,$J$36)))</x:f>
        <x:v>1</x:v>
      </x:c>
      <x:c r="I903" s="82" t="n">
        <x:f>IF($K$36=0,1,IF('Pair Build'!AG25&lt;=$K$36,1,0))</x:f>
        <x:v>1</x:v>
      </x:c>
      <x:c r="J903" s="82" t="n">
        <x:f>IF($L$36=0,1,IF(Geometries!W10&gt;=$L$36,1,0))</x:f>
        <x:v>1</x:v>
      </x:c>
      <x:c r="K903" s="82" t="n">
        <x:f>MIN(IF($M$36=1,Geometries!Z10,1),IF($N$36=1,Geometries!AA10,1))</x:f>
        <x:v>1</x:v>
      </x:c>
      <x:c r="L903" s="82" t="n">
        <x:f>MIN(IF($S$36=1,'Pair Build'!AE25,1),IF($T$36=1,'Pair Build'!AF25,1))</x:f>
        <x:v>1</x:v>
      </x:c>
      <x:c r="M903" s="82" t="n">
        <x:f>IF($O$36=0,1,IF('Pair Build'!AH25&lt;=$O$36,1,0))</x:f>
        <x:v>1</x:v>
      </x:c>
      <x:c r="N903" s="82" t="n">
        <x:f>IF($P$36=0,1,IF('Pair Build'!AI25="PASS",1,0))</x:f>
        <x:v>1</x:v>
      </x:c>
      <x:c r="O903" s="82" t="n">
        <x:f>IF(F903&lt;1,'Pair Build'!Y25,'Pair Build'!Z25)/$Q$36</x:f>
        <x:v>21.655882352941177</x:v>
      </x:c>
      <x:c r="P903" s="82" t="n">
        <x:f>IF('Pair Build'!AK25="T3 FIRM",1,IF(Geometries!AC10&lt;=$R$36,1,0))</x:f>
        <x:v>1</x:v>
      </x:c>
      <x:c r="Q903" s="82" t="n">
        <x:f>IF($U$36=1,Geometries!AB10,1)</x:f>
        <x:v>0.7</x:v>
      </x:c>
      <x:c r="R903" s="82" t="n">
        <x:f>IF($V$36=1,Lineages!AJ11,1)</x:f>
        <x:v>1</x:v>
      </x:c>
      <x:c r="S903" s="82" t="n">
        <x:f>MIN(1,G903,H903,K903,L903,Q903,R903)</x:f>
        <x:v>0.6750295325420487</x:v>
      </x:c>
      <x:c r="T903" s="74" t="str">
        <x:f>IF(AND('Pair Build'!AJ25="FIT",I903=1,J903=1,M903=1,N903=1,O903&lt;=$E$36,P903=1),"PASS","FAIL")</x:f>
        <x:v>PASS</x:v>
      </x:c>
      <x:c r="U903" s="98" t="str">
        <x:f>IF(AND(S903&gt;=F903,T903="PASS"),"PASS","FAIL")</x:f>
        <x:v>PASS</x:v>
      </x:c>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row>
    <x:row r="904">
      <x:c r="B904" s="28" t="str">
        <x:v>P28</x:v>
      </x:c>
      <x:c r="C904" s="28" t="str">
        <x:v>L4-G4</x:v>
      </x:c>
      <x:c r="D904" s="28" t="str">
        <x:v>L4</x:v>
      </x:c>
      <x:c r="E904" s="28" t="str">
        <x:v>G4</x:v>
      </x:c>
      <x:c r="F904" s="96" t="n">
        <x:f>$D$36</x:f>
        <x:v>0.4</x:v>
      </x:c>
      <x:c r="G904" s="82" t="n">
        <x:f>Z$36</x:f>
        <x:v>0.6750295325420487</x:v>
      </x:c>
      <x:c r="H904" s="82" t="n">
        <x:f>MIN(1,Geometries!E11*$I$36+(1-Geometries!E11)*(Geometries!J11*$F$36+Geometries!K11*$G$36*IF(Geometries!M11="YES",1,$J$36)+Geometries!L11*$H$36*IF(Geometries!M11="YES",1,$J$36)))</x:f>
        <x:v>1</x:v>
      </x:c>
      <x:c r="I904" s="82" t="n">
        <x:f>IF($K$36=0,1,IF('Pair Build'!AG26&lt;=$K$36,1,0))</x:f>
        <x:v>1</x:v>
      </x:c>
      <x:c r="J904" s="82" t="n">
        <x:f>IF($L$36=0,1,IF(Geometries!W11&gt;=$L$36,1,0))</x:f>
        <x:v>1</x:v>
      </x:c>
      <x:c r="K904" s="82" t="n">
        <x:f>MIN(IF($M$36=1,Geometries!Z11,1),IF($N$36=1,Geometries!AA11,1))</x:f>
        <x:v>1</x:v>
      </x:c>
      <x:c r="L904" s="82" t="n">
        <x:f>MIN(IF($S$36=1,'Pair Build'!AE26,1),IF($T$36=1,'Pair Build'!AF26,1))</x:f>
        <x:v>1</x:v>
      </x:c>
      <x:c r="M904" s="82" t="n">
        <x:f>IF($O$36=0,1,IF('Pair Build'!AH26&lt;=$O$36,1,0))</x:f>
        <x:v>1</x:v>
      </x:c>
      <x:c r="N904" s="82" t="n">
        <x:f>IF($P$36=0,1,IF('Pair Build'!AI26="PASS",1,0))</x:f>
        <x:v>1</x:v>
      </x:c>
      <x:c r="O904" s="82" t="n">
        <x:f>IF(F904&lt;1,'Pair Build'!Y26,'Pair Build'!Z26)/$Q$36</x:f>
        <x:v>3.6333333333333333</x:v>
      </x:c>
      <x:c r="P904" s="82" t="n">
        <x:f>IF('Pair Build'!AK26="T3 FIRM",1,IF(Geometries!AC11&lt;=$R$36,1,0))</x:f>
        <x:v>1</x:v>
      </x:c>
      <x:c r="Q904" s="82" t="n">
        <x:f>IF($U$36=1,Geometries!AB11,1)</x:f>
        <x:v>0.88</x:v>
      </x:c>
      <x:c r="R904" s="82" t="n">
        <x:f>IF($V$36=1,Lineages!AJ11,1)</x:f>
        <x:v>1</x:v>
      </x:c>
      <x:c r="S904" s="82" t="n">
        <x:f>MIN(1,G904,H904,K904,L904,Q904,R904)</x:f>
        <x:v>0.6750295325420487</x:v>
      </x:c>
      <x:c r="T904" s="74" t="str">
        <x:f>IF(AND('Pair Build'!AJ26="FIT",I904=1,J904=1,M904=1,N904=1,O904&lt;=$E$36,P904=1),"PASS","FAIL")</x:f>
        <x:v>PASS</x:v>
      </x:c>
      <x:c r="U904" s="98" t="str">
        <x:f>IF(AND(S904&gt;=F904,T904="PASS"),"PASS","FAIL")</x:f>
        <x:v>PASS</x:v>
      </x:c>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row>
    <x:row r="905">
      <x:c r="B905" s="28" t="str">
        <x:v>P28</x:v>
      </x:c>
      <x:c r="C905" s="28" t="str">
        <x:v>L4-G5</x:v>
      </x:c>
      <x:c r="D905" s="28" t="str">
        <x:v>L4</x:v>
      </x:c>
      <x:c r="E905" s="28" t="str">
        <x:v>G5</x:v>
      </x:c>
      <x:c r="F905" s="96" t="n">
        <x:f>$D$36</x:f>
        <x:v>0.4</x:v>
      </x:c>
      <x:c r="G905" s="82" t="n">
        <x:f>Z$36</x:f>
        <x:v>0.6750295325420487</x:v>
      </x:c>
      <x:c r="H905" s="82" t="n">
        <x:f>MIN(1,Geometries!E12*$I$36+(1-Geometries!E12)*(Geometries!J12*$F$36+Geometries!K12*$G$36*IF(Geometries!M12="YES",1,$J$36)+Geometries!L12*$H$36*IF(Geometries!M12="YES",1,$J$36)))</x:f>
        <x:v>1</x:v>
      </x:c>
      <x:c r="I905" s="82" t="n">
        <x:f>IF($K$36=0,1,IF('Pair Build'!AG27&lt;=$K$36,1,0))</x:f>
        <x:v>1</x:v>
      </x:c>
      <x:c r="J905" s="82" t="n">
        <x:f>IF($L$36=0,1,IF(Geometries!W12&gt;=$L$36,1,0))</x:f>
        <x:v>1</x:v>
      </x:c>
      <x:c r="K905" s="82" t="n">
        <x:f>MIN(IF($M$36=1,Geometries!Z12,1),IF($N$36=1,Geometries!AA12,1))</x:f>
        <x:v>1</x:v>
      </x:c>
      <x:c r="L905" s="82" t="n">
        <x:f>MIN(IF($S$36=1,'Pair Build'!AE27,1),IF($T$36=1,'Pair Build'!AF27,1))</x:f>
        <x:v>1</x:v>
      </x:c>
      <x:c r="M905" s="82" t="n">
        <x:f>IF($O$36=0,1,IF('Pair Build'!AH27&lt;=$O$36,1,0))</x:f>
        <x:v>1</x:v>
      </x:c>
      <x:c r="N905" s="82" t="n">
        <x:f>IF($P$36=0,1,IF('Pair Build'!AI27="PASS",1,0))</x:f>
        <x:v>1</x:v>
      </x:c>
      <x:c r="O905" s="82" t="n">
        <x:f>IF(F905&lt;1,'Pair Build'!Y27,'Pair Build'!Z27)/$Q$36</x:f>
        <x:v>19.20394736842105</x:v>
      </x:c>
      <x:c r="P905" s="82" t="n">
        <x:f>IF('Pair Build'!AK27="T3 FIRM",1,IF(Geometries!AC12&lt;=$R$36,1,0))</x:f>
        <x:v>1</x:v>
      </x:c>
      <x:c r="Q905" s="82" t="n">
        <x:f>IF($U$36=1,Geometries!AB12,1)</x:f>
        <x:v>0.6</x:v>
      </x:c>
      <x:c r="R905" s="82" t="n">
        <x:f>IF($V$36=1,Lineages!AJ11,1)</x:f>
        <x:v>1</x:v>
      </x:c>
      <x:c r="S905" s="82" t="n">
        <x:f>MIN(1,G905,H905,K905,L905,Q905,R905)</x:f>
        <x:v>0.6</x:v>
      </x:c>
      <x:c r="T905" s="74" t="str">
        <x:f>IF(AND('Pair Build'!AJ27="FIT",I905=1,J905=1,M905=1,N905=1,O905&lt;=$E$36,P905=1),"PASS","FAIL")</x:f>
        <x:v>PASS</x:v>
      </x:c>
      <x:c r="U905" s="98" t="str">
        <x:f>IF(AND(S905&gt;=F905,T905="PASS"),"PASS","FAIL")</x:f>
        <x:v>PASS</x:v>
      </x:c>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row>
    <x:row r="906">
      <x:c r="B906" s="28" t="str">
        <x:v>P28</x:v>
      </x:c>
      <x:c r="C906" s="28" t="str">
        <x:v>L5-G1</x:v>
      </x:c>
      <x:c r="D906" s="28" t="str">
        <x:v>L5</x:v>
      </x:c>
      <x:c r="E906" s="28" t="str">
        <x:v>G1</x:v>
      </x:c>
      <x:c r="F906" s="96" t="n">
        <x:f>$D$36</x:f>
        <x:v>0.4</x:v>
      </x:c>
      <x:c r="G906" s="82" t="n">
        <x:f>AA$36</x:f>
        <x:v>0.33751476627102434</x:v>
      </x:c>
      <x:c r="H906" s="82" t="n">
        <x:f>MIN(1,Geometries!E8*$I$36+(1-Geometries!E8)*(Geometries!J8*$F$36+Geometries!K8*$G$36*IF(Geometries!M8="YES",1,$J$36)+Geometries!L8*$H$36*IF(Geometries!M8="YES",1,$J$36)))</x:f>
        <x:v>1</x:v>
      </x:c>
      <x:c r="I906" s="82" t="n">
        <x:f>IF($K$36=0,1,IF('Pair Build'!AG28&lt;=$K$36,1,0))</x:f>
        <x:v>1</x:v>
      </x:c>
      <x:c r="J906" s="82" t="n">
        <x:f>IF($L$36=0,1,IF(Geometries!W8&gt;=$L$36,1,0))</x:f>
        <x:v>1</x:v>
      </x:c>
      <x:c r="K906" s="82" t="n">
        <x:f>MIN(IF($M$36=1,Geometries!Z8,1),IF($N$36=1,Geometries!AA8,1))</x:f>
        <x:v>1</x:v>
      </x:c>
      <x:c r="L906" s="82" t="n">
        <x:f>MIN(IF($S$36=1,'Pair Build'!AE28,1),IF($T$36=1,'Pair Build'!AF28,1))</x:f>
        <x:v>1</x:v>
      </x:c>
      <x:c r="M906" s="82" t="n">
        <x:f>IF($O$36=0,1,IF('Pair Build'!AH28&lt;=$O$36,1,0))</x:f>
        <x:v>1</x:v>
      </x:c>
      <x:c r="N906" s="82" t="n">
        <x:f>IF($P$36=0,1,IF('Pair Build'!AI28="PASS",1,0))</x:f>
        <x:v>1</x:v>
      </x:c>
      <x:c r="O906" s="82" t="n">
        <x:f>IF(F906&lt;1,'Pair Build'!Y28,'Pair Build'!Z28)/$Q$36</x:f>
        <x:v>12</x:v>
      </x:c>
      <x:c r="P906" s="82" t="n">
        <x:f>IF('Pair Build'!AK28="T3 FIRM",1,IF(Geometries!AC8&lt;=$R$36,1,0))</x:f>
        <x:v>1</x:v>
      </x:c>
      <x:c r="Q906" s="82" t="n">
        <x:f>IF($U$36=1,Geometries!AB8,1)</x:f>
        <x:v>0.667</x:v>
      </x:c>
      <x:c r="R906" s="82" t="n">
        <x:f>IF($V$36=1,Lineages!AJ12,1)</x:f>
        <x:v>1</x:v>
      </x:c>
      <x:c r="S906" s="82" t="n">
        <x:f>MIN(1,G906,H906,K906,L906,Q906,R906)</x:f>
        <x:v>0.33751476627102434</x:v>
      </x:c>
      <x:c r="T906" s="74" t="str">
        <x:f>IF(AND('Pair Build'!AJ28="FIT",I906=1,J906=1,M906=1,N906=1,O906&lt;=$E$36,P906=1),"PASS","FAIL")</x:f>
        <x:v>PASS</x:v>
      </x:c>
      <x:c r="U906" s="98" t="str">
        <x:f>IF(AND(S906&gt;=F906,T906="PASS"),"PASS","FAIL")</x:f>
        <x:v>FAIL</x:v>
      </x:c>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row>
    <x:row r="907">
      <x:c r="B907" s="28" t="str">
        <x:v>P28</x:v>
      </x:c>
      <x:c r="C907" s="28" t="str">
        <x:v>L5-G2</x:v>
      </x:c>
      <x:c r="D907" s="28" t="str">
        <x:v>L5</x:v>
      </x:c>
      <x:c r="E907" s="28" t="str">
        <x:v>G2</x:v>
      </x:c>
      <x:c r="F907" s="96" t="n">
        <x:f>$D$36</x:f>
        <x:v>0.4</x:v>
      </x:c>
      <x:c r="G907" s="82" t="n">
        <x:f>AA$36</x:f>
        <x:v>0.33751476627102434</x:v>
      </x:c>
      <x:c r="H907" s="82" t="n">
        <x:f>MIN(1,Geometries!E9*$I$36+(1-Geometries!E9)*(Geometries!J9*$F$36+Geometries!K9*$G$36*IF(Geometries!M9="YES",1,$J$36)+Geometries!L9*$H$36*IF(Geometries!M9="YES",1,$J$36)))</x:f>
        <x:v>1</x:v>
      </x:c>
      <x:c r="I907" s="82" t="n">
        <x:f>IF($K$36=0,1,IF('Pair Build'!AG29&lt;=$K$36,1,0))</x:f>
        <x:v>1</x:v>
      </x:c>
      <x:c r="J907" s="82" t="n">
        <x:f>IF($L$36=0,1,IF(Geometries!W9&gt;=$L$36,1,0))</x:f>
        <x:v>1</x:v>
      </x:c>
      <x:c r="K907" s="82" t="n">
        <x:f>MIN(IF($M$36=1,Geometries!Z9,1),IF($N$36=1,Geometries!AA9,1))</x:f>
        <x:v>1</x:v>
      </x:c>
      <x:c r="L907" s="82" t="n">
        <x:f>MIN(IF($S$36=1,'Pair Build'!AE29,1),IF($T$36=1,'Pair Build'!AF29,1))</x:f>
        <x:v>1</x:v>
      </x:c>
      <x:c r="M907" s="82" t="n">
        <x:f>IF($O$36=0,1,IF('Pair Build'!AH29&lt;=$O$36,1,0))</x:f>
        <x:v>1</x:v>
      </x:c>
      <x:c r="N907" s="82" t="n">
        <x:f>IF($P$36=0,1,IF('Pair Build'!AI29="PASS",1,0))</x:f>
        <x:v>1</x:v>
      </x:c>
      <x:c r="O907" s="82" t="n">
        <x:f>IF(F907&lt;1,'Pair Build'!Y29,'Pair Build'!Z29)/$Q$36</x:f>
        <x:v>18</x:v>
      </x:c>
      <x:c r="P907" s="82" t="n">
        <x:f>IF('Pair Build'!AK29="T3 FIRM",1,IF(Geometries!AC9&lt;=$R$36,1,0))</x:f>
        <x:v>1</x:v>
      </x:c>
      <x:c r="Q907" s="82" t="n">
        <x:f>IF($U$36=1,Geometries!AB9,1)</x:f>
        <x:v>0.9</x:v>
      </x:c>
      <x:c r="R907" s="82" t="n">
        <x:f>IF($V$36=1,Lineages!AJ12,1)</x:f>
        <x:v>1</x:v>
      </x:c>
      <x:c r="S907" s="82" t="n">
        <x:f>MIN(1,G907,H907,K907,L907,Q907,R907)</x:f>
        <x:v>0.33751476627102434</x:v>
      </x:c>
      <x:c r="T907" s="74" t="str">
        <x:f>IF(AND('Pair Build'!AJ29="FIT",I907=1,J907=1,M907=1,N907=1,O907&lt;=$E$36,P907=1),"PASS","FAIL")</x:f>
        <x:v>PASS</x:v>
      </x:c>
      <x:c r="U907" s="98" t="str">
        <x:f>IF(AND(S907&gt;=F907,T907="PASS"),"PASS","FAIL")</x:f>
        <x:v>FAIL</x:v>
      </x:c>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row>
    <x:row r="908">
      <x:c r="B908" s="28" t="str">
        <x:v>P28</x:v>
      </x:c>
      <x:c r="C908" s="28" t="str">
        <x:v>L5-G3</x:v>
      </x:c>
      <x:c r="D908" s="28" t="str">
        <x:v>L5</x:v>
      </x:c>
      <x:c r="E908" s="28" t="str">
        <x:v>G3</x:v>
      </x:c>
      <x:c r="F908" s="96" t="n">
        <x:f>$D$36</x:f>
        <x:v>0.4</x:v>
      </x:c>
      <x:c r="G908" s="82" t="n">
        <x:f>AA$36</x:f>
        <x:v>0.33751476627102434</x:v>
      </x:c>
      <x:c r="H908" s="82" t="n">
        <x:f>MIN(1,Geometries!E10*$I$36+(1-Geometries!E10)*(Geometries!J10*$F$36+Geometries!K10*$G$36*IF(Geometries!M10="YES",1,$J$36)+Geometries!L10*$H$36*IF(Geometries!M10="YES",1,$J$36)))</x:f>
        <x:v>1</x:v>
      </x:c>
      <x:c r="I908" s="82" t="n">
        <x:f>IF($K$36=0,1,IF('Pair Build'!AG30&lt;=$K$36,1,0))</x:f>
        <x:v>1</x:v>
      </x:c>
      <x:c r="J908" s="82" t="n">
        <x:f>IF($L$36=0,1,IF(Geometries!W10&gt;=$L$36,1,0))</x:f>
        <x:v>1</x:v>
      </x:c>
      <x:c r="K908" s="82" t="n">
        <x:f>MIN(IF($M$36=1,Geometries!Z10,1),IF($N$36=1,Geometries!AA10,1))</x:f>
        <x:v>1</x:v>
      </x:c>
      <x:c r="L908" s="82" t="n">
        <x:f>MIN(IF($S$36=1,'Pair Build'!AE30,1),IF($T$36=1,'Pair Build'!AF30,1))</x:f>
        <x:v>1</x:v>
      </x:c>
      <x:c r="M908" s="82" t="n">
        <x:f>IF($O$36=0,1,IF('Pair Build'!AH30&lt;=$O$36,1,0))</x:f>
        <x:v>1</x:v>
      </x:c>
      <x:c r="N908" s="82" t="n">
        <x:f>IF($P$36=0,1,IF('Pair Build'!AI30="PASS",1,0))</x:f>
        <x:v>1</x:v>
      </x:c>
      <x:c r="O908" s="82" t="n">
        <x:f>IF(F908&lt;1,'Pair Build'!Y30,'Pair Build'!Z30)/$Q$36</x:f>
        <x:v>14</x:v>
      </x:c>
      <x:c r="P908" s="82" t="n">
        <x:f>IF('Pair Build'!AK30="T3 FIRM",1,IF(Geometries!AC10&lt;=$R$36,1,0))</x:f>
        <x:v>1</x:v>
      </x:c>
      <x:c r="Q908" s="82" t="n">
        <x:f>IF($U$36=1,Geometries!AB10,1)</x:f>
        <x:v>0.7</x:v>
      </x:c>
      <x:c r="R908" s="82" t="n">
        <x:f>IF($V$36=1,Lineages!AJ12,1)</x:f>
        <x:v>1</x:v>
      </x:c>
      <x:c r="S908" s="82" t="n">
        <x:f>MIN(1,G908,H908,K908,L908,Q908,R908)</x:f>
        <x:v>0.33751476627102434</x:v>
      </x:c>
      <x:c r="T908" s="74" t="str">
        <x:f>IF(AND('Pair Build'!AJ30="FIT",I908=1,J908=1,M908=1,N908=1,O908&lt;=$E$36,P908=1),"PASS","FAIL")</x:f>
        <x:v>PASS</x:v>
      </x:c>
      <x:c r="U908" s="98" t="str">
        <x:f>IF(AND(S908&gt;=F908,T908="PASS"),"PASS","FAIL")</x:f>
        <x:v>FAIL</x:v>
      </x:c>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row>
    <x:row r="909">
      <x:c r="B909" s="28" t="str">
        <x:v>P28</x:v>
      </x:c>
      <x:c r="C909" s="28" t="str">
        <x:v>L5-G4</x:v>
      </x:c>
      <x:c r="D909" s="28" t="str">
        <x:v>L5</x:v>
      </x:c>
      <x:c r="E909" s="28" t="str">
        <x:v>G4</x:v>
      </x:c>
      <x:c r="F909" s="96" t="n">
        <x:f>$D$36</x:f>
        <x:v>0.4</x:v>
      </x:c>
      <x:c r="G909" s="82" t="n">
        <x:f>AA$36</x:f>
        <x:v>0.33751476627102434</x:v>
      </x:c>
      <x:c r="H909" s="82" t="n">
        <x:f>MIN(1,Geometries!E11*$I$36+(1-Geometries!E11)*(Geometries!J11*$F$36+Geometries!K11*$G$36*IF(Geometries!M11="YES",1,$J$36)+Geometries!L11*$H$36*IF(Geometries!M11="YES",1,$J$36)))</x:f>
        <x:v>1</x:v>
      </x:c>
      <x:c r="I909" s="82" t="n">
        <x:f>IF($K$36=0,1,IF('Pair Build'!AG31&lt;=$K$36,1,0))</x:f>
        <x:v>1</x:v>
      </x:c>
      <x:c r="J909" s="82" t="n">
        <x:f>IF($L$36=0,1,IF(Geometries!W11&gt;=$L$36,1,0))</x:f>
        <x:v>1</x:v>
      </x:c>
      <x:c r="K909" s="82" t="n">
        <x:f>MIN(IF($M$36=1,Geometries!Z11,1),IF($N$36=1,Geometries!AA11,1))</x:f>
        <x:v>1</x:v>
      </x:c>
      <x:c r="L909" s="82" t="n">
        <x:f>MIN(IF($S$36=1,'Pair Build'!AE31,1),IF($T$36=1,'Pair Build'!AF31,1))</x:f>
        <x:v>1</x:v>
      </x:c>
      <x:c r="M909" s="82" t="n">
        <x:f>IF($O$36=0,1,IF('Pair Build'!AH31&lt;=$O$36,1,0))</x:f>
        <x:v>1</x:v>
      </x:c>
      <x:c r="N909" s="82" t="n">
        <x:f>IF($P$36=0,1,IF('Pair Build'!AI31="PASS",1,0))</x:f>
        <x:v>1</x:v>
      </x:c>
      <x:c r="O909" s="82" t="n">
        <x:f>IF(F909&lt;1,'Pair Build'!Y31,'Pair Build'!Z31)/$Q$36</x:f>
        <x:v>2</x:v>
      </x:c>
      <x:c r="P909" s="82" t="n">
        <x:f>IF('Pair Build'!AK31="T3 FIRM",1,IF(Geometries!AC11&lt;=$R$36,1,0))</x:f>
        <x:v>1</x:v>
      </x:c>
      <x:c r="Q909" s="82" t="n">
        <x:f>IF($U$36=1,Geometries!AB11,1)</x:f>
        <x:v>0.88</x:v>
      </x:c>
      <x:c r="R909" s="82" t="n">
        <x:f>IF($V$36=1,Lineages!AJ12,1)</x:f>
        <x:v>1</x:v>
      </x:c>
      <x:c r="S909" s="82" t="n">
        <x:f>MIN(1,G909,H909,K909,L909,Q909,R909)</x:f>
        <x:v>0.33751476627102434</x:v>
      </x:c>
      <x:c r="T909" s="74" t="str">
        <x:f>IF(AND('Pair Build'!AJ31="FIT",I909=1,J909=1,M909=1,N909=1,O909&lt;=$E$36,P909=1),"PASS","FAIL")</x:f>
        <x:v>PASS</x:v>
      </x:c>
      <x:c r="U909" s="98" t="str">
        <x:f>IF(AND(S909&gt;=F909,T909="PASS"),"PASS","FAIL")</x:f>
        <x:v>FAIL</x:v>
      </x:c>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row>
    <x:row r="910">
      <x:c r="B910" s="28" t="str">
        <x:v>P28</x:v>
      </x:c>
      <x:c r="C910" s="28" t="str">
        <x:v>L5-G5</x:v>
      </x:c>
      <x:c r="D910" s="28" t="str">
        <x:v>L5</x:v>
      </x:c>
      <x:c r="E910" s="28" t="str">
        <x:v>G5</x:v>
      </x:c>
      <x:c r="F910" s="96" t="n">
        <x:f>$D$36</x:f>
        <x:v>0.4</x:v>
      </x:c>
      <x:c r="G910" s="82" t="n">
        <x:f>AA$36</x:f>
        <x:v>0.33751476627102434</x:v>
      </x:c>
      <x:c r="H910" s="82" t="n">
        <x:f>MIN(1,Geometries!E12*$I$36+(1-Geometries!E12)*(Geometries!J12*$F$36+Geometries!K12*$G$36*IF(Geometries!M12="YES",1,$J$36)+Geometries!L12*$H$36*IF(Geometries!M12="YES",1,$J$36)))</x:f>
        <x:v>1</x:v>
      </x:c>
      <x:c r="I910" s="82" t="n">
        <x:f>IF($K$36=0,1,IF('Pair Build'!AG32&lt;=$K$36,1,0))</x:f>
        <x:v>1</x:v>
      </x:c>
      <x:c r="J910" s="82" t="n">
        <x:f>IF($L$36=0,1,IF(Geometries!W12&gt;=$L$36,1,0))</x:f>
        <x:v>1</x:v>
      </x:c>
      <x:c r="K910" s="82" t="n">
        <x:f>MIN(IF($M$36=1,Geometries!Z12,1),IF($N$36=1,Geometries!AA12,1))</x:f>
        <x:v>1</x:v>
      </x:c>
      <x:c r="L910" s="82" t="n">
        <x:f>MIN(IF($S$36=1,'Pair Build'!AE32,1),IF($T$36=1,'Pair Build'!AF32,1))</x:f>
        <x:v>1</x:v>
      </x:c>
      <x:c r="M910" s="82" t="n">
        <x:f>IF($O$36=0,1,IF('Pair Build'!AH32&lt;=$O$36,1,0))</x:f>
        <x:v>1</x:v>
      </x:c>
      <x:c r="N910" s="82" t="n">
        <x:f>IF($P$36=0,1,IF('Pair Build'!AI32="PASS",1,0))</x:f>
        <x:v>1</x:v>
      </x:c>
      <x:c r="O910" s="82" t="n">
        <x:f>IF(F910&lt;1,'Pair Build'!Y32,'Pair Build'!Z32)/$Q$36</x:f>
        <x:v>10</x:v>
      </x:c>
      <x:c r="P910" s="82" t="n">
        <x:f>IF('Pair Build'!AK32="T3 FIRM",1,IF(Geometries!AC12&lt;=$R$36,1,0))</x:f>
        <x:v>1</x:v>
      </x:c>
      <x:c r="Q910" s="82" t="n">
        <x:f>IF($U$36=1,Geometries!AB12,1)</x:f>
        <x:v>0.6</x:v>
      </x:c>
      <x:c r="R910" s="82" t="n">
        <x:f>IF($V$36=1,Lineages!AJ12,1)</x:f>
        <x:v>1</x:v>
      </x:c>
      <x:c r="S910" s="82" t="n">
        <x:f>MIN(1,G910,H910,K910,L910,Q910,R910)</x:f>
        <x:v>0.33751476627102434</x:v>
      </x:c>
      <x:c r="T910" s="74" t="str">
        <x:f>IF(AND('Pair Build'!AJ32="FIT",I910=1,J910=1,M910=1,N910=1,O910&lt;=$E$36,P910=1),"PASS","FAIL")</x:f>
        <x:v>PASS</x:v>
      </x:c>
      <x:c r="U910" s="98" t="str">
        <x:f>IF(AND(S910&gt;=F910,T910="PASS"),"PASS","FAIL")</x:f>
        <x:v>FAIL</x:v>
      </x:c>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row>
    <x:row r="911">
      <x:c r="B911" s="28" t="str">
        <x:v>P28</x:v>
      </x:c>
      <x:c r="C911" s="28" t="str">
        <x:v>L6-G1</x:v>
      </x:c>
      <x:c r="D911" s="28" t="str">
        <x:v>L6</x:v>
      </x:c>
      <x:c r="E911" s="28" t="str">
        <x:v>G1</x:v>
      </x:c>
      <x:c r="F911" s="96" t="n">
        <x:f>$D$36</x:f>
        <x:v>0.4</x:v>
      </x:c>
      <x:c r="G911" s="82" t="n">
        <x:f>AB$36</x:f>
        <x:v>1</x:v>
      </x:c>
      <x:c r="H911" s="82" t="n">
        <x:f>MIN(1,Geometries!E8*$I$36+(1-Geometries!E8)*(Geometries!J8*$F$36+Geometries!K8*$G$36*IF(Geometries!M8="YES",1,$J$36)+Geometries!L8*$H$36*IF(Geometries!M8="YES",1,$J$36)))</x:f>
        <x:v>1</x:v>
      </x:c>
      <x:c r="I911" s="82" t="n">
        <x:f>IF($K$36=0,1,IF('Pair Build'!AG33&lt;=$K$36,1,0))</x:f>
        <x:v>1</x:v>
      </x:c>
      <x:c r="J911" s="82" t="n">
        <x:f>IF($L$36=0,1,IF(Geometries!W8&gt;=$L$36,1,0))</x:f>
        <x:v>1</x:v>
      </x:c>
      <x:c r="K911" s="82" t="n">
        <x:f>MIN(IF($M$36=1,Geometries!Z8,1),IF($N$36=1,Geometries!AA8,1))</x:f>
        <x:v>1</x:v>
      </x:c>
      <x:c r="L911" s="82" t="n">
        <x:f>MIN(IF($S$36=1,'Pair Build'!AE33,1),IF($T$36=1,'Pair Build'!AF33,1))</x:f>
        <x:v>1</x:v>
      </x:c>
      <x:c r="M911" s="82" t="n">
        <x:f>IF($O$36=0,1,IF('Pair Build'!AH33&lt;=$O$36,1,0))</x:f>
        <x:v>1</x:v>
      </x:c>
      <x:c r="N911" s="82" t="n">
        <x:f>IF($P$36=0,1,IF('Pair Build'!AI33="PASS",1,0))</x:f>
        <x:v>1</x:v>
      </x:c>
      <x:c r="O911" s="82" t="n">
        <x:f>IF(F911&lt;1,'Pair Build'!Y33,'Pair Build'!Z33)/$Q$36</x:f>
        <x:v>36.33529411764706</x:v>
      </x:c>
      <x:c r="P911" s="82" t="n">
        <x:f>IF('Pair Build'!AK33="T3 FIRM",1,IF(Geometries!AC8&lt;=$R$36,1,0))</x:f>
        <x:v>1</x:v>
      </x:c>
      <x:c r="Q911" s="82" t="n">
        <x:f>IF($U$36=1,Geometries!AB8,1)</x:f>
        <x:v>0.667</x:v>
      </x:c>
      <x:c r="R911" s="82" t="n">
        <x:f>IF($V$36=1,Lineages!AJ13,1)</x:f>
        <x:v>1</x:v>
      </x:c>
      <x:c r="S911" s="82" t="n">
        <x:f>MIN(1,G911,H911,K911,L911,Q911,R911)</x:f>
        <x:v>0.667</x:v>
      </x:c>
      <x:c r="T911" s="74" t="str">
        <x:f>IF(AND('Pair Build'!AJ33="FIT",I911=1,J911=1,M911=1,N911=1,O911&lt;=$E$36,P911=1),"PASS","FAIL")</x:f>
        <x:v>PASS</x:v>
      </x:c>
      <x:c r="U911" s="98" t="str">
        <x:f>IF(AND(S911&gt;=F911,T911="PASS"),"PASS","FAIL")</x:f>
        <x:v>PASS</x:v>
      </x:c>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row>
    <x:row r="912">
      <x:c r="B912" s="28" t="str">
        <x:v>P28</x:v>
      </x:c>
      <x:c r="C912" s="28" t="str">
        <x:v>L6-G2</x:v>
      </x:c>
      <x:c r="D912" s="28" t="str">
        <x:v>L6</x:v>
      </x:c>
      <x:c r="E912" s="28" t="str">
        <x:v>G2</x:v>
      </x:c>
      <x:c r="F912" s="96" t="n">
        <x:f>$D$36</x:f>
        <x:v>0.4</x:v>
      </x:c>
      <x:c r="G912" s="82" t="n">
        <x:f>AB$36</x:f>
        <x:v>1</x:v>
      </x:c>
      <x:c r="H912" s="82" t="n">
        <x:f>MIN(1,Geometries!E9*$I$36+(1-Geometries!E9)*(Geometries!J9*$F$36+Geometries!K9*$G$36*IF(Geometries!M9="YES",1,$J$36)+Geometries!L9*$H$36*IF(Geometries!M9="YES",1,$J$36)))</x:f>
        <x:v>1</x:v>
      </x:c>
      <x:c r="I912" s="82" t="n">
        <x:f>IF($K$36=0,1,IF('Pair Build'!AG34&lt;=$K$36,1,0))</x:f>
        <x:v>1</x:v>
      </x:c>
      <x:c r="J912" s="82" t="n">
        <x:f>IF($L$36=0,1,IF(Geometries!W9&gt;=$L$36,1,0))</x:f>
        <x:v>1</x:v>
      </x:c>
      <x:c r="K912" s="82" t="n">
        <x:f>MIN(IF($M$36=1,Geometries!Z9,1),IF($N$36=1,Geometries!AA9,1))</x:f>
        <x:v>1</x:v>
      </x:c>
      <x:c r="L912" s="82" t="n">
        <x:f>MIN(IF($S$36=1,'Pair Build'!AE34,1),IF($T$36=1,'Pair Build'!AF34,1))</x:f>
        <x:v>1</x:v>
      </x:c>
      <x:c r="M912" s="82" t="n">
        <x:f>IF($O$36=0,1,IF('Pair Build'!AH34&lt;=$O$36,1,0))</x:f>
        <x:v>1</x:v>
      </x:c>
      <x:c r="N912" s="82" t="n">
        <x:f>IF($P$36=0,1,IF('Pair Build'!AI34="PASS",1,0))</x:f>
        <x:v>1</x:v>
      </x:c>
      <x:c r="O912" s="82" t="n">
        <x:f>IF(F912&lt;1,'Pair Build'!Y34,'Pair Build'!Z34)/$Q$36</x:f>
        <x:v>45.586363636363636</x:v>
      </x:c>
      <x:c r="P912" s="82" t="n">
        <x:f>IF('Pair Build'!AK34="T3 FIRM",1,IF(Geometries!AC9&lt;=$R$36,1,0))</x:f>
        <x:v>1</x:v>
      </x:c>
      <x:c r="Q912" s="82" t="n">
        <x:f>IF($U$36=1,Geometries!AB9,1)</x:f>
        <x:v>0.9</x:v>
      </x:c>
      <x:c r="R912" s="82" t="n">
        <x:f>IF($V$36=1,Lineages!AJ13,1)</x:f>
        <x:v>1</x:v>
      </x:c>
      <x:c r="S912" s="82" t="n">
        <x:f>MIN(1,G912,H912,K912,L912,Q912,R912)</x:f>
        <x:v>0.9</x:v>
      </x:c>
      <x:c r="T912" s="74" t="str">
        <x:f>IF(AND('Pair Build'!AJ34="FIT",I912=1,J912=1,M912=1,N912=1,O912&lt;=$E$36,P912=1),"PASS","FAIL")</x:f>
        <x:v>PASS</x:v>
      </x:c>
      <x:c r="U912" s="98" t="str">
        <x:f>IF(AND(S912&gt;=F912,T912="PASS"),"PASS","FAIL")</x:f>
        <x:v>PASS</x:v>
      </x:c>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row>
    <x:row r="913">
      <x:c r="B913" s="28" t="str">
        <x:v>P28</x:v>
      </x:c>
      <x:c r="C913" s="28" t="str">
        <x:v>L6-G3</x:v>
      </x:c>
      <x:c r="D913" s="28" t="str">
        <x:v>L6</x:v>
      </x:c>
      <x:c r="E913" s="28" t="str">
        <x:v>G3</x:v>
      </x:c>
      <x:c r="F913" s="96" t="n">
        <x:f>$D$36</x:f>
        <x:v>0.4</x:v>
      </x:c>
      <x:c r="G913" s="82" t="n">
        <x:f>AB$36</x:f>
        <x:v>1</x:v>
      </x:c>
      <x:c r="H913" s="82" t="n">
        <x:f>MIN(1,Geometries!E10*$I$36+(1-Geometries!E10)*(Geometries!J10*$F$36+Geometries!K10*$G$36*IF(Geometries!M10="YES",1,$J$36)+Geometries!L10*$H$36*IF(Geometries!M10="YES",1,$J$36)))</x:f>
        <x:v>1</x:v>
      </x:c>
      <x:c r="I913" s="82" t="n">
        <x:f>IF($K$36=0,1,IF('Pair Build'!AG35&lt;=$K$36,1,0))</x:f>
        <x:v>1</x:v>
      </x:c>
      <x:c r="J913" s="82" t="n">
        <x:f>IF($L$36=0,1,IF(Geometries!W10&gt;=$L$36,1,0))</x:f>
        <x:v>1</x:v>
      </x:c>
      <x:c r="K913" s="82" t="n">
        <x:f>MIN(IF($M$36=1,Geometries!Z10,1),IF($N$36=1,Geometries!AA10,1))</x:f>
        <x:v>1</x:v>
      </x:c>
      <x:c r="L913" s="82" t="n">
        <x:f>MIN(IF($S$36=1,'Pair Build'!AE35,1),IF($T$36=1,'Pair Build'!AF35,1))</x:f>
        <x:v>1</x:v>
      </x:c>
      <x:c r="M913" s="82" t="n">
        <x:f>IF($O$36=0,1,IF('Pair Build'!AH35&lt;=$O$36,1,0))</x:f>
        <x:v>1</x:v>
      </x:c>
      <x:c r="N913" s="82" t="n">
        <x:f>IF($P$36=0,1,IF('Pair Build'!AI35="PASS",1,0))</x:f>
        <x:v>1</x:v>
      </x:c>
      <x:c r="O913" s="82" t="n">
        <x:f>IF(F913&lt;1,'Pair Build'!Y35,'Pair Build'!Z35)/$Q$36</x:f>
        <x:v>36.391176470588235</x:v>
      </x:c>
      <x:c r="P913" s="82" t="n">
        <x:f>IF('Pair Build'!AK35="T3 FIRM",1,IF(Geometries!AC10&lt;=$R$36,1,0))</x:f>
        <x:v>1</x:v>
      </x:c>
      <x:c r="Q913" s="82" t="n">
        <x:f>IF($U$36=1,Geometries!AB10,1)</x:f>
        <x:v>0.7</x:v>
      </x:c>
      <x:c r="R913" s="82" t="n">
        <x:f>IF($V$36=1,Lineages!AJ13,1)</x:f>
        <x:v>1</x:v>
      </x:c>
      <x:c r="S913" s="82" t="n">
        <x:f>MIN(1,G913,H913,K913,L913,Q913,R913)</x:f>
        <x:v>0.7</x:v>
      </x:c>
      <x:c r="T913" s="74" t="str">
        <x:f>IF(AND('Pair Build'!AJ35="FIT",I913=1,J913=1,M913=1,N913=1,O913&lt;=$E$36,P913=1),"PASS","FAIL")</x:f>
        <x:v>PASS</x:v>
      </x:c>
      <x:c r="U913" s="98" t="str">
        <x:f>IF(AND(S913&gt;=F913,T913="PASS"),"PASS","FAIL")</x:f>
        <x:v>PASS</x:v>
      </x:c>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row>
    <x:row r="914">
      <x:c r="B914" s="28" t="str">
        <x:v>P28</x:v>
      </x:c>
      <x:c r="C914" s="28" t="str">
        <x:v>L6-G4</x:v>
      </x:c>
      <x:c r="D914" s="28" t="str">
        <x:v>L6</x:v>
      </x:c>
      <x:c r="E914" s="28" t="str">
        <x:v>G4</x:v>
      </x:c>
      <x:c r="F914" s="96" t="n">
        <x:f>$D$36</x:f>
        <x:v>0.4</x:v>
      </x:c>
      <x:c r="G914" s="82" t="n">
        <x:f>AB$36</x:f>
        <x:v>1</x:v>
      </x:c>
      <x:c r="H914" s="82" t="n">
        <x:f>MIN(1,Geometries!E11*$I$36+(1-Geometries!E11)*(Geometries!J11*$F$36+Geometries!K11*$G$36*IF(Geometries!M11="YES",1,$J$36)+Geometries!L11*$H$36*IF(Geometries!M11="YES",1,$J$36)))</x:f>
        <x:v>1</x:v>
      </x:c>
      <x:c r="I914" s="82" t="n">
        <x:f>IF($K$36=0,1,IF('Pair Build'!AG36&lt;=$K$36,1,0))</x:f>
        <x:v>1</x:v>
      </x:c>
      <x:c r="J914" s="82" t="n">
        <x:f>IF($L$36=0,1,IF(Geometries!W11&gt;=$L$36,1,0))</x:f>
        <x:v>1</x:v>
      </x:c>
      <x:c r="K914" s="82" t="n">
        <x:f>MIN(IF($M$36=1,Geometries!Z11,1),IF($N$36=1,Geometries!AA11,1))</x:f>
        <x:v>1</x:v>
      </x:c>
      <x:c r="L914" s="82" t="n">
        <x:f>MIN(IF($S$36=1,'Pair Build'!AE36,1),IF($T$36=1,'Pair Build'!AF36,1))</x:f>
        <x:v>1</x:v>
      </x:c>
      <x:c r="M914" s="82" t="n">
        <x:f>IF($O$36=0,1,IF('Pair Build'!AH36&lt;=$O$36,1,0))</x:f>
        <x:v>1</x:v>
      </x:c>
      <x:c r="N914" s="82" t="n">
        <x:f>IF($P$36=0,1,IF('Pair Build'!AI36="PASS",1,0))</x:f>
        <x:v>1</x:v>
      </x:c>
      <x:c r="O914" s="82" t="n">
        <x:f>IF(F914&lt;1,'Pair Build'!Y36,'Pair Build'!Z36)/$Q$36</x:f>
        <x:v>6.793333333333333</x:v>
      </x:c>
      <x:c r="P914" s="82" t="n">
        <x:f>IF('Pair Build'!AK36="T3 FIRM",1,IF(Geometries!AC11&lt;=$R$36,1,0))</x:f>
        <x:v>1</x:v>
      </x:c>
      <x:c r="Q914" s="82" t="n">
        <x:f>IF($U$36=1,Geometries!AB11,1)</x:f>
        <x:v>0.88</x:v>
      </x:c>
      <x:c r="R914" s="82" t="n">
        <x:f>IF($V$36=1,Lineages!AJ13,1)</x:f>
        <x:v>1</x:v>
      </x:c>
      <x:c r="S914" s="82" t="n">
        <x:f>MIN(1,G914,H914,K914,L914,Q914,R914)</x:f>
        <x:v>0.88</x:v>
      </x:c>
      <x:c r="T914" s="74" t="str">
        <x:f>IF(AND('Pair Build'!AJ36="FIT",I914=1,J914=1,M914=1,N914=1,O914&lt;=$E$36,P914=1),"PASS","FAIL")</x:f>
        <x:v>PASS</x:v>
      </x:c>
      <x:c r="U914" s="98" t="str">
        <x:f>IF(AND(S914&gt;=F914,T914="PASS"),"PASS","FAIL")</x:f>
        <x:v>PASS</x:v>
      </x:c>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row>
    <x:row r="915">
      <x:c r="B915" s="28" t="str">
        <x:v>P28</x:v>
      </x:c>
      <x:c r="C915" s="28" t="str">
        <x:v>L6-G5</x:v>
      </x:c>
      <x:c r="D915" s="28" t="str">
        <x:v>L6</x:v>
      </x:c>
      <x:c r="E915" s="28" t="str">
        <x:v>G5</x:v>
      </x:c>
      <x:c r="F915" s="96" t="n">
        <x:f>$D$36</x:f>
        <x:v>0.4</x:v>
      </x:c>
      <x:c r="G915" s="82" t="n">
        <x:f>AB$36</x:f>
        <x:v>1</x:v>
      </x:c>
      <x:c r="H915" s="82" t="n">
        <x:f>MIN(1,Geometries!E12*$I$36+(1-Geometries!E12)*(Geometries!J12*$F$36+Geometries!K12*$G$36*IF(Geometries!M12="YES",1,$J$36)+Geometries!L12*$H$36*IF(Geometries!M12="YES",1,$J$36)))</x:f>
        <x:v>1</x:v>
      </x:c>
      <x:c r="I915" s="82" t="n">
        <x:f>IF($K$36=0,1,IF('Pair Build'!AG37&lt;=$K$36,1,0))</x:f>
        <x:v>1</x:v>
      </x:c>
      <x:c r="J915" s="82" t="n">
        <x:f>IF($L$36=0,1,IF(Geometries!W12&gt;=$L$36,1,0))</x:f>
        <x:v>1</x:v>
      </x:c>
      <x:c r="K915" s="82" t="n">
        <x:f>MIN(IF($M$36=1,Geometries!Z12,1),IF($N$36=1,Geometries!AA12,1))</x:f>
        <x:v>1</x:v>
      </x:c>
      <x:c r="L915" s="82" t="n">
        <x:f>MIN(IF($S$36=1,'Pair Build'!AE37,1),IF($T$36=1,'Pair Build'!AF37,1))</x:f>
        <x:v>1</x:v>
      </x:c>
      <x:c r="M915" s="82" t="n">
        <x:f>IF($O$36=0,1,IF('Pair Build'!AH37&lt;=$O$36,1,0))</x:f>
        <x:v>1</x:v>
      </x:c>
      <x:c r="N915" s="82" t="n">
        <x:f>IF($P$36=0,1,IF('Pair Build'!AI37="PASS",1,0))</x:f>
        <x:v>1</x:v>
      </x:c>
      <x:c r="O915" s="82" t="n">
        <x:f>IF(F915&lt;1,'Pair Build'!Y37,'Pair Build'!Z37)/$Q$36</x:f>
        <x:v>37.243421052631575</x:v>
      </x:c>
      <x:c r="P915" s="82" t="n">
        <x:f>IF('Pair Build'!AK37="T3 FIRM",1,IF(Geometries!AC12&lt;=$R$36,1,0))</x:f>
        <x:v>1</x:v>
      </x:c>
      <x:c r="Q915" s="82" t="n">
        <x:f>IF($U$36=1,Geometries!AB12,1)</x:f>
        <x:v>0.6</x:v>
      </x:c>
      <x:c r="R915" s="82" t="n">
        <x:f>IF($V$36=1,Lineages!AJ13,1)</x:f>
        <x:v>1</x:v>
      </x:c>
      <x:c r="S915" s="82" t="n">
        <x:f>MIN(1,G915,H915,K915,L915,Q915,R915)</x:f>
        <x:v>0.6</x:v>
      </x:c>
      <x:c r="T915" s="74" t="str">
        <x:f>IF(AND('Pair Build'!AJ37="FIT",I915=1,J915=1,M915=1,N915=1,O915&lt;=$E$36,P915=1),"PASS","FAIL")</x:f>
        <x:v>PASS</x:v>
      </x:c>
      <x:c r="U915" s="98" t="str">
        <x:f>IF(AND(S915&gt;=F915,T915="PASS"),"PASS","FAIL")</x:f>
        <x:v>PASS</x:v>
      </x:c>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row>
    <x:row r="916">
      <x:c r="B916" s="28" t="str">
        <x:v>P29</x:v>
      </x:c>
      <x:c r="C916" s="28" t="str">
        <x:v>L1-G1</x:v>
      </x:c>
      <x:c r="D916" s="28" t="str">
        <x:v>L1</x:v>
      </x:c>
      <x:c r="E916" s="28" t="str">
        <x:v>G1</x:v>
      </x:c>
      <x:c r="F916" s="96" t="n">
        <x:f>$D$37</x:f>
        <x:v>0.4</x:v>
      </x:c>
      <x:c r="G916" s="82" t="n">
        <x:f>W$37</x:f>
        <x:v>1</x:v>
      </x:c>
      <x:c r="H916" s="82" t="n">
        <x:f>MIN(1,Geometries!E8*$I$37+(1-Geometries!E8)*(Geometries!J8*$F$37+Geometries!K8*$G$37*IF(Geometries!M8="YES",1,$J$37)+Geometries!L8*$H$37*IF(Geometries!M8="YES",1,$J$37)))</x:f>
        <x:v>0</x:v>
      </x:c>
      <x:c r="I916" s="82" t="n">
        <x:f>IF($K$37=0,1,IF('Pair Build'!AG8&lt;=$K$37,1,0))</x:f>
        <x:v>1</x:v>
      </x:c>
      <x:c r="J916" s="82" t="n">
        <x:f>IF($L$37=0,1,IF(Geometries!W8&gt;=$L$37,1,0))</x:f>
        <x:v>1</x:v>
      </x:c>
      <x:c r="K916" s="82" t="n">
        <x:f>MIN(IF($M$37=1,Geometries!Z8,1),IF($N$37=1,Geometries!AA8,1))</x:f>
        <x:v>1</x:v>
      </x:c>
      <x:c r="L916" s="82" t="n">
        <x:f>MIN(IF($S$37=1,'Pair Build'!AE8,1),IF($T$37=1,'Pair Build'!AF8,1))</x:f>
        <x:v>1</x:v>
      </x:c>
      <x:c r="M916" s="82" t="n">
        <x:f>IF($O$37=0,1,IF('Pair Build'!AH8&lt;=$O$37,1,0))</x:f>
        <x:v>1</x:v>
      </x:c>
      <x:c r="N916" s="82" t="n">
        <x:f>IF($P$37=0,1,IF('Pair Build'!AI8="PASS",1,0))</x:f>
        <x:v>1</x:v>
      </x:c>
      <x:c r="O916" s="82" t="n">
        <x:f>IF(F916&lt;1,'Pair Build'!Y8,'Pair Build'!Z8)/$Q$37</x:f>
        <x:v>12</x:v>
      </x:c>
      <x:c r="P916" s="82" t="n">
        <x:f>IF('Pair Build'!AK8="T3 FIRM",1,IF(Geometries!AC8&lt;=$R$37,1,0))</x:f>
        <x:v>1</x:v>
      </x:c>
      <x:c r="Q916" s="82" t="n">
        <x:f>IF($U$37=1,Geometries!AB8,1)</x:f>
        <x:v>1</x:v>
      </x:c>
      <x:c r="R916" s="82" t="n">
        <x:f>IF($V$37=1,Lineages!AJ8,1)</x:f>
        <x:v>1</x:v>
      </x:c>
      <x:c r="S916" s="82" t="n">
        <x:f>MIN(1,G916,H916,K916,L916,Q916,R916)</x:f>
        <x:v>0</x:v>
      </x:c>
      <x:c r="T916" s="74" t="str">
        <x:f>IF(AND('Pair Build'!AJ8="FIT",I916=1,J916=1,M916=1,N916=1,O916&lt;=$E$37,P916=1),"PASS","FAIL")</x:f>
        <x:v>PASS</x:v>
      </x:c>
      <x:c r="U916" s="98" t="str">
        <x:f>IF(AND(S916&gt;=F916,T916="PASS"),"PASS","FAIL")</x:f>
        <x:v>FAIL</x:v>
      </x:c>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row>
    <x:row r="917">
      <x:c r="B917" s="28" t="str">
        <x:v>P29</x:v>
      </x:c>
      <x:c r="C917" s="28" t="str">
        <x:v>L1-G2</x:v>
      </x:c>
      <x:c r="D917" s="28" t="str">
        <x:v>L1</x:v>
      </x:c>
      <x:c r="E917" s="28" t="str">
        <x:v>G2</x:v>
      </x:c>
      <x:c r="F917" s="96" t="n">
        <x:f>$D$37</x:f>
        <x:v>0.4</x:v>
      </x:c>
      <x:c r="G917" s="82" t="n">
        <x:f>W$37</x:f>
        <x:v>1</x:v>
      </x:c>
      <x:c r="H917" s="82" t="n">
        <x:f>MIN(1,Geometries!E9*$I$37+(1-Geometries!E9)*(Geometries!J9*$F$37+Geometries!K9*$G$37*IF(Geometries!M9="YES",1,$J$37)+Geometries!L9*$H$37*IF(Geometries!M9="YES",1,$J$37)))</x:f>
        <x:v>0</x:v>
      </x:c>
      <x:c r="I917" s="82" t="n">
        <x:f>IF($K$37=0,1,IF('Pair Build'!AG9&lt;=$K$37,1,0))</x:f>
        <x:v>1</x:v>
      </x:c>
      <x:c r="J917" s="82" t="n">
        <x:f>IF($L$37=0,1,IF(Geometries!W9&gt;=$L$37,1,0))</x:f>
        <x:v>1</x:v>
      </x:c>
      <x:c r="K917" s="82" t="n">
        <x:f>MIN(IF($M$37=1,Geometries!Z9,1),IF($N$37=1,Geometries!AA9,1))</x:f>
        <x:v>1</x:v>
      </x:c>
      <x:c r="L917" s="82" t="n">
        <x:f>MIN(IF($S$37=1,'Pair Build'!AE9,1),IF($T$37=1,'Pair Build'!AF9,1))</x:f>
        <x:v>1</x:v>
      </x:c>
      <x:c r="M917" s="82" t="n">
        <x:f>IF($O$37=0,1,IF('Pair Build'!AH9&lt;=$O$37,1,0))</x:f>
        <x:v>1</x:v>
      </x:c>
      <x:c r="N917" s="82" t="n">
        <x:f>IF($P$37=0,1,IF('Pair Build'!AI9="PASS",1,0))</x:f>
        <x:v>1</x:v>
      </x:c>
      <x:c r="O917" s="82" t="n">
        <x:f>IF(F917&lt;1,'Pair Build'!Y9,'Pair Build'!Z9)/$Q$37</x:f>
        <x:v>18</x:v>
      </x:c>
      <x:c r="P917" s="82" t="n">
        <x:f>IF('Pair Build'!AK9="T3 FIRM",1,IF(Geometries!AC9&lt;=$R$37,1,0))</x:f>
        <x:v>1</x:v>
      </x:c>
      <x:c r="Q917" s="82" t="n">
        <x:f>IF($U$37=1,Geometries!AB9,1)</x:f>
        <x:v>1</x:v>
      </x:c>
      <x:c r="R917" s="82" t="n">
        <x:f>IF($V$37=1,Lineages!AJ8,1)</x:f>
        <x:v>1</x:v>
      </x:c>
      <x:c r="S917" s="82" t="n">
        <x:f>MIN(1,G917,H917,K917,L917,Q917,R917)</x:f>
        <x:v>0</x:v>
      </x:c>
      <x:c r="T917" s="74" t="str">
        <x:f>IF(AND('Pair Build'!AJ9="FIT",I917=1,J917=1,M917=1,N917=1,O917&lt;=$E$37,P917=1),"PASS","FAIL")</x:f>
        <x:v>PASS</x:v>
      </x:c>
      <x:c r="U917" s="98" t="str">
        <x:f>IF(AND(S917&gt;=F917,T917="PASS"),"PASS","FAIL")</x:f>
        <x:v>FAIL</x:v>
      </x:c>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row>
    <x:row r="918">
      <x:c r="B918" s="28" t="str">
        <x:v>P29</x:v>
      </x:c>
      <x:c r="C918" s="28" t="str">
        <x:v>L1-G3</x:v>
      </x:c>
      <x:c r="D918" s="28" t="str">
        <x:v>L1</x:v>
      </x:c>
      <x:c r="E918" s="28" t="str">
        <x:v>G3</x:v>
      </x:c>
      <x:c r="F918" s="96" t="n">
        <x:f>$D$37</x:f>
        <x:v>0.4</x:v>
      </x:c>
      <x:c r="G918" s="82" t="n">
        <x:f>W$37</x:f>
        <x:v>1</x:v>
      </x:c>
      <x:c r="H918" s="82" t="n">
        <x:f>MIN(1,Geometries!E10*$I$37+(1-Geometries!E10)*(Geometries!J10*$F$37+Geometries!K10*$G$37*IF(Geometries!M10="YES",1,$J$37)+Geometries!L10*$H$37*IF(Geometries!M10="YES",1,$J$37)))</x:f>
        <x:v>1</x:v>
      </x:c>
      <x:c r="I918" s="82" t="n">
        <x:f>IF($K$37=0,1,IF('Pair Build'!AG10&lt;=$K$37,1,0))</x:f>
        <x:v>1</x:v>
      </x:c>
      <x:c r="J918" s="82" t="n">
        <x:f>IF($L$37=0,1,IF(Geometries!W10&gt;=$L$37,1,0))</x:f>
        <x:v>1</x:v>
      </x:c>
      <x:c r="K918" s="82" t="n">
        <x:f>MIN(IF($M$37=1,Geometries!Z10,1),IF($N$37=1,Geometries!AA10,1))</x:f>
        <x:v>1</x:v>
      </x:c>
      <x:c r="L918" s="82" t="n">
        <x:f>MIN(IF($S$37=1,'Pair Build'!AE10,1),IF($T$37=1,'Pair Build'!AF10,1))</x:f>
        <x:v>1</x:v>
      </x:c>
      <x:c r="M918" s="82" t="n">
        <x:f>IF($O$37=0,1,IF('Pair Build'!AH10&lt;=$O$37,1,0))</x:f>
        <x:v>1</x:v>
      </x:c>
      <x:c r="N918" s="82" t="n">
        <x:f>IF($P$37=0,1,IF('Pair Build'!AI10="PASS",1,0))</x:f>
        <x:v>1</x:v>
      </x:c>
      <x:c r="O918" s="82" t="n">
        <x:f>IF(F918&lt;1,'Pair Build'!Y10,'Pair Build'!Z10)/$Q$37</x:f>
        <x:v>14</x:v>
      </x:c>
      <x:c r="P918" s="82" t="n">
        <x:f>IF('Pair Build'!AK10="T3 FIRM",1,IF(Geometries!AC10&lt;=$R$37,1,0))</x:f>
        <x:v>1</x:v>
      </x:c>
      <x:c r="Q918" s="82" t="n">
        <x:f>IF($U$37=1,Geometries!AB10,1)</x:f>
        <x:v>1</x:v>
      </x:c>
      <x:c r="R918" s="82" t="n">
        <x:f>IF($V$37=1,Lineages!AJ8,1)</x:f>
        <x:v>1</x:v>
      </x:c>
      <x:c r="S918" s="82" t="n">
        <x:f>MIN(1,G918,H918,K918,L918,Q918,R918)</x:f>
        <x:v>1</x:v>
      </x:c>
      <x:c r="T918" s="74" t="str">
        <x:f>IF(AND('Pair Build'!AJ10="FIT",I918=1,J918=1,M918=1,N918=1,O918&lt;=$E$37,P918=1),"PASS","FAIL")</x:f>
        <x:v>PASS</x:v>
      </x:c>
      <x:c r="U918" s="98" t="str">
        <x:f>IF(AND(S918&gt;=F918,T918="PASS"),"PASS","FAIL")</x:f>
        <x:v>PASS</x:v>
      </x:c>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row>
    <x:row r="919">
      <x:c r="B919" s="28" t="str">
        <x:v>P29</x:v>
      </x:c>
      <x:c r="C919" s="28" t="str">
        <x:v>L1-G4</x:v>
      </x:c>
      <x:c r="D919" s="28" t="str">
        <x:v>L1</x:v>
      </x:c>
      <x:c r="E919" s="28" t="str">
        <x:v>G4</x:v>
      </x:c>
      <x:c r="F919" s="96" t="n">
        <x:f>$D$37</x:f>
        <x:v>0.4</x:v>
      </x:c>
      <x:c r="G919" s="82" t="n">
        <x:f>W$37</x:f>
        <x:v>1</x:v>
      </x:c>
      <x:c r="H919" s="82" t="n">
        <x:f>MIN(1,Geometries!E11*$I$37+(1-Geometries!E11)*(Geometries!J11*$F$37+Geometries!K11*$G$37*IF(Geometries!M11="YES",1,$J$37)+Geometries!L11*$H$37*IF(Geometries!M11="YES",1,$J$37)))</x:f>
        <x:v>0.6</x:v>
      </x:c>
      <x:c r="I919" s="82" t="n">
        <x:f>IF($K$37=0,1,IF('Pair Build'!AG11&lt;=$K$37,1,0))</x:f>
        <x:v>1</x:v>
      </x:c>
      <x:c r="J919" s="82" t="n">
        <x:f>IF($L$37=0,1,IF(Geometries!W11&gt;=$L$37,1,0))</x:f>
        <x:v>1</x:v>
      </x:c>
      <x:c r="K919" s="82" t="n">
        <x:f>MIN(IF($M$37=1,Geometries!Z11,1),IF($N$37=1,Geometries!AA11,1))</x:f>
        <x:v>1</x:v>
      </x:c>
      <x:c r="L919" s="82" t="n">
        <x:f>MIN(IF($S$37=1,'Pair Build'!AE11,1),IF($T$37=1,'Pair Build'!AF11,1))</x:f>
        <x:v>1</x:v>
      </x:c>
      <x:c r="M919" s="82" t="n">
        <x:f>IF($O$37=0,1,IF('Pair Build'!AH11&lt;=$O$37,1,0))</x:f>
        <x:v>1</x:v>
      </x:c>
      <x:c r="N919" s="82" t="n">
        <x:f>IF($P$37=0,1,IF('Pair Build'!AI11="PASS",1,0))</x:f>
        <x:v>1</x:v>
      </x:c>
      <x:c r="O919" s="82" t="n">
        <x:f>IF(F919&lt;1,'Pair Build'!Y11,'Pair Build'!Z11)/$Q$37</x:f>
        <x:v>2</x:v>
      </x:c>
      <x:c r="P919" s="82" t="n">
        <x:f>IF('Pair Build'!AK11="T3 FIRM",1,IF(Geometries!AC11&lt;=$R$37,1,0))</x:f>
        <x:v>1</x:v>
      </x:c>
      <x:c r="Q919" s="82" t="n">
        <x:f>IF($U$37=1,Geometries!AB11,1)</x:f>
        <x:v>1</x:v>
      </x:c>
      <x:c r="R919" s="82" t="n">
        <x:f>IF($V$37=1,Lineages!AJ8,1)</x:f>
        <x:v>1</x:v>
      </x:c>
      <x:c r="S919" s="82" t="n">
        <x:f>MIN(1,G919,H919,K919,L919,Q919,R919)</x:f>
        <x:v>0.6</x:v>
      </x:c>
      <x:c r="T919" s="74" t="str">
        <x:f>IF(AND('Pair Build'!AJ11="FIT",I919=1,J919=1,M919=1,N919=1,O919&lt;=$E$37,P919=1),"PASS","FAIL")</x:f>
        <x:v>PASS</x:v>
      </x:c>
      <x:c r="U919" s="98" t="str">
        <x:f>IF(AND(S919&gt;=F919,T919="PASS"),"PASS","FAIL")</x:f>
        <x:v>PASS</x:v>
      </x:c>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row>
    <x:row r="920">
      <x:c r="B920" s="28" t="str">
        <x:v>P29</x:v>
      </x:c>
      <x:c r="C920" s="28" t="str">
        <x:v>L1-G5</x:v>
      </x:c>
      <x:c r="D920" s="28" t="str">
        <x:v>L1</x:v>
      </x:c>
      <x:c r="E920" s="28" t="str">
        <x:v>G5</x:v>
      </x:c>
      <x:c r="F920" s="96" t="n">
        <x:f>$D$37</x:f>
        <x:v>0.4</x:v>
      </x:c>
      <x:c r="G920" s="82" t="n">
        <x:f>W$37</x:f>
        <x:v>1</x:v>
      </x:c>
      <x:c r="H920" s="82" t="n">
        <x:f>MIN(1,Geometries!E12*$I$37+(1-Geometries!E12)*(Geometries!J12*$F$37+Geometries!K12*$G$37*IF(Geometries!M12="YES",1,$J$37)+Geometries!L12*$H$37*IF(Geometries!M12="YES",1,$J$37)))</x:f>
        <x:v>0.3</x:v>
      </x:c>
      <x:c r="I920" s="82" t="n">
        <x:f>IF($K$37=0,1,IF('Pair Build'!AG12&lt;=$K$37,1,0))</x:f>
        <x:v>1</x:v>
      </x:c>
      <x:c r="J920" s="82" t="n">
        <x:f>IF($L$37=0,1,IF(Geometries!W12&gt;=$L$37,1,0))</x:f>
        <x:v>1</x:v>
      </x:c>
      <x:c r="K920" s="82" t="n">
        <x:f>MIN(IF($M$37=1,Geometries!Z12,1),IF($N$37=1,Geometries!AA12,1))</x:f>
        <x:v>1</x:v>
      </x:c>
      <x:c r="L920" s="82" t="n">
        <x:f>MIN(IF($S$37=1,'Pair Build'!AE12,1),IF($T$37=1,'Pair Build'!AF12,1))</x:f>
        <x:v>1</x:v>
      </x:c>
      <x:c r="M920" s="82" t="n">
        <x:f>IF($O$37=0,1,IF('Pair Build'!AH12&lt;=$O$37,1,0))</x:f>
        <x:v>1</x:v>
      </x:c>
      <x:c r="N920" s="82" t="n">
        <x:f>IF($P$37=0,1,IF('Pair Build'!AI12="PASS",1,0))</x:f>
        <x:v>1</x:v>
      </x:c>
      <x:c r="O920" s="82" t="n">
        <x:f>IF(F920&lt;1,'Pair Build'!Y12,'Pair Build'!Z12)/$Q$37</x:f>
        <x:v>10</x:v>
      </x:c>
      <x:c r="P920" s="82" t="n">
        <x:f>IF('Pair Build'!AK12="T3 FIRM",1,IF(Geometries!AC12&lt;=$R$37,1,0))</x:f>
        <x:v>1</x:v>
      </x:c>
      <x:c r="Q920" s="82" t="n">
        <x:f>IF($U$37=1,Geometries!AB12,1)</x:f>
        <x:v>1</x:v>
      </x:c>
      <x:c r="R920" s="82" t="n">
        <x:f>IF($V$37=1,Lineages!AJ8,1)</x:f>
        <x:v>1</x:v>
      </x:c>
      <x:c r="S920" s="82" t="n">
        <x:f>MIN(1,G920,H920,K920,L920,Q920,R920)</x:f>
        <x:v>0.3</x:v>
      </x:c>
      <x:c r="T920" s="74" t="str">
        <x:f>IF(AND('Pair Build'!AJ12="FIT",I920=1,J920=1,M920=1,N920=1,O920&lt;=$E$37,P920=1),"PASS","FAIL")</x:f>
        <x:v>PASS</x:v>
      </x:c>
      <x:c r="U920" s="98" t="str">
        <x:f>IF(AND(S920&gt;=F920,T920="PASS"),"PASS","FAIL")</x:f>
        <x:v>FAIL</x:v>
      </x:c>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row>
    <x:row r="921">
      <x:c r="B921" s="28" t="str">
        <x:v>P29</x:v>
      </x:c>
      <x:c r="C921" s="28" t="str">
        <x:v>L2-G1</x:v>
      </x:c>
      <x:c r="D921" s="28" t="str">
        <x:v>L2</x:v>
      </x:c>
      <x:c r="E921" s="28" t="str">
        <x:v>G1</x:v>
      </x:c>
      <x:c r="F921" s="96" t="n">
        <x:f>$D$37</x:f>
        <x:v>0.4</x:v>
      </x:c>
      <x:c r="G921" s="82" t="n">
        <x:f>X$37</x:f>
        <x:v>1</x:v>
      </x:c>
      <x:c r="H921" s="82" t="n">
        <x:f>MIN(1,Geometries!E8*$I$37+(1-Geometries!E8)*(Geometries!J8*$F$37+Geometries!K8*$G$37*IF(Geometries!M8="YES",1,$J$37)+Geometries!L8*$H$37*IF(Geometries!M8="YES",1,$J$37)))</x:f>
        <x:v>0</x:v>
      </x:c>
      <x:c r="I921" s="82" t="n">
        <x:f>IF($K$37=0,1,IF('Pair Build'!AG13&lt;=$K$37,1,0))</x:f>
        <x:v>1</x:v>
      </x:c>
      <x:c r="J921" s="82" t="n">
        <x:f>IF($L$37=0,1,IF(Geometries!W8&gt;=$L$37,1,0))</x:f>
        <x:v>1</x:v>
      </x:c>
      <x:c r="K921" s="82" t="n">
        <x:f>MIN(IF($M$37=1,Geometries!Z8,1),IF($N$37=1,Geometries!AA8,1))</x:f>
        <x:v>1</x:v>
      </x:c>
      <x:c r="L921" s="82" t="n">
        <x:f>MIN(IF($S$37=1,'Pair Build'!AE13,1),IF($T$37=1,'Pair Build'!AF13,1))</x:f>
        <x:v>1</x:v>
      </x:c>
      <x:c r="M921" s="82" t="n">
        <x:f>IF($O$37=0,1,IF('Pair Build'!AH13&lt;=$O$37,1,0))</x:f>
        <x:v>1</x:v>
      </x:c>
      <x:c r="N921" s="82" t="n">
        <x:f>IF($P$37=0,1,IF('Pair Build'!AI13="PASS",1,0))</x:f>
        <x:v>1</x:v>
      </x:c>
      <x:c r="O921" s="82" t="n">
        <x:f>IF(F921&lt;1,'Pair Build'!Y13,'Pair Build'!Z13)/$Q$37</x:f>
        <x:v>13.570588235294117</x:v>
      </x:c>
      <x:c r="P921" s="82" t="n">
        <x:f>IF('Pair Build'!AK13="T3 FIRM",1,IF(Geometries!AC8&lt;=$R$37,1,0))</x:f>
        <x:v>1</x:v>
      </x:c>
      <x:c r="Q921" s="82" t="n">
        <x:f>IF($U$37=1,Geometries!AB8,1)</x:f>
        <x:v>1</x:v>
      </x:c>
      <x:c r="R921" s="82" t="n">
        <x:f>IF($V$37=1,Lineages!AJ9,1)</x:f>
        <x:v>1</x:v>
      </x:c>
      <x:c r="S921" s="82" t="n">
        <x:f>MIN(1,G921,H921,K921,L921,Q921,R921)</x:f>
        <x:v>0</x:v>
      </x:c>
      <x:c r="T921" s="74" t="str">
        <x:f>IF(AND('Pair Build'!AJ13="FIT",I921=1,J921=1,M921=1,N921=1,O921&lt;=$E$37,P921=1),"PASS","FAIL")</x:f>
        <x:v>PASS</x:v>
      </x:c>
      <x:c r="U921" s="98" t="str">
        <x:f>IF(AND(S921&gt;=F921,T921="PASS"),"PASS","FAIL")</x:f>
        <x:v>FAIL</x:v>
      </x:c>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row>
    <x:row r="922">
      <x:c r="B922" s="28" t="str">
        <x:v>P29</x:v>
      </x:c>
      <x:c r="C922" s="28" t="str">
        <x:v>L2-G2</x:v>
      </x:c>
      <x:c r="D922" s="28" t="str">
        <x:v>L2</x:v>
      </x:c>
      <x:c r="E922" s="28" t="str">
        <x:v>G2</x:v>
      </x:c>
      <x:c r="F922" s="96" t="n">
        <x:f>$D$37</x:f>
        <x:v>0.4</x:v>
      </x:c>
      <x:c r="G922" s="82" t="n">
        <x:f>X$37</x:f>
        <x:v>1</x:v>
      </x:c>
      <x:c r="H922" s="82" t="n">
        <x:f>MIN(1,Geometries!E9*$I$37+(1-Geometries!E9)*(Geometries!J9*$F$37+Geometries!K9*$G$37*IF(Geometries!M9="YES",1,$J$37)+Geometries!L9*$H$37*IF(Geometries!M9="YES",1,$J$37)))</x:f>
        <x:v>0</x:v>
      </x:c>
      <x:c r="I922" s="82" t="n">
        <x:f>IF($K$37=0,1,IF('Pair Build'!AG14&lt;=$K$37,1,0))</x:f>
        <x:v>1</x:v>
      </x:c>
      <x:c r="J922" s="82" t="n">
        <x:f>IF($L$37=0,1,IF(Geometries!W9&gt;=$L$37,1,0))</x:f>
        <x:v>1</x:v>
      </x:c>
      <x:c r="K922" s="82" t="n">
        <x:f>MIN(IF($M$37=1,Geometries!Z9,1),IF($N$37=1,Geometries!AA9,1))</x:f>
        <x:v>1</x:v>
      </x:c>
      <x:c r="L922" s="82" t="n">
        <x:f>MIN(IF($S$37=1,'Pair Build'!AE14,1),IF($T$37=1,'Pair Build'!AF14,1))</x:f>
        <x:v>1</x:v>
      </x:c>
      <x:c r="M922" s="82" t="n">
        <x:f>IF($O$37=0,1,IF('Pair Build'!AH14&lt;=$O$37,1,0))</x:f>
        <x:v>1</x:v>
      </x:c>
      <x:c r="N922" s="82" t="n">
        <x:f>IF($P$37=0,1,IF('Pair Build'!AI14="PASS",1,0))</x:f>
        <x:v>1</x:v>
      </x:c>
      <x:c r="O922" s="82" t="n">
        <x:f>IF(F922&lt;1,'Pair Build'!Y14,'Pair Build'!Z14)/$Q$37</x:f>
        <x:v>19.759090909090908</x:v>
      </x:c>
      <x:c r="P922" s="82" t="n">
        <x:f>IF('Pair Build'!AK14="T3 FIRM",1,IF(Geometries!AC9&lt;=$R$37,1,0))</x:f>
        <x:v>1</x:v>
      </x:c>
      <x:c r="Q922" s="82" t="n">
        <x:f>IF($U$37=1,Geometries!AB9,1)</x:f>
        <x:v>1</x:v>
      </x:c>
      <x:c r="R922" s="82" t="n">
        <x:f>IF($V$37=1,Lineages!AJ9,1)</x:f>
        <x:v>1</x:v>
      </x:c>
      <x:c r="S922" s="82" t="n">
        <x:f>MIN(1,G922,H922,K922,L922,Q922,R922)</x:f>
        <x:v>0</x:v>
      </x:c>
      <x:c r="T922" s="74" t="str">
        <x:f>IF(AND('Pair Build'!AJ14="FIT",I922=1,J922=1,M922=1,N922=1,O922&lt;=$E$37,P922=1),"PASS","FAIL")</x:f>
        <x:v>PASS</x:v>
      </x:c>
      <x:c r="U922" s="98" t="str">
        <x:f>IF(AND(S922&gt;=F922,T922="PASS"),"PASS","FAIL")</x:f>
        <x:v>FAIL</x:v>
      </x:c>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row>
    <x:row r="923">
      <x:c r="B923" s="28" t="str">
        <x:v>P29</x:v>
      </x:c>
      <x:c r="C923" s="28" t="str">
        <x:v>L2-G3</x:v>
      </x:c>
      <x:c r="D923" s="28" t="str">
        <x:v>L2</x:v>
      </x:c>
      <x:c r="E923" s="28" t="str">
        <x:v>G3</x:v>
      </x:c>
      <x:c r="F923" s="96" t="n">
        <x:f>$D$37</x:f>
        <x:v>0.4</x:v>
      </x:c>
      <x:c r="G923" s="82" t="n">
        <x:f>X$37</x:f>
        <x:v>1</x:v>
      </x:c>
      <x:c r="H923" s="82" t="n">
        <x:f>MIN(1,Geometries!E10*$I$37+(1-Geometries!E10)*(Geometries!J10*$F$37+Geometries!K10*$G$37*IF(Geometries!M10="YES",1,$J$37)+Geometries!L10*$H$37*IF(Geometries!M10="YES",1,$J$37)))</x:f>
        <x:v>1</x:v>
      </x:c>
      <x:c r="I923" s="82" t="n">
        <x:f>IF($K$37=0,1,IF('Pair Build'!AG15&lt;=$K$37,1,0))</x:f>
        <x:v>1</x:v>
      </x:c>
      <x:c r="J923" s="82" t="n">
        <x:f>IF($L$37=0,1,IF(Geometries!W10&gt;=$L$37,1,0))</x:f>
        <x:v>1</x:v>
      </x:c>
      <x:c r="K923" s="82" t="n">
        <x:f>MIN(IF($M$37=1,Geometries!Z10,1),IF($N$37=1,Geometries!AA10,1))</x:f>
        <x:v>1</x:v>
      </x:c>
      <x:c r="L923" s="82" t="n">
        <x:f>MIN(IF($S$37=1,'Pair Build'!AE15,1),IF($T$37=1,'Pair Build'!AF15,1))</x:f>
        <x:v>1</x:v>
      </x:c>
      <x:c r="M923" s="82" t="n">
        <x:f>IF($O$37=0,1,IF('Pair Build'!AH15&lt;=$O$37,1,0))</x:f>
        <x:v>1</x:v>
      </x:c>
      <x:c r="N923" s="82" t="n">
        <x:f>IF($P$37=0,1,IF('Pair Build'!AI15="PASS",1,0))</x:f>
        <x:v>1</x:v>
      </x:c>
      <x:c r="O923" s="82" t="n">
        <x:f>IF(F923&lt;1,'Pair Build'!Y15,'Pair Build'!Z15)/$Q$37</x:f>
        <x:v>15.43235294117647</x:v>
      </x:c>
      <x:c r="P923" s="82" t="n">
        <x:f>IF('Pair Build'!AK15="T3 FIRM",1,IF(Geometries!AC10&lt;=$R$37,1,0))</x:f>
        <x:v>1</x:v>
      </x:c>
      <x:c r="Q923" s="82" t="n">
        <x:f>IF($U$37=1,Geometries!AB10,1)</x:f>
        <x:v>1</x:v>
      </x:c>
      <x:c r="R923" s="82" t="n">
        <x:f>IF($V$37=1,Lineages!AJ9,1)</x:f>
        <x:v>1</x:v>
      </x:c>
      <x:c r="S923" s="82" t="n">
        <x:f>MIN(1,G923,H923,K923,L923,Q923,R923)</x:f>
        <x:v>1</x:v>
      </x:c>
      <x:c r="T923" s="74" t="str">
        <x:f>IF(AND('Pair Build'!AJ15="FIT",I923=1,J923=1,M923=1,N923=1,O923&lt;=$E$37,P923=1),"PASS","FAIL")</x:f>
        <x:v>PASS</x:v>
      </x:c>
      <x:c r="U923" s="98" t="str">
        <x:f>IF(AND(S923&gt;=F923,T923="PASS"),"PASS","FAIL")</x:f>
        <x:v>PASS</x:v>
      </x:c>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row>
    <x:row r="924">
      <x:c r="B924" s="28" t="str">
        <x:v>P29</x:v>
      </x:c>
      <x:c r="C924" s="28" t="str">
        <x:v>L2-G4</x:v>
      </x:c>
      <x:c r="D924" s="28" t="str">
        <x:v>L2</x:v>
      </x:c>
      <x:c r="E924" s="28" t="str">
        <x:v>G4</x:v>
      </x:c>
      <x:c r="F924" s="96" t="n">
        <x:f>$D$37</x:f>
        <x:v>0.4</x:v>
      </x:c>
      <x:c r="G924" s="82" t="n">
        <x:f>X$37</x:f>
        <x:v>1</x:v>
      </x:c>
      <x:c r="H924" s="82" t="n">
        <x:f>MIN(1,Geometries!E11*$I$37+(1-Geometries!E11)*(Geometries!J11*$F$37+Geometries!K11*$G$37*IF(Geometries!M11="YES",1,$J$37)+Geometries!L11*$H$37*IF(Geometries!M11="YES",1,$J$37)))</x:f>
        <x:v>0.6</x:v>
      </x:c>
      <x:c r="I924" s="82" t="n">
        <x:f>IF($K$37=0,1,IF('Pair Build'!AG16&lt;=$K$37,1,0))</x:f>
        <x:v>1</x:v>
      </x:c>
      <x:c r="J924" s="82" t="n">
        <x:f>IF($L$37=0,1,IF(Geometries!W11&gt;=$L$37,1,0))</x:f>
        <x:v>1</x:v>
      </x:c>
      <x:c r="K924" s="82" t="n">
        <x:f>MIN(IF($M$37=1,Geometries!Z11,1),IF($N$37=1,Geometries!AA11,1))</x:f>
        <x:v>1</x:v>
      </x:c>
      <x:c r="L924" s="82" t="n">
        <x:f>MIN(IF($S$37=1,'Pair Build'!AE16,1),IF($T$37=1,'Pair Build'!AF16,1))</x:f>
        <x:v>1</x:v>
      </x:c>
      <x:c r="M924" s="82" t="n">
        <x:f>IF($O$37=0,1,IF('Pair Build'!AH16&lt;=$O$37,1,0))</x:f>
        <x:v>1</x:v>
      </x:c>
      <x:c r="N924" s="82" t="n">
        <x:f>IF($P$37=0,1,IF('Pair Build'!AI16="PASS",1,0))</x:f>
        <x:v>1</x:v>
      </x:c>
      <x:c r="O924" s="82" t="n">
        <x:f>IF(F924&lt;1,'Pair Build'!Y16,'Pair Build'!Z16)/$Q$37</x:f>
        <x:v>2.3266666666666667</x:v>
      </x:c>
      <x:c r="P924" s="82" t="n">
        <x:f>IF('Pair Build'!AK16="T3 FIRM",1,IF(Geometries!AC11&lt;=$R$37,1,0))</x:f>
        <x:v>1</x:v>
      </x:c>
      <x:c r="Q924" s="82" t="n">
        <x:f>IF($U$37=1,Geometries!AB11,1)</x:f>
        <x:v>1</x:v>
      </x:c>
      <x:c r="R924" s="82" t="n">
        <x:f>IF($V$37=1,Lineages!AJ9,1)</x:f>
        <x:v>1</x:v>
      </x:c>
      <x:c r="S924" s="82" t="n">
        <x:f>MIN(1,G924,H924,K924,L924,Q924,R924)</x:f>
        <x:v>0.6</x:v>
      </x:c>
      <x:c r="T924" s="74" t="str">
        <x:f>IF(AND('Pair Build'!AJ16="FIT",I924=1,J924=1,M924=1,N924=1,O924&lt;=$E$37,P924=1),"PASS","FAIL")</x:f>
        <x:v>PASS</x:v>
      </x:c>
      <x:c r="U924" s="98" t="str">
        <x:f>IF(AND(S924&gt;=F924,T924="PASS"),"PASS","FAIL")</x:f>
        <x:v>PASS</x:v>
      </x:c>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row>
    <x:row r="925">
      <x:c r="B925" s="28" t="str">
        <x:v>P29</x:v>
      </x:c>
      <x:c r="C925" s="28" t="str">
        <x:v>L2-G5</x:v>
      </x:c>
      <x:c r="D925" s="28" t="str">
        <x:v>L2</x:v>
      </x:c>
      <x:c r="E925" s="28" t="str">
        <x:v>G5</x:v>
      </x:c>
      <x:c r="F925" s="96" t="n">
        <x:f>$D$37</x:f>
        <x:v>0.4</x:v>
      </x:c>
      <x:c r="G925" s="82" t="n">
        <x:f>X$37</x:f>
        <x:v>1</x:v>
      </x:c>
      <x:c r="H925" s="82" t="n">
        <x:f>MIN(1,Geometries!E12*$I$37+(1-Geometries!E12)*(Geometries!J12*$F$37+Geometries!K12*$G$37*IF(Geometries!M12="YES",1,$J$37)+Geometries!L12*$H$37*IF(Geometries!M12="YES",1,$J$37)))</x:f>
        <x:v>0.3</x:v>
      </x:c>
      <x:c r="I925" s="82" t="n">
        <x:f>IF($K$37=0,1,IF('Pair Build'!AG17&lt;=$K$37,1,0))</x:f>
        <x:v>1</x:v>
      </x:c>
      <x:c r="J925" s="82" t="n">
        <x:f>IF($L$37=0,1,IF(Geometries!W12&gt;=$L$37,1,0))</x:f>
        <x:v>1</x:v>
      </x:c>
      <x:c r="K925" s="82" t="n">
        <x:f>MIN(IF($M$37=1,Geometries!Z12,1),IF($N$37=1,Geometries!AA12,1))</x:f>
        <x:v>1</x:v>
      </x:c>
      <x:c r="L925" s="82" t="n">
        <x:f>MIN(IF($S$37=1,'Pair Build'!AE17,1),IF($T$37=1,'Pair Build'!AF17,1))</x:f>
        <x:v>1</x:v>
      </x:c>
      <x:c r="M925" s="82" t="n">
        <x:f>IF($O$37=0,1,IF('Pair Build'!AH17&lt;=$O$37,1,0))</x:f>
        <x:v>1</x:v>
      </x:c>
      <x:c r="N925" s="82" t="n">
        <x:f>IF($P$37=0,1,IF('Pair Build'!AI17="PASS",1,0))</x:f>
        <x:v>1</x:v>
      </x:c>
      <x:c r="O925" s="82" t="n">
        <x:f>IF(F925&lt;1,'Pair Build'!Y17,'Pair Build'!Z17)/$Q$37</x:f>
        <x:v>11.777631578947368</x:v>
      </x:c>
      <x:c r="P925" s="82" t="n">
        <x:f>IF('Pair Build'!AK17="T3 FIRM",1,IF(Geometries!AC12&lt;=$R$37,1,0))</x:f>
        <x:v>1</x:v>
      </x:c>
      <x:c r="Q925" s="82" t="n">
        <x:f>IF($U$37=1,Geometries!AB12,1)</x:f>
        <x:v>1</x:v>
      </x:c>
      <x:c r="R925" s="82" t="n">
        <x:f>IF($V$37=1,Lineages!AJ9,1)</x:f>
        <x:v>1</x:v>
      </x:c>
      <x:c r="S925" s="82" t="n">
        <x:f>MIN(1,G925,H925,K925,L925,Q925,R925)</x:f>
        <x:v>0.3</x:v>
      </x:c>
      <x:c r="T925" s="74" t="str">
        <x:f>IF(AND('Pair Build'!AJ17="FIT",I925=1,J925=1,M925=1,N925=1,O925&lt;=$E$37,P925=1),"PASS","FAIL")</x:f>
        <x:v>PASS</x:v>
      </x:c>
      <x:c r="U925" s="98" t="str">
        <x:f>IF(AND(S925&gt;=F925,T925="PASS"),"PASS","FAIL")</x:f>
        <x:v>FAIL</x:v>
      </x:c>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row>
    <x:row r="926">
      <x:c r="B926" s="28" t="str">
        <x:v>P29</x:v>
      </x:c>
      <x:c r="C926" s="28" t="str">
        <x:v>L3-G1</x:v>
      </x:c>
      <x:c r="D926" s="28" t="str">
        <x:v>L3</x:v>
      </x:c>
      <x:c r="E926" s="28" t="str">
        <x:v>G1</x:v>
      </x:c>
      <x:c r="F926" s="96" t="n">
        <x:f>$D$37</x:f>
        <x:v>0.4</x:v>
      </x:c>
      <x:c r="G926" s="82" t="n">
        <x:f>Y$37</x:f>
        <x:v>1</x:v>
      </x:c>
      <x:c r="H926" s="82" t="n">
        <x:f>MIN(1,Geometries!E8*$I$37+(1-Geometries!E8)*(Geometries!J8*$F$37+Geometries!K8*$G$37*IF(Geometries!M8="YES",1,$J$37)+Geometries!L8*$H$37*IF(Geometries!M8="YES",1,$J$37)))</x:f>
        <x:v>0</x:v>
      </x:c>
      <x:c r="I926" s="82" t="n">
        <x:f>IF($K$37=0,1,IF('Pair Build'!AG18&lt;=$K$37,1,0))</x:f>
        <x:v>1</x:v>
      </x:c>
      <x:c r="J926" s="82" t="n">
        <x:f>IF($L$37=0,1,IF(Geometries!W8&gt;=$L$37,1,0))</x:f>
        <x:v>1</x:v>
      </x:c>
      <x:c r="K926" s="82" t="n">
        <x:f>MIN(IF($M$37=1,Geometries!Z8,1),IF($N$37=1,Geometries!AA8,1))</x:f>
        <x:v>1</x:v>
      </x:c>
      <x:c r="L926" s="82" t="n">
        <x:f>MIN(IF($S$37=1,'Pair Build'!AE18,1),IF($T$37=1,'Pair Build'!AF18,1))</x:f>
        <x:v>1</x:v>
      </x:c>
      <x:c r="M926" s="82" t="n">
        <x:f>IF($O$37=0,1,IF('Pair Build'!AH18&lt;=$O$37,1,0))</x:f>
        <x:v>1</x:v>
      </x:c>
      <x:c r="N926" s="82" t="n">
        <x:f>IF($P$37=0,1,IF('Pair Build'!AI18="PASS",1,0))</x:f>
        <x:v>1</x:v>
      </x:c>
      <x:c r="O926" s="82" t="n">
        <x:f>IF(F926&lt;1,'Pair Build'!Y18,'Pair Build'!Z18)/$Q$37</x:f>
        <x:v>17.929411764705883</x:v>
      </x:c>
      <x:c r="P926" s="82" t="n">
        <x:f>IF('Pair Build'!AK18="T3 FIRM",1,IF(Geometries!AC8&lt;=$R$37,1,0))</x:f>
        <x:v>1</x:v>
      </x:c>
      <x:c r="Q926" s="82" t="n">
        <x:f>IF($U$37=1,Geometries!AB8,1)</x:f>
        <x:v>1</x:v>
      </x:c>
      <x:c r="R926" s="82" t="n">
        <x:f>IF($V$37=1,Lineages!AJ10,1)</x:f>
        <x:v>1</x:v>
      </x:c>
      <x:c r="S926" s="82" t="n">
        <x:f>MIN(1,G926,H926,K926,L926,Q926,R926)</x:f>
        <x:v>0</x:v>
      </x:c>
      <x:c r="T926" s="74" t="str">
        <x:f>IF(AND('Pair Build'!AJ18="FIT",I926=1,J926=1,M926=1,N926=1,O926&lt;=$E$37,P926=1),"PASS","FAIL")</x:f>
        <x:v>FAIL</x:v>
      </x:c>
      <x:c r="U926" s="98" t="str">
        <x:f>IF(AND(S926&gt;=F926,T926="PASS"),"PASS","FAIL")</x:f>
        <x:v>FAIL</x:v>
      </x:c>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row>
    <x:row r="927">
      <x:c r="B927" s="28" t="str">
        <x:v>P29</x:v>
      </x:c>
      <x:c r="C927" s="28" t="str">
        <x:v>L3-G2</x:v>
      </x:c>
      <x:c r="D927" s="28" t="str">
        <x:v>L3</x:v>
      </x:c>
      <x:c r="E927" s="28" t="str">
        <x:v>G2</x:v>
      </x:c>
      <x:c r="F927" s="96" t="n">
        <x:f>$D$37</x:f>
        <x:v>0.4</x:v>
      </x:c>
      <x:c r="G927" s="82" t="n">
        <x:f>Y$37</x:f>
        <x:v>1</x:v>
      </x:c>
      <x:c r="H927" s="82" t="n">
        <x:f>MIN(1,Geometries!E9*$I$37+(1-Geometries!E9)*(Geometries!J9*$F$37+Geometries!K9*$G$37*IF(Geometries!M9="YES",1,$J$37)+Geometries!L9*$H$37*IF(Geometries!M9="YES",1,$J$37)))</x:f>
        <x:v>0</x:v>
      </x:c>
      <x:c r="I927" s="82" t="n">
        <x:f>IF($K$37=0,1,IF('Pair Build'!AG19&lt;=$K$37,1,0))</x:f>
        <x:v>1</x:v>
      </x:c>
      <x:c r="J927" s="82" t="n">
        <x:f>IF($L$37=0,1,IF(Geometries!W9&gt;=$L$37,1,0))</x:f>
        <x:v>1</x:v>
      </x:c>
      <x:c r="K927" s="82" t="n">
        <x:f>MIN(IF($M$37=1,Geometries!Z9,1),IF($N$37=1,Geometries!AA9,1))</x:f>
        <x:v>1</x:v>
      </x:c>
      <x:c r="L927" s="82" t="n">
        <x:f>MIN(IF($S$37=1,'Pair Build'!AE19,1),IF($T$37=1,'Pair Build'!AF19,1))</x:f>
        <x:v>1</x:v>
      </x:c>
      <x:c r="M927" s="82" t="n">
        <x:f>IF($O$37=0,1,IF('Pair Build'!AH19&lt;=$O$37,1,0))</x:f>
        <x:v>1</x:v>
      </x:c>
      <x:c r="N927" s="82" t="n">
        <x:f>IF($P$37=0,1,IF('Pair Build'!AI19="PASS",1,0))</x:f>
        <x:v>1</x:v>
      </x:c>
      <x:c r="O927" s="82" t="n">
        <x:f>IF(F927&lt;1,'Pair Build'!Y19,'Pair Build'!Z19)/$Q$37</x:f>
        <x:v>27.163636363636364</x:v>
      </x:c>
      <x:c r="P927" s="82" t="n">
        <x:f>IF('Pair Build'!AK19="T3 FIRM",1,IF(Geometries!AC9&lt;=$R$37,1,0))</x:f>
        <x:v>1</x:v>
      </x:c>
      <x:c r="Q927" s="82" t="n">
        <x:f>IF($U$37=1,Geometries!AB9,1)</x:f>
        <x:v>1</x:v>
      </x:c>
      <x:c r="R927" s="82" t="n">
        <x:f>IF($V$37=1,Lineages!AJ10,1)</x:f>
        <x:v>1</x:v>
      </x:c>
      <x:c r="S927" s="82" t="n">
        <x:f>MIN(1,G927,H927,K927,L927,Q927,R927)</x:f>
        <x:v>0</x:v>
      </x:c>
      <x:c r="T927" s="74" t="str">
        <x:f>IF(AND('Pair Build'!AJ19="FIT",I927=1,J927=1,M927=1,N927=1,O927&lt;=$E$37,P927=1),"PASS","FAIL")</x:f>
        <x:v>FAIL</x:v>
      </x:c>
      <x:c r="U927" s="98" t="str">
        <x:f>IF(AND(S927&gt;=F927,T927="PASS"),"PASS","FAIL")</x:f>
        <x:v>FAIL</x:v>
      </x:c>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row>
    <x:row r="928">
      <x:c r="B928" s="28" t="str">
        <x:v>P29</x:v>
      </x:c>
      <x:c r="C928" s="28" t="str">
        <x:v>L3-G3</x:v>
      </x:c>
      <x:c r="D928" s="28" t="str">
        <x:v>L3</x:v>
      </x:c>
      <x:c r="E928" s="28" t="str">
        <x:v>G3</x:v>
      </x:c>
      <x:c r="F928" s="96" t="n">
        <x:f>$D$37</x:f>
        <x:v>0.4</x:v>
      </x:c>
      <x:c r="G928" s="82" t="n">
        <x:f>Y$37</x:f>
        <x:v>1</x:v>
      </x:c>
      <x:c r="H928" s="82" t="n">
        <x:f>MIN(1,Geometries!E10*$I$37+(1-Geometries!E10)*(Geometries!J10*$F$37+Geometries!K10*$G$37*IF(Geometries!M10="YES",1,$J$37)+Geometries!L10*$H$37*IF(Geometries!M10="YES",1,$J$37)))</x:f>
        <x:v>1</x:v>
      </x:c>
      <x:c r="I928" s="82" t="n">
        <x:f>IF($K$37=0,1,IF('Pair Build'!AG20&lt;=$K$37,1,0))</x:f>
        <x:v>1</x:v>
      </x:c>
      <x:c r="J928" s="82" t="n">
        <x:f>IF($L$37=0,1,IF(Geometries!W10&gt;=$L$37,1,0))</x:f>
        <x:v>1</x:v>
      </x:c>
      <x:c r="K928" s="82" t="n">
        <x:f>MIN(IF($M$37=1,Geometries!Z10,1),IF($N$37=1,Geometries!AA10,1))</x:f>
        <x:v>1</x:v>
      </x:c>
      <x:c r="L928" s="82" t="n">
        <x:f>MIN(IF($S$37=1,'Pair Build'!AE20,1),IF($T$37=1,'Pair Build'!AF20,1))</x:f>
        <x:v>1</x:v>
      </x:c>
      <x:c r="M928" s="82" t="n">
        <x:f>IF($O$37=0,1,IF('Pair Build'!AH20&lt;=$O$37,1,0))</x:f>
        <x:v>1</x:v>
      </x:c>
      <x:c r="N928" s="82" t="n">
        <x:f>IF($P$37=0,1,IF('Pair Build'!AI20="PASS",1,0))</x:f>
        <x:v>1</x:v>
      </x:c>
      <x:c r="O928" s="82" t="n">
        <x:f>IF(F928&lt;1,'Pair Build'!Y20,'Pair Build'!Z20)/$Q$37</x:f>
        <x:v>20.91764705882353</x:v>
      </x:c>
      <x:c r="P928" s="82" t="n">
        <x:f>IF('Pair Build'!AK20="T3 FIRM",1,IF(Geometries!AC10&lt;=$R$37,1,0))</x:f>
        <x:v>1</x:v>
      </x:c>
      <x:c r="Q928" s="82" t="n">
        <x:f>IF($U$37=1,Geometries!AB10,1)</x:f>
        <x:v>1</x:v>
      </x:c>
      <x:c r="R928" s="82" t="n">
        <x:f>IF($V$37=1,Lineages!AJ10,1)</x:f>
        <x:v>1</x:v>
      </x:c>
      <x:c r="S928" s="82" t="n">
        <x:f>MIN(1,G928,H928,K928,L928,Q928,R928)</x:f>
        <x:v>1</x:v>
      </x:c>
      <x:c r="T928" s="74" t="str">
        <x:f>IF(AND('Pair Build'!AJ20="FIT",I928=1,J928=1,M928=1,N928=1,O928&lt;=$E$37,P928=1),"PASS","FAIL")</x:f>
        <x:v>FAIL</x:v>
      </x:c>
      <x:c r="U928" s="98" t="str">
        <x:f>IF(AND(S928&gt;=F928,T928="PASS"),"PASS","FAIL")</x:f>
        <x:v>FAIL</x:v>
      </x:c>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row>
    <x:row r="929">
      <x:c r="B929" s="28" t="str">
        <x:v>P29</x:v>
      </x:c>
      <x:c r="C929" s="28" t="str">
        <x:v>L3-G4</x:v>
      </x:c>
      <x:c r="D929" s="28" t="str">
        <x:v>L3</x:v>
      </x:c>
      <x:c r="E929" s="28" t="str">
        <x:v>G4</x:v>
      </x:c>
      <x:c r="F929" s="96" t="n">
        <x:f>$D$37</x:f>
        <x:v>0.4</x:v>
      </x:c>
      <x:c r="G929" s="82" t="n">
        <x:f>Y$37</x:f>
        <x:v>1</x:v>
      </x:c>
      <x:c r="H929" s="82" t="n">
        <x:f>MIN(1,Geometries!E11*$I$37+(1-Geometries!E11)*(Geometries!J11*$F$37+Geometries!K11*$G$37*IF(Geometries!M11="YES",1,$J$37)+Geometries!L11*$H$37*IF(Geometries!M11="YES",1,$J$37)))</x:f>
        <x:v>0.6</x:v>
      </x:c>
      <x:c r="I929" s="82" t="n">
        <x:f>IF($K$37=0,1,IF('Pair Build'!AG21&lt;=$K$37,1,0))</x:f>
        <x:v>1</x:v>
      </x:c>
      <x:c r="J929" s="82" t="n">
        <x:f>IF($L$37=0,1,IF(Geometries!W11&gt;=$L$37,1,0))</x:f>
        <x:v>1</x:v>
      </x:c>
      <x:c r="K929" s="82" t="n">
        <x:f>MIN(IF($M$37=1,Geometries!Z11,1),IF($N$37=1,Geometries!AA11,1))</x:f>
        <x:v>1</x:v>
      </x:c>
      <x:c r="L929" s="82" t="n">
        <x:f>MIN(IF($S$37=1,'Pair Build'!AE21,1),IF($T$37=1,'Pair Build'!AF21,1))</x:f>
        <x:v>1</x:v>
      </x:c>
      <x:c r="M929" s="82" t="n">
        <x:f>IF($O$37=0,1,IF('Pair Build'!AH21&lt;=$O$37,1,0))</x:f>
        <x:v>1</x:v>
      </x:c>
      <x:c r="N929" s="82" t="n">
        <x:f>IF($P$37=0,1,IF('Pair Build'!AI21="PASS",1,0))</x:f>
        <x:v>1</x:v>
      </x:c>
      <x:c r="O929" s="82" t="n">
        <x:f>IF(F929&lt;1,'Pair Build'!Y21,'Pair Build'!Z21)/$Q$37</x:f>
        <x:v>2.88</x:v>
      </x:c>
      <x:c r="P929" s="82" t="n">
        <x:f>IF('Pair Build'!AK21="T3 FIRM",1,IF(Geometries!AC11&lt;=$R$37,1,0))</x:f>
        <x:v>1</x:v>
      </x:c>
      <x:c r="Q929" s="82" t="n">
        <x:f>IF($U$37=1,Geometries!AB11,1)</x:f>
        <x:v>1</x:v>
      </x:c>
      <x:c r="R929" s="82" t="n">
        <x:f>IF($V$37=1,Lineages!AJ10,1)</x:f>
        <x:v>1</x:v>
      </x:c>
      <x:c r="S929" s="82" t="n">
        <x:f>MIN(1,G929,H929,K929,L929,Q929,R929)</x:f>
        <x:v>0.6</x:v>
      </x:c>
      <x:c r="T929" s="74" t="str">
        <x:f>IF(AND('Pair Build'!AJ21="FIT",I929=1,J929=1,M929=1,N929=1,O929&lt;=$E$37,P929=1),"PASS","FAIL")</x:f>
        <x:v>FAIL</x:v>
      </x:c>
      <x:c r="U929" s="98" t="str">
        <x:f>IF(AND(S929&gt;=F929,T929="PASS"),"PASS","FAIL")</x:f>
        <x:v>FAIL</x:v>
      </x:c>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row>
    <x:row r="930">
      <x:c r="B930" s="28" t="str">
        <x:v>P29</x:v>
      </x:c>
      <x:c r="C930" s="28" t="str">
        <x:v>L3-G5</x:v>
      </x:c>
      <x:c r="D930" s="28" t="str">
        <x:v>L3</x:v>
      </x:c>
      <x:c r="E930" s="28" t="str">
        <x:v>G5</x:v>
      </x:c>
      <x:c r="F930" s="96" t="n">
        <x:f>$D$37</x:f>
        <x:v>0.4</x:v>
      </x:c>
      <x:c r="G930" s="82" t="n">
        <x:f>Y$37</x:f>
        <x:v>1</x:v>
      </x:c>
      <x:c r="H930" s="82" t="n">
        <x:f>MIN(1,Geometries!E12*$I$37+(1-Geometries!E12)*(Geometries!J12*$F$37+Geometries!K12*$G$37*IF(Geometries!M12="YES",1,$J$37)+Geometries!L12*$H$37*IF(Geometries!M12="YES",1,$J$37)))</x:f>
        <x:v>0.3</x:v>
      </x:c>
      <x:c r="I930" s="82" t="n">
        <x:f>IF($K$37=0,1,IF('Pair Build'!AG22&lt;=$K$37,1,0))</x:f>
        <x:v>1</x:v>
      </x:c>
      <x:c r="J930" s="82" t="n">
        <x:f>IF($L$37=0,1,IF(Geometries!W12&gt;=$L$37,1,0))</x:f>
        <x:v>1</x:v>
      </x:c>
      <x:c r="K930" s="82" t="n">
        <x:f>MIN(IF($M$37=1,Geometries!Z12,1),IF($N$37=1,Geometries!AA12,1))</x:f>
        <x:v>1</x:v>
      </x:c>
      <x:c r="L930" s="82" t="n">
        <x:f>MIN(IF($S$37=1,'Pair Build'!AE22,1),IF($T$37=1,'Pair Build'!AF22,1))</x:f>
        <x:v>1</x:v>
      </x:c>
      <x:c r="M930" s="82" t="n">
        <x:f>IF($O$37=0,1,IF('Pair Build'!AH22&lt;=$O$37,1,0))</x:f>
        <x:v>1</x:v>
      </x:c>
      <x:c r="N930" s="82" t="n">
        <x:f>IF($P$37=0,1,IF('Pair Build'!AI22="PASS",1,0))</x:f>
        <x:v>1</x:v>
      </x:c>
      <x:c r="O930" s="82" t="n">
        <x:f>IF(F930&lt;1,'Pair Build'!Y22,'Pair Build'!Z22)/$Q$37</x:f>
        <x:v>14.421052631578949</x:v>
      </x:c>
      <x:c r="P930" s="82" t="n">
        <x:f>IF('Pair Build'!AK22="T3 FIRM",1,IF(Geometries!AC12&lt;=$R$37,1,0))</x:f>
        <x:v>1</x:v>
      </x:c>
      <x:c r="Q930" s="82" t="n">
        <x:f>IF($U$37=1,Geometries!AB12,1)</x:f>
        <x:v>1</x:v>
      </x:c>
      <x:c r="R930" s="82" t="n">
        <x:f>IF($V$37=1,Lineages!AJ10,1)</x:f>
        <x:v>1</x:v>
      </x:c>
      <x:c r="S930" s="82" t="n">
        <x:f>MIN(1,G930,H930,K930,L930,Q930,R930)</x:f>
        <x:v>0.3</x:v>
      </x:c>
      <x:c r="T930" s="74" t="str">
        <x:f>IF(AND('Pair Build'!AJ22="FIT",I930=1,J930=1,M930=1,N930=1,O930&lt;=$E$37,P930=1),"PASS","FAIL")</x:f>
        <x:v>FAIL</x:v>
      </x:c>
      <x:c r="U930" s="98" t="str">
        <x:f>IF(AND(S930&gt;=F930,T930="PASS"),"PASS","FAIL")</x:f>
        <x:v>FAIL</x:v>
      </x:c>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row>
    <x:row r="931">
      <x:c r="B931" s="28" t="str">
        <x:v>P29</x:v>
      </x:c>
      <x:c r="C931" s="28" t="str">
        <x:v>L4-G1</x:v>
      </x:c>
      <x:c r="D931" s="28" t="str">
        <x:v>L4</x:v>
      </x:c>
      <x:c r="E931" s="28" t="str">
        <x:v>G1</x:v>
      </x:c>
      <x:c r="F931" s="96" t="n">
        <x:f>$D$37</x:f>
        <x:v>0.4</x:v>
      </x:c>
      <x:c r="G931" s="82" t="n">
        <x:f>Z$37</x:f>
        <x:v>1</x:v>
      </x:c>
      <x:c r="H931" s="82" t="n">
        <x:f>MIN(1,Geometries!E8*$I$37+(1-Geometries!E8)*(Geometries!J8*$F$37+Geometries!K8*$G$37*IF(Geometries!M8="YES",1,$J$37)+Geometries!L8*$H$37*IF(Geometries!M8="YES",1,$J$37)))</x:f>
        <x:v>0</x:v>
      </x:c>
      <x:c r="I931" s="82" t="n">
        <x:f>IF($K$37=0,1,IF('Pair Build'!AG23&lt;=$K$37,1,0))</x:f>
        <x:v>1</x:v>
      </x:c>
      <x:c r="J931" s="82" t="n">
        <x:f>IF($L$37=0,1,IF(Geometries!W8&gt;=$L$37,1,0))</x:f>
        <x:v>1</x:v>
      </x:c>
      <x:c r="K931" s="82" t="n">
        <x:f>MIN(IF($M$37=1,Geometries!Z8,1),IF($N$37=1,Geometries!AA8,1))</x:f>
        <x:v>1</x:v>
      </x:c>
      <x:c r="L931" s="82" t="n">
        <x:f>MIN(IF($S$37=1,'Pair Build'!AE23,1),IF($T$37=1,'Pair Build'!AF23,1))</x:f>
        <x:v>1</x:v>
      </x:c>
      <x:c r="M931" s="82" t="n">
        <x:f>IF($O$37=0,1,IF('Pair Build'!AH23&lt;=$O$37,1,0))</x:f>
        <x:v>1</x:v>
      </x:c>
      <x:c r="N931" s="82" t="n">
        <x:f>IF($P$37=0,1,IF('Pair Build'!AI23="PASS",1,0))</x:f>
        <x:v>1</x:v>
      </x:c>
      <x:c r="O931" s="82" t="n">
        <x:f>IF(F931&lt;1,'Pair Build'!Y23,'Pair Build'!Z23)/$Q$37</x:f>
        <x:v>20.276470588235295</x:v>
      </x:c>
      <x:c r="P931" s="82" t="n">
        <x:f>IF('Pair Build'!AK23="T3 FIRM",1,IF(Geometries!AC8&lt;=$R$37,1,0))</x:f>
        <x:v>1</x:v>
      </x:c>
      <x:c r="Q931" s="82" t="n">
        <x:f>IF($U$37=1,Geometries!AB8,1)</x:f>
        <x:v>1</x:v>
      </x:c>
      <x:c r="R931" s="82" t="n">
        <x:f>IF($V$37=1,Lineages!AJ11,1)</x:f>
        <x:v>1</x:v>
      </x:c>
      <x:c r="S931" s="82" t="n">
        <x:f>MIN(1,G931,H931,K931,L931,Q931,R931)</x:f>
        <x:v>0</x:v>
      </x:c>
      <x:c r="T931" s="74" t="str">
        <x:f>IF(AND('Pair Build'!AJ23="FIT",I931=1,J931=1,M931=1,N931=1,O931&lt;=$E$37,P931=1),"PASS","FAIL")</x:f>
        <x:v>PASS</x:v>
      </x:c>
      <x:c r="U931" s="98" t="str">
        <x:f>IF(AND(S931&gt;=F931,T931="PASS"),"PASS","FAIL")</x:f>
        <x:v>FAIL</x:v>
      </x:c>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row>
    <x:row r="932">
      <x:c r="B932" s="28" t="str">
        <x:v>P29</x:v>
      </x:c>
      <x:c r="C932" s="28" t="str">
        <x:v>L4-G2</x:v>
      </x:c>
      <x:c r="D932" s="28" t="str">
        <x:v>L4</x:v>
      </x:c>
      <x:c r="E932" s="28" t="str">
        <x:v>G2</x:v>
      </x:c>
      <x:c r="F932" s="96" t="n">
        <x:f>$D$37</x:f>
        <x:v>0.4</x:v>
      </x:c>
      <x:c r="G932" s="82" t="n">
        <x:f>Z$37</x:f>
        <x:v>1</x:v>
      </x:c>
      <x:c r="H932" s="82" t="n">
        <x:f>MIN(1,Geometries!E9*$I$37+(1-Geometries!E9)*(Geometries!J9*$F$37+Geometries!K9*$G$37*IF(Geometries!M9="YES",1,$J$37)+Geometries!L9*$H$37*IF(Geometries!M9="YES",1,$J$37)))</x:f>
        <x:v>0</x:v>
      </x:c>
      <x:c r="I932" s="82" t="n">
        <x:f>IF($K$37=0,1,IF('Pair Build'!AG24&lt;=$K$37,1,0))</x:f>
        <x:v>1</x:v>
      </x:c>
      <x:c r="J932" s="82" t="n">
        <x:f>IF($L$37=0,1,IF(Geometries!W9&gt;=$L$37,1,0))</x:f>
        <x:v>1</x:v>
      </x:c>
      <x:c r="K932" s="82" t="n">
        <x:f>MIN(IF($M$37=1,Geometries!Z9,1),IF($N$37=1,Geometries!AA9,1))</x:f>
        <x:v>1</x:v>
      </x:c>
      <x:c r="L932" s="82" t="n">
        <x:f>MIN(IF($S$37=1,'Pair Build'!AE24,1),IF($T$37=1,'Pair Build'!AF24,1))</x:f>
        <x:v>1</x:v>
      </x:c>
      <x:c r="M932" s="82" t="n">
        <x:f>IF($O$37=0,1,IF('Pair Build'!AH24&lt;=$O$37,1,0))</x:f>
        <x:v>1</x:v>
      </x:c>
      <x:c r="N932" s="82" t="n">
        <x:f>IF($P$37=0,1,IF('Pair Build'!AI24="PASS",1,0))</x:f>
        <x:v>1</x:v>
      </x:c>
      <x:c r="O932" s="82" t="n">
        <x:f>IF(F932&lt;1,'Pair Build'!Y24,'Pair Build'!Z24)/$Q$37</x:f>
        <x:v>27.45</x:v>
      </x:c>
      <x:c r="P932" s="82" t="n">
        <x:f>IF('Pair Build'!AK24="T3 FIRM",1,IF(Geometries!AC9&lt;=$R$37,1,0))</x:f>
        <x:v>1</x:v>
      </x:c>
      <x:c r="Q932" s="82" t="n">
        <x:f>IF($U$37=1,Geometries!AB9,1)</x:f>
        <x:v>1</x:v>
      </x:c>
      <x:c r="R932" s="82" t="n">
        <x:f>IF($V$37=1,Lineages!AJ11,1)</x:f>
        <x:v>1</x:v>
      </x:c>
      <x:c r="S932" s="82" t="n">
        <x:f>MIN(1,G932,H932,K932,L932,Q932,R932)</x:f>
        <x:v>0</x:v>
      </x:c>
      <x:c r="T932" s="74" t="str">
        <x:f>IF(AND('Pair Build'!AJ24="FIT",I932=1,J932=1,M932=1,N932=1,O932&lt;=$E$37,P932=1),"PASS","FAIL")</x:f>
        <x:v>PASS</x:v>
      </x:c>
      <x:c r="U932" s="98" t="str">
        <x:f>IF(AND(S932&gt;=F932,T932="PASS"),"PASS","FAIL")</x:f>
        <x:v>FAIL</x:v>
      </x:c>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row>
    <x:row r="933">
      <x:c r="B933" s="28" t="str">
        <x:v>P29</x:v>
      </x:c>
      <x:c r="C933" s="28" t="str">
        <x:v>L4-G3</x:v>
      </x:c>
      <x:c r="D933" s="28" t="str">
        <x:v>L4</x:v>
      </x:c>
      <x:c r="E933" s="28" t="str">
        <x:v>G3</x:v>
      </x:c>
      <x:c r="F933" s="96" t="n">
        <x:f>$D$37</x:f>
        <x:v>0.4</x:v>
      </x:c>
      <x:c r="G933" s="82" t="n">
        <x:f>Z$37</x:f>
        <x:v>1</x:v>
      </x:c>
      <x:c r="H933" s="82" t="n">
        <x:f>MIN(1,Geometries!E10*$I$37+(1-Geometries!E10)*(Geometries!J10*$F$37+Geometries!K10*$G$37*IF(Geometries!M10="YES",1,$J$37)+Geometries!L10*$H$37*IF(Geometries!M10="YES",1,$J$37)))</x:f>
        <x:v>1</x:v>
      </x:c>
      <x:c r="I933" s="82" t="n">
        <x:f>IF($K$37=0,1,IF('Pair Build'!AG25&lt;=$K$37,1,0))</x:f>
        <x:v>1</x:v>
      </x:c>
      <x:c r="J933" s="82" t="n">
        <x:f>IF($L$37=0,1,IF(Geometries!W10&gt;=$L$37,1,0))</x:f>
        <x:v>1</x:v>
      </x:c>
      <x:c r="K933" s="82" t="n">
        <x:f>MIN(IF($M$37=1,Geometries!Z10,1),IF($N$37=1,Geometries!AA10,1))</x:f>
        <x:v>1</x:v>
      </x:c>
      <x:c r="L933" s="82" t="n">
        <x:f>MIN(IF($S$37=1,'Pair Build'!AE25,1),IF($T$37=1,'Pair Build'!AF25,1))</x:f>
        <x:v>1</x:v>
      </x:c>
      <x:c r="M933" s="82" t="n">
        <x:f>IF($O$37=0,1,IF('Pair Build'!AH25&lt;=$O$37,1,0))</x:f>
        <x:v>1</x:v>
      </x:c>
      <x:c r="N933" s="82" t="n">
        <x:f>IF($P$37=0,1,IF('Pair Build'!AI25="PASS",1,0))</x:f>
        <x:v>1</x:v>
      </x:c>
      <x:c r="O933" s="82" t="n">
        <x:f>IF(F933&lt;1,'Pair Build'!Y25,'Pair Build'!Z25)/$Q$37</x:f>
        <x:v>21.655882352941177</x:v>
      </x:c>
      <x:c r="P933" s="82" t="n">
        <x:f>IF('Pair Build'!AK25="T3 FIRM",1,IF(Geometries!AC10&lt;=$R$37,1,0))</x:f>
        <x:v>1</x:v>
      </x:c>
      <x:c r="Q933" s="82" t="n">
        <x:f>IF($U$37=1,Geometries!AB10,1)</x:f>
        <x:v>1</x:v>
      </x:c>
      <x:c r="R933" s="82" t="n">
        <x:f>IF($V$37=1,Lineages!AJ11,1)</x:f>
        <x:v>1</x:v>
      </x:c>
      <x:c r="S933" s="82" t="n">
        <x:f>MIN(1,G933,H933,K933,L933,Q933,R933)</x:f>
        <x:v>1</x:v>
      </x:c>
      <x:c r="T933" s="74" t="str">
        <x:f>IF(AND('Pair Build'!AJ25="FIT",I933=1,J933=1,M933=1,N933=1,O933&lt;=$E$37,P933=1),"PASS","FAIL")</x:f>
        <x:v>PASS</x:v>
      </x:c>
      <x:c r="U933" s="98" t="str">
        <x:f>IF(AND(S933&gt;=F933,T933="PASS"),"PASS","FAIL")</x:f>
        <x:v>PASS</x:v>
      </x:c>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row>
    <x:row r="934">
      <x:c r="B934" s="28" t="str">
        <x:v>P29</x:v>
      </x:c>
      <x:c r="C934" s="28" t="str">
        <x:v>L4-G4</x:v>
      </x:c>
      <x:c r="D934" s="28" t="str">
        <x:v>L4</x:v>
      </x:c>
      <x:c r="E934" s="28" t="str">
        <x:v>G4</x:v>
      </x:c>
      <x:c r="F934" s="96" t="n">
        <x:f>$D$37</x:f>
        <x:v>0.4</x:v>
      </x:c>
      <x:c r="G934" s="82" t="n">
        <x:f>Z$37</x:f>
        <x:v>1</x:v>
      </x:c>
      <x:c r="H934" s="82" t="n">
        <x:f>MIN(1,Geometries!E11*$I$37+(1-Geometries!E11)*(Geometries!J11*$F$37+Geometries!K11*$G$37*IF(Geometries!M11="YES",1,$J$37)+Geometries!L11*$H$37*IF(Geometries!M11="YES",1,$J$37)))</x:f>
        <x:v>0.6</x:v>
      </x:c>
      <x:c r="I934" s="82" t="n">
        <x:f>IF($K$37=0,1,IF('Pair Build'!AG26&lt;=$K$37,1,0))</x:f>
        <x:v>1</x:v>
      </x:c>
      <x:c r="J934" s="82" t="n">
        <x:f>IF($L$37=0,1,IF(Geometries!W11&gt;=$L$37,1,0))</x:f>
        <x:v>1</x:v>
      </x:c>
      <x:c r="K934" s="82" t="n">
        <x:f>MIN(IF($M$37=1,Geometries!Z11,1),IF($N$37=1,Geometries!AA11,1))</x:f>
        <x:v>1</x:v>
      </x:c>
      <x:c r="L934" s="82" t="n">
        <x:f>MIN(IF($S$37=1,'Pair Build'!AE26,1),IF($T$37=1,'Pair Build'!AF26,1))</x:f>
        <x:v>1</x:v>
      </x:c>
      <x:c r="M934" s="82" t="n">
        <x:f>IF($O$37=0,1,IF('Pair Build'!AH26&lt;=$O$37,1,0))</x:f>
        <x:v>1</x:v>
      </x:c>
      <x:c r="N934" s="82" t="n">
        <x:f>IF($P$37=0,1,IF('Pair Build'!AI26="PASS",1,0))</x:f>
        <x:v>1</x:v>
      </x:c>
      <x:c r="O934" s="82" t="n">
        <x:f>IF(F934&lt;1,'Pair Build'!Y26,'Pair Build'!Z26)/$Q$37</x:f>
        <x:v>3.6333333333333333</x:v>
      </x:c>
      <x:c r="P934" s="82" t="n">
        <x:f>IF('Pair Build'!AK26="T3 FIRM",1,IF(Geometries!AC11&lt;=$R$37,1,0))</x:f>
        <x:v>1</x:v>
      </x:c>
      <x:c r="Q934" s="82" t="n">
        <x:f>IF($U$37=1,Geometries!AB11,1)</x:f>
        <x:v>1</x:v>
      </x:c>
      <x:c r="R934" s="82" t="n">
        <x:f>IF($V$37=1,Lineages!AJ11,1)</x:f>
        <x:v>1</x:v>
      </x:c>
      <x:c r="S934" s="82" t="n">
        <x:f>MIN(1,G934,H934,K934,L934,Q934,R934)</x:f>
        <x:v>0.6</x:v>
      </x:c>
      <x:c r="T934" s="74" t="str">
        <x:f>IF(AND('Pair Build'!AJ26="FIT",I934=1,J934=1,M934=1,N934=1,O934&lt;=$E$37,P934=1),"PASS","FAIL")</x:f>
        <x:v>PASS</x:v>
      </x:c>
      <x:c r="U934" s="98" t="str">
        <x:f>IF(AND(S934&gt;=F934,T934="PASS"),"PASS","FAIL")</x:f>
        <x:v>PASS</x:v>
      </x:c>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row>
    <x:row r="935">
      <x:c r="B935" s="28" t="str">
        <x:v>P29</x:v>
      </x:c>
      <x:c r="C935" s="28" t="str">
        <x:v>L4-G5</x:v>
      </x:c>
      <x:c r="D935" s="28" t="str">
        <x:v>L4</x:v>
      </x:c>
      <x:c r="E935" s="28" t="str">
        <x:v>G5</x:v>
      </x:c>
      <x:c r="F935" s="96" t="n">
        <x:f>$D$37</x:f>
        <x:v>0.4</x:v>
      </x:c>
      <x:c r="G935" s="82" t="n">
        <x:f>Z$37</x:f>
        <x:v>1</x:v>
      </x:c>
      <x:c r="H935" s="82" t="n">
        <x:f>MIN(1,Geometries!E12*$I$37+(1-Geometries!E12)*(Geometries!J12*$F$37+Geometries!K12*$G$37*IF(Geometries!M12="YES",1,$J$37)+Geometries!L12*$H$37*IF(Geometries!M12="YES",1,$J$37)))</x:f>
        <x:v>0.3</x:v>
      </x:c>
      <x:c r="I935" s="82" t="n">
        <x:f>IF($K$37=0,1,IF('Pair Build'!AG27&lt;=$K$37,1,0))</x:f>
        <x:v>1</x:v>
      </x:c>
      <x:c r="J935" s="82" t="n">
        <x:f>IF($L$37=0,1,IF(Geometries!W12&gt;=$L$37,1,0))</x:f>
        <x:v>1</x:v>
      </x:c>
      <x:c r="K935" s="82" t="n">
        <x:f>MIN(IF($M$37=1,Geometries!Z12,1),IF($N$37=1,Geometries!AA12,1))</x:f>
        <x:v>1</x:v>
      </x:c>
      <x:c r="L935" s="82" t="n">
        <x:f>MIN(IF($S$37=1,'Pair Build'!AE27,1),IF($T$37=1,'Pair Build'!AF27,1))</x:f>
        <x:v>1</x:v>
      </x:c>
      <x:c r="M935" s="82" t="n">
        <x:f>IF($O$37=0,1,IF('Pair Build'!AH27&lt;=$O$37,1,0))</x:f>
        <x:v>1</x:v>
      </x:c>
      <x:c r="N935" s="82" t="n">
        <x:f>IF($P$37=0,1,IF('Pair Build'!AI27="PASS",1,0))</x:f>
        <x:v>1</x:v>
      </x:c>
      <x:c r="O935" s="82" t="n">
        <x:f>IF(F935&lt;1,'Pair Build'!Y27,'Pair Build'!Z27)/$Q$37</x:f>
        <x:v>19.20394736842105</x:v>
      </x:c>
      <x:c r="P935" s="82" t="n">
        <x:f>IF('Pair Build'!AK27="T3 FIRM",1,IF(Geometries!AC12&lt;=$R$37,1,0))</x:f>
        <x:v>1</x:v>
      </x:c>
      <x:c r="Q935" s="82" t="n">
        <x:f>IF($U$37=1,Geometries!AB12,1)</x:f>
        <x:v>1</x:v>
      </x:c>
      <x:c r="R935" s="82" t="n">
        <x:f>IF($V$37=1,Lineages!AJ11,1)</x:f>
        <x:v>1</x:v>
      </x:c>
      <x:c r="S935" s="82" t="n">
        <x:f>MIN(1,G935,H935,K935,L935,Q935,R935)</x:f>
        <x:v>0.3</x:v>
      </x:c>
      <x:c r="T935" s="74" t="str">
        <x:f>IF(AND('Pair Build'!AJ27="FIT",I935=1,J935=1,M935=1,N935=1,O935&lt;=$E$37,P935=1),"PASS","FAIL")</x:f>
        <x:v>PASS</x:v>
      </x:c>
      <x:c r="U935" s="98" t="str">
        <x:f>IF(AND(S935&gt;=F935,T935="PASS"),"PASS","FAIL")</x:f>
        <x:v>FAIL</x:v>
      </x:c>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row>
    <x:row r="936">
      <x:c r="B936" s="28" t="str">
        <x:v>P29</x:v>
      </x:c>
      <x:c r="C936" s="28" t="str">
        <x:v>L5-G1</x:v>
      </x:c>
      <x:c r="D936" s="28" t="str">
        <x:v>L5</x:v>
      </x:c>
      <x:c r="E936" s="28" t="str">
        <x:v>G1</x:v>
      </x:c>
      <x:c r="F936" s="96" t="n">
        <x:f>$D$37</x:f>
        <x:v>0.4</x:v>
      </x:c>
      <x:c r="G936" s="82" t="n">
        <x:f>AA$37</x:f>
        <x:v>1</x:v>
      </x:c>
      <x:c r="H936" s="82" t="n">
        <x:f>MIN(1,Geometries!E8*$I$37+(1-Geometries!E8)*(Geometries!J8*$F$37+Geometries!K8*$G$37*IF(Geometries!M8="YES",1,$J$37)+Geometries!L8*$H$37*IF(Geometries!M8="YES",1,$J$37)))</x:f>
        <x:v>0</x:v>
      </x:c>
      <x:c r="I936" s="82" t="n">
        <x:f>IF($K$37=0,1,IF('Pair Build'!AG28&lt;=$K$37,1,0))</x:f>
        <x:v>1</x:v>
      </x:c>
      <x:c r="J936" s="82" t="n">
        <x:f>IF($L$37=0,1,IF(Geometries!W8&gt;=$L$37,1,0))</x:f>
        <x:v>1</x:v>
      </x:c>
      <x:c r="K936" s="82" t="n">
        <x:f>MIN(IF($M$37=1,Geometries!Z8,1),IF($N$37=1,Geometries!AA8,1))</x:f>
        <x:v>1</x:v>
      </x:c>
      <x:c r="L936" s="82" t="n">
        <x:f>MIN(IF($S$37=1,'Pair Build'!AE28,1),IF($T$37=1,'Pair Build'!AF28,1))</x:f>
        <x:v>1</x:v>
      </x:c>
      <x:c r="M936" s="82" t="n">
        <x:f>IF($O$37=0,1,IF('Pair Build'!AH28&lt;=$O$37,1,0))</x:f>
        <x:v>1</x:v>
      </x:c>
      <x:c r="N936" s="82" t="n">
        <x:f>IF($P$37=0,1,IF('Pair Build'!AI28="PASS",1,0))</x:f>
        <x:v>1</x:v>
      </x:c>
      <x:c r="O936" s="82" t="n">
        <x:f>IF(F936&lt;1,'Pair Build'!Y28,'Pair Build'!Z28)/$Q$37</x:f>
        <x:v>12</x:v>
      </x:c>
      <x:c r="P936" s="82" t="n">
        <x:f>IF('Pair Build'!AK28="T3 FIRM",1,IF(Geometries!AC8&lt;=$R$37,1,0))</x:f>
        <x:v>1</x:v>
      </x:c>
      <x:c r="Q936" s="82" t="n">
        <x:f>IF($U$37=1,Geometries!AB8,1)</x:f>
        <x:v>1</x:v>
      </x:c>
      <x:c r="R936" s="82" t="n">
        <x:f>IF($V$37=1,Lineages!AJ12,1)</x:f>
        <x:v>1</x:v>
      </x:c>
      <x:c r="S936" s="82" t="n">
        <x:f>MIN(1,G936,H936,K936,L936,Q936,R936)</x:f>
        <x:v>0</x:v>
      </x:c>
      <x:c r="T936" s="74" t="str">
        <x:f>IF(AND('Pair Build'!AJ28="FIT",I936=1,J936=1,M936=1,N936=1,O936&lt;=$E$37,P936=1),"PASS","FAIL")</x:f>
        <x:v>PASS</x:v>
      </x:c>
      <x:c r="U936" s="98" t="str">
        <x:f>IF(AND(S936&gt;=F936,T936="PASS"),"PASS","FAIL")</x:f>
        <x:v>FAIL</x:v>
      </x:c>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row>
    <x:row r="937">
      <x:c r="B937" s="28" t="str">
        <x:v>P29</x:v>
      </x:c>
      <x:c r="C937" s="28" t="str">
        <x:v>L5-G2</x:v>
      </x:c>
      <x:c r="D937" s="28" t="str">
        <x:v>L5</x:v>
      </x:c>
      <x:c r="E937" s="28" t="str">
        <x:v>G2</x:v>
      </x:c>
      <x:c r="F937" s="96" t="n">
        <x:f>$D$37</x:f>
        <x:v>0.4</x:v>
      </x:c>
      <x:c r="G937" s="82" t="n">
        <x:f>AA$37</x:f>
        <x:v>1</x:v>
      </x:c>
      <x:c r="H937" s="82" t="n">
        <x:f>MIN(1,Geometries!E9*$I$37+(1-Geometries!E9)*(Geometries!J9*$F$37+Geometries!K9*$G$37*IF(Geometries!M9="YES",1,$J$37)+Geometries!L9*$H$37*IF(Geometries!M9="YES",1,$J$37)))</x:f>
        <x:v>0</x:v>
      </x:c>
      <x:c r="I937" s="82" t="n">
        <x:f>IF($K$37=0,1,IF('Pair Build'!AG29&lt;=$K$37,1,0))</x:f>
        <x:v>1</x:v>
      </x:c>
      <x:c r="J937" s="82" t="n">
        <x:f>IF($L$37=0,1,IF(Geometries!W9&gt;=$L$37,1,0))</x:f>
        <x:v>1</x:v>
      </x:c>
      <x:c r="K937" s="82" t="n">
        <x:f>MIN(IF($M$37=1,Geometries!Z9,1),IF($N$37=1,Geometries!AA9,1))</x:f>
        <x:v>1</x:v>
      </x:c>
      <x:c r="L937" s="82" t="n">
        <x:f>MIN(IF($S$37=1,'Pair Build'!AE29,1),IF($T$37=1,'Pair Build'!AF29,1))</x:f>
        <x:v>1</x:v>
      </x:c>
      <x:c r="M937" s="82" t="n">
        <x:f>IF($O$37=0,1,IF('Pair Build'!AH29&lt;=$O$37,1,0))</x:f>
        <x:v>1</x:v>
      </x:c>
      <x:c r="N937" s="82" t="n">
        <x:f>IF($P$37=0,1,IF('Pair Build'!AI29="PASS",1,0))</x:f>
        <x:v>1</x:v>
      </x:c>
      <x:c r="O937" s="82" t="n">
        <x:f>IF(F937&lt;1,'Pair Build'!Y29,'Pair Build'!Z29)/$Q$37</x:f>
        <x:v>18</x:v>
      </x:c>
      <x:c r="P937" s="82" t="n">
        <x:f>IF('Pair Build'!AK29="T3 FIRM",1,IF(Geometries!AC9&lt;=$R$37,1,0))</x:f>
        <x:v>1</x:v>
      </x:c>
      <x:c r="Q937" s="82" t="n">
        <x:f>IF($U$37=1,Geometries!AB9,1)</x:f>
        <x:v>1</x:v>
      </x:c>
      <x:c r="R937" s="82" t="n">
        <x:f>IF($V$37=1,Lineages!AJ12,1)</x:f>
        <x:v>1</x:v>
      </x:c>
      <x:c r="S937" s="82" t="n">
        <x:f>MIN(1,G937,H937,K937,L937,Q937,R937)</x:f>
        <x:v>0</x:v>
      </x:c>
      <x:c r="T937" s="74" t="str">
        <x:f>IF(AND('Pair Build'!AJ29="FIT",I937=1,J937=1,M937=1,N937=1,O937&lt;=$E$37,P937=1),"PASS","FAIL")</x:f>
        <x:v>PASS</x:v>
      </x:c>
      <x:c r="U937" s="98" t="str">
        <x:f>IF(AND(S937&gt;=F937,T937="PASS"),"PASS","FAIL")</x:f>
        <x:v>FAIL</x:v>
      </x:c>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row>
    <x:row r="938">
      <x:c r="B938" s="28" t="str">
        <x:v>P29</x:v>
      </x:c>
      <x:c r="C938" s="28" t="str">
        <x:v>L5-G3</x:v>
      </x:c>
      <x:c r="D938" s="28" t="str">
        <x:v>L5</x:v>
      </x:c>
      <x:c r="E938" s="28" t="str">
        <x:v>G3</x:v>
      </x:c>
      <x:c r="F938" s="96" t="n">
        <x:f>$D$37</x:f>
        <x:v>0.4</x:v>
      </x:c>
      <x:c r="G938" s="82" t="n">
        <x:f>AA$37</x:f>
        <x:v>1</x:v>
      </x:c>
      <x:c r="H938" s="82" t="n">
        <x:f>MIN(1,Geometries!E10*$I$37+(1-Geometries!E10)*(Geometries!J10*$F$37+Geometries!K10*$G$37*IF(Geometries!M10="YES",1,$J$37)+Geometries!L10*$H$37*IF(Geometries!M10="YES",1,$J$37)))</x:f>
        <x:v>1</x:v>
      </x:c>
      <x:c r="I938" s="82" t="n">
        <x:f>IF($K$37=0,1,IF('Pair Build'!AG30&lt;=$K$37,1,0))</x:f>
        <x:v>1</x:v>
      </x:c>
      <x:c r="J938" s="82" t="n">
        <x:f>IF($L$37=0,1,IF(Geometries!W10&gt;=$L$37,1,0))</x:f>
        <x:v>1</x:v>
      </x:c>
      <x:c r="K938" s="82" t="n">
        <x:f>MIN(IF($M$37=1,Geometries!Z10,1),IF($N$37=1,Geometries!AA10,1))</x:f>
        <x:v>1</x:v>
      </x:c>
      <x:c r="L938" s="82" t="n">
        <x:f>MIN(IF($S$37=1,'Pair Build'!AE30,1),IF($T$37=1,'Pair Build'!AF30,1))</x:f>
        <x:v>1</x:v>
      </x:c>
      <x:c r="M938" s="82" t="n">
        <x:f>IF($O$37=0,1,IF('Pair Build'!AH30&lt;=$O$37,1,0))</x:f>
        <x:v>1</x:v>
      </x:c>
      <x:c r="N938" s="82" t="n">
        <x:f>IF($P$37=0,1,IF('Pair Build'!AI30="PASS",1,0))</x:f>
        <x:v>1</x:v>
      </x:c>
      <x:c r="O938" s="82" t="n">
        <x:f>IF(F938&lt;1,'Pair Build'!Y30,'Pair Build'!Z30)/$Q$37</x:f>
        <x:v>14</x:v>
      </x:c>
      <x:c r="P938" s="82" t="n">
        <x:f>IF('Pair Build'!AK30="T3 FIRM",1,IF(Geometries!AC10&lt;=$R$37,1,0))</x:f>
        <x:v>1</x:v>
      </x:c>
      <x:c r="Q938" s="82" t="n">
        <x:f>IF($U$37=1,Geometries!AB10,1)</x:f>
        <x:v>1</x:v>
      </x:c>
      <x:c r="R938" s="82" t="n">
        <x:f>IF($V$37=1,Lineages!AJ12,1)</x:f>
        <x:v>1</x:v>
      </x:c>
      <x:c r="S938" s="82" t="n">
        <x:f>MIN(1,G938,H938,K938,L938,Q938,R938)</x:f>
        <x:v>1</x:v>
      </x:c>
      <x:c r="T938" s="74" t="str">
        <x:f>IF(AND('Pair Build'!AJ30="FIT",I938=1,J938=1,M938=1,N938=1,O938&lt;=$E$37,P938=1),"PASS","FAIL")</x:f>
        <x:v>PASS</x:v>
      </x:c>
      <x:c r="U938" s="98" t="str">
        <x:f>IF(AND(S938&gt;=F938,T938="PASS"),"PASS","FAIL")</x:f>
        <x:v>PASS</x:v>
      </x:c>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row>
    <x:row r="939">
      <x:c r="B939" s="28" t="str">
        <x:v>P29</x:v>
      </x:c>
      <x:c r="C939" s="28" t="str">
        <x:v>L5-G4</x:v>
      </x:c>
      <x:c r="D939" s="28" t="str">
        <x:v>L5</x:v>
      </x:c>
      <x:c r="E939" s="28" t="str">
        <x:v>G4</x:v>
      </x:c>
      <x:c r="F939" s="96" t="n">
        <x:f>$D$37</x:f>
        <x:v>0.4</x:v>
      </x:c>
      <x:c r="G939" s="82" t="n">
        <x:f>AA$37</x:f>
        <x:v>1</x:v>
      </x:c>
      <x:c r="H939" s="82" t="n">
        <x:f>MIN(1,Geometries!E11*$I$37+(1-Geometries!E11)*(Geometries!J11*$F$37+Geometries!K11*$G$37*IF(Geometries!M11="YES",1,$J$37)+Geometries!L11*$H$37*IF(Geometries!M11="YES",1,$J$37)))</x:f>
        <x:v>0.6</x:v>
      </x:c>
      <x:c r="I939" s="82" t="n">
        <x:f>IF($K$37=0,1,IF('Pair Build'!AG31&lt;=$K$37,1,0))</x:f>
        <x:v>1</x:v>
      </x:c>
      <x:c r="J939" s="82" t="n">
        <x:f>IF($L$37=0,1,IF(Geometries!W11&gt;=$L$37,1,0))</x:f>
        <x:v>1</x:v>
      </x:c>
      <x:c r="K939" s="82" t="n">
        <x:f>MIN(IF($M$37=1,Geometries!Z11,1),IF($N$37=1,Geometries!AA11,1))</x:f>
        <x:v>1</x:v>
      </x:c>
      <x:c r="L939" s="82" t="n">
        <x:f>MIN(IF($S$37=1,'Pair Build'!AE31,1),IF($T$37=1,'Pair Build'!AF31,1))</x:f>
        <x:v>1</x:v>
      </x:c>
      <x:c r="M939" s="82" t="n">
        <x:f>IF($O$37=0,1,IF('Pair Build'!AH31&lt;=$O$37,1,0))</x:f>
        <x:v>1</x:v>
      </x:c>
      <x:c r="N939" s="82" t="n">
        <x:f>IF($P$37=0,1,IF('Pair Build'!AI31="PASS",1,0))</x:f>
        <x:v>1</x:v>
      </x:c>
      <x:c r="O939" s="82" t="n">
        <x:f>IF(F939&lt;1,'Pair Build'!Y31,'Pair Build'!Z31)/$Q$37</x:f>
        <x:v>2</x:v>
      </x:c>
      <x:c r="P939" s="82" t="n">
        <x:f>IF('Pair Build'!AK31="T3 FIRM",1,IF(Geometries!AC11&lt;=$R$37,1,0))</x:f>
        <x:v>1</x:v>
      </x:c>
      <x:c r="Q939" s="82" t="n">
        <x:f>IF($U$37=1,Geometries!AB11,1)</x:f>
        <x:v>1</x:v>
      </x:c>
      <x:c r="R939" s="82" t="n">
        <x:f>IF($V$37=1,Lineages!AJ12,1)</x:f>
        <x:v>1</x:v>
      </x:c>
      <x:c r="S939" s="82" t="n">
        <x:f>MIN(1,G939,H939,K939,L939,Q939,R939)</x:f>
        <x:v>0.6</x:v>
      </x:c>
      <x:c r="T939" s="74" t="str">
        <x:f>IF(AND('Pair Build'!AJ31="FIT",I939=1,J939=1,M939=1,N939=1,O939&lt;=$E$37,P939=1),"PASS","FAIL")</x:f>
        <x:v>PASS</x:v>
      </x:c>
      <x:c r="U939" s="98" t="str">
        <x:f>IF(AND(S939&gt;=F939,T939="PASS"),"PASS","FAIL")</x:f>
        <x:v>PASS</x:v>
      </x:c>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row>
    <x:row r="940">
      <x:c r="B940" s="28" t="str">
        <x:v>P29</x:v>
      </x:c>
      <x:c r="C940" s="28" t="str">
        <x:v>L5-G5</x:v>
      </x:c>
      <x:c r="D940" s="28" t="str">
        <x:v>L5</x:v>
      </x:c>
      <x:c r="E940" s="28" t="str">
        <x:v>G5</x:v>
      </x:c>
      <x:c r="F940" s="96" t="n">
        <x:f>$D$37</x:f>
        <x:v>0.4</x:v>
      </x:c>
      <x:c r="G940" s="82" t="n">
        <x:f>AA$37</x:f>
        <x:v>1</x:v>
      </x:c>
      <x:c r="H940" s="82" t="n">
        <x:f>MIN(1,Geometries!E12*$I$37+(1-Geometries!E12)*(Geometries!J12*$F$37+Geometries!K12*$G$37*IF(Geometries!M12="YES",1,$J$37)+Geometries!L12*$H$37*IF(Geometries!M12="YES",1,$J$37)))</x:f>
        <x:v>0.3</x:v>
      </x:c>
      <x:c r="I940" s="82" t="n">
        <x:f>IF($K$37=0,1,IF('Pair Build'!AG32&lt;=$K$37,1,0))</x:f>
        <x:v>1</x:v>
      </x:c>
      <x:c r="J940" s="82" t="n">
        <x:f>IF($L$37=0,1,IF(Geometries!W12&gt;=$L$37,1,0))</x:f>
        <x:v>1</x:v>
      </x:c>
      <x:c r="K940" s="82" t="n">
        <x:f>MIN(IF($M$37=1,Geometries!Z12,1),IF($N$37=1,Geometries!AA12,1))</x:f>
        <x:v>1</x:v>
      </x:c>
      <x:c r="L940" s="82" t="n">
        <x:f>MIN(IF($S$37=1,'Pair Build'!AE32,1),IF($T$37=1,'Pair Build'!AF32,1))</x:f>
        <x:v>1</x:v>
      </x:c>
      <x:c r="M940" s="82" t="n">
        <x:f>IF($O$37=0,1,IF('Pair Build'!AH32&lt;=$O$37,1,0))</x:f>
        <x:v>1</x:v>
      </x:c>
      <x:c r="N940" s="82" t="n">
        <x:f>IF($P$37=0,1,IF('Pair Build'!AI32="PASS",1,0))</x:f>
        <x:v>1</x:v>
      </x:c>
      <x:c r="O940" s="82" t="n">
        <x:f>IF(F940&lt;1,'Pair Build'!Y32,'Pair Build'!Z32)/$Q$37</x:f>
        <x:v>10</x:v>
      </x:c>
      <x:c r="P940" s="82" t="n">
        <x:f>IF('Pair Build'!AK32="T3 FIRM",1,IF(Geometries!AC12&lt;=$R$37,1,0))</x:f>
        <x:v>1</x:v>
      </x:c>
      <x:c r="Q940" s="82" t="n">
        <x:f>IF($U$37=1,Geometries!AB12,1)</x:f>
        <x:v>1</x:v>
      </x:c>
      <x:c r="R940" s="82" t="n">
        <x:f>IF($V$37=1,Lineages!AJ12,1)</x:f>
        <x:v>1</x:v>
      </x:c>
      <x:c r="S940" s="82" t="n">
        <x:f>MIN(1,G940,H940,K940,L940,Q940,R940)</x:f>
        <x:v>0.3</x:v>
      </x:c>
      <x:c r="T940" s="74" t="str">
        <x:f>IF(AND('Pair Build'!AJ32="FIT",I940=1,J940=1,M940=1,N940=1,O940&lt;=$E$37,P940=1),"PASS","FAIL")</x:f>
        <x:v>PASS</x:v>
      </x:c>
      <x:c r="U940" s="98" t="str">
        <x:f>IF(AND(S940&gt;=F940,T940="PASS"),"PASS","FAIL")</x:f>
        <x:v>FAIL</x:v>
      </x:c>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row>
    <x:row r="941">
      <x:c r="B941" s="28" t="str">
        <x:v>P29</x:v>
      </x:c>
      <x:c r="C941" s="28" t="str">
        <x:v>L6-G1</x:v>
      </x:c>
      <x:c r="D941" s="28" t="str">
        <x:v>L6</x:v>
      </x:c>
      <x:c r="E941" s="28" t="str">
        <x:v>G1</x:v>
      </x:c>
      <x:c r="F941" s="96" t="n">
        <x:f>$D$37</x:f>
        <x:v>0.4</x:v>
      </x:c>
      <x:c r="G941" s="82" t="n">
        <x:f>AB$37</x:f>
        <x:v>1</x:v>
      </x:c>
      <x:c r="H941" s="82" t="n">
        <x:f>MIN(1,Geometries!E8*$I$37+(1-Geometries!E8)*(Geometries!J8*$F$37+Geometries!K8*$G$37*IF(Geometries!M8="YES",1,$J$37)+Geometries!L8*$H$37*IF(Geometries!M8="YES",1,$J$37)))</x:f>
        <x:v>0</x:v>
      </x:c>
      <x:c r="I941" s="82" t="n">
        <x:f>IF($K$37=0,1,IF('Pair Build'!AG33&lt;=$K$37,1,0))</x:f>
        <x:v>1</x:v>
      </x:c>
      <x:c r="J941" s="82" t="n">
        <x:f>IF($L$37=0,1,IF(Geometries!W8&gt;=$L$37,1,0))</x:f>
        <x:v>1</x:v>
      </x:c>
      <x:c r="K941" s="82" t="n">
        <x:f>MIN(IF($M$37=1,Geometries!Z8,1),IF($N$37=1,Geometries!AA8,1))</x:f>
        <x:v>1</x:v>
      </x:c>
      <x:c r="L941" s="82" t="n">
        <x:f>MIN(IF($S$37=1,'Pair Build'!AE33,1),IF($T$37=1,'Pair Build'!AF33,1))</x:f>
        <x:v>1</x:v>
      </x:c>
      <x:c r="M941" s="82" t="n">
        <x:f>IF($O$37=0,1,IF('Pair Build'!AH33&lt;=$O$37,1,0))</x:f>
        <x:v>1</x:v>
      </x:c>
      <x:c r="N941" s="82" t="n">
        <x:f>IF($P$37=0,1,IF('Pair Build'!AI33="PASS",1,0))</x:f>
        <x:v>1</x:v>
      </x:c>
      <x:c r="O941" s="82" t="n">
        <x:f>IF(F941&lt;1,'Pair Build'!Y33,'Pair Build'!Z33)/$Q$37</x:f>
        <x:v>36.33529411764706</x:v>
      </x:c>
      <x:c r="P941" s="82" t="n">
        <x:f>IF('Pair Build'!AK33="T3 FIRM",1,IF(Geometries!AC8&lt;=$R$37,1,0))</x:f>
        <x:v>1</x:v>
      </x:c>
      <x:c r="Q941" s="82" t="n">
        <x:f>IF($U$37=1,Geometries!AB8,1)</x:f>
        <x:v>1</x:v>
      </x:c>
      <x:c r="R941" s="82" t="n">
        <x:f>IF($V$37=1,Lineages!AJ13,1)</x:f>
        <x:v>1</x:v>
      </x:c>
      <x:c r="S941" s="82" t="n">
        <x:f>MIN(1,G941,H941,K941,L941,Q941,R941)</x:f>
        <x:v>0</x:v>
      </x:c>
      <x:c r="T941" s="74" t="str">
        <x:f>IF(AND('Pair Build'!AJ33="FIT",I941=1,J941=1,M941=1,N941=1,O941&lt;=$E$37,P941=1),"PASS","FAIL")</x:f>
        <x:v>PASS</x:v>
      </x:c>
      <x:c r="U941" s="98" t="str">
        <x:f>IF(AND(S941&gt;=F941,T941="PASS"),"PASS","FAIL")</x:f>
        <x:v>FAIL</x:v>
      </x:c>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row>
    <x:row r="942">
      <x:c r="B942" s="28" t="str">
        <x:v>P29</x:v>
      </x:c>
      <x:c r="C942" s="28" t="str">
        <x:v>L6-G2</x:v>
      </x:c>
      <x:c r="D942" s="28" t="str">
        <x:v>L6</x:v>
      </x:c>
      <x:c r="E942" s="28" t="str">
        <x:v>G2</x:v>
      </x:c>
      <x:c r="F942" s="96" t="n">
        <x:f>$D$37</x:f>
        <x:v>0.4</x:v>
      </x:c>
      <x:c r="G942" s="82" t="n">
        <x:f>AB$37</x:f>
        <x:v>1</x:v>
      </x:c>
      <x:c r="H942" s="82" t="n">
        <x:f>MIN(1,Geometries!E9*$I$37+(1-Geometries!E9)*(Geometries!J9*$F$37+Geometries!K9*$G$37*IF(Geometries!M9="YES",1,$J$37)+Geometries!L9*$H$37*IF(Geometries!M9="YES",1,$J$37)))</x:f>
        <x:v>0</x:v>
      </x:c>
      <x:c r="I942" s="82" t="n">
        <x:f>IF($K$37=0,1,IF('Pair Build'!AG34&lt;=$K$37,1,0))</x:f>
        <x:v>1</x:v>
      </x:c>
      <x:c r="J942" s="82" t="n">
        <x:f>IF($L$37=0,1,IF(Geometries!W9&gt;=$L$37,1,0))</x:f>
        <x:v>1</x:v>
      </x:c>
      <x:c r="K942" s="82" t="n">
        <x:f>MIN(IF($M$37=1,Geometries!Z9,1),IF($N$37=1,Geometries!AA9,1))</x:f>
        <x:v>1</x:v>
      </x:c>
      <x:c r="L942" s="82" t="n">
        <x:f>MIN(IF($S$37=1,'Pair Build'!AE34,1),IF($T$37=1,'Pair Build'!AF34,1))</x:f>
        <x:v>1</x:v>
      </x:c>
      <x:c r="M942" s="82" t="n">
        <x:f>IF($O$37=0,1,IF('Pair Build'!AH34&lt;=$O$37,1,0))</x:f>
        <x:v>1</x:v>
      </x:c>
      <x:c r="N942" s="82" t="n">
        <x:f>IF($P$37=0,1,IF('Pair Build'!AI34="PASS",1,0))</x:f>
        <x:v>1</x:v>
      </x:c>
      <x:c r="O942" s="82" t="n">
        <x:f>IF(F942&lt;1,'Pair Build'!Y34,'Pair Build'!Z34)/$Q$37</x:f>
        <x:v>45.586363636363636</x:v>
      </x:c>
      <x:c r="P942" s="82" t="n">
        <x:f>IF('Pair Build'!AK34="T3 FIRM",1,IF(Geometries!AC9&lt;=$R$37,1,0))</x:f>
        <x:v>1</x:v>
      </x:c>
      <x:c r="Q942" s="82" t="n">
        <x:f>IF($U$37=1,Geometries!AB9,1)</x:f>
        <x:v>1</x:v>
      </x:c>
      <x:c r="R942" s="82" t="n">
        <x:f>IF($V$37=1,Lineages!AJ13,1)</x:f>
        <x:v>1</x:v>
      </x:c>
      <x:c r="S942" s="82" t="n">
        <x:f>MIN(1,G942,H942,K942,L942,Q942,R942)</x:f>
        <x:v>0</x:v>
      </x:c>
      <x:c r="T942" s="74" t="str">
        <x:f>IF(AND('Pair Build'!AJ34="FIT",I942=1,J942=1,M942=1,N942=1,O942&lt;=$E$37,P942=1),"PASS","FAIL")</x:f>
        <x:v>PASS</x:v>
      </x:c>
      <x:c r="U942" s="98" t="str">
        <x:f>IF(AND(S942&gt;=F942,T942="PASS"),"PASS","FAIL")</x:f>
        <x:v>FAIL</x:v>
      </x:c>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row>
    <x:row r="943">
      <x:c r="B943" s="28" t="str">
        <x:v>P29</x:v>
      </x:c>
      <x:c r="C943" s="28" t="str">
        <x:v>L6-G3</x:v>
      </x:c>
      <x:c r="D943" s="28" t="str">
        <x:v>L6</x:v>
      </x:c>
      <x:c r="E943" s="28" t="str">
        <x:v>G3</x:v>
      </x:c>
      <x:c r="F943" s="96" t="n">
        <x:f>$D$37</x:f>
        <x:v>0.4</x:v>
      </x:c>
      <x:c r="G943" s="82" t="n">
        <x:f>AB$37</x:f>
        <x:v>1</x:v>
      </x:c>
      <x:c r="H943" s="82" t="n">
        <x:f>MIN(1,Geometries!E10*$I$37+(1-Geometries!E10)*(Geometries!J10*$F$37+Geometries!K10*$G$37*IF(Geometries!M10="YES",1,$J$37)+Geometries!L10*$H$37*IF(Geometries!M10="YES",1,$J$37)))</x:f>
        <x:v>1</x:v>
      </x:c>
      <x:c r="I943" s="82" t="n">
        <x:f>IF($K$37=0,1,IF('Pair Build'!AG35&lt;=$K$37,1,0))</x:f>
        <x:v>1</x:v>
      </x:c>
      <x:c r="J943" s="82" t="n">
        <x:f>IF($L$37=0,1,IF(Geometries!W10&gt;=$L$37,1,0))</x:f>
        <x:v>1</x:v>
      </x:c>
      <x:c r="K943" s="82" t="n">
        <x:f>MIN(IF($M$37=1,Geometries!Z10,1),IF($N$37=1,Geometries!AA10,1))</x:f>
        <x:v>1</x:v>
      </x:c>
      <x:c r="L943" s="82" t="n">
        <x:f>MIN(IF($S$37=1,'Pair Build'!AE35,1),IF($T$37=1,'Pair Build'!AF35,1))</x:f>
        <x:v>1</x:v>
      </x:c>
      <x:c r="M943" s="82" t="n">
        <x:f>IF($O$37=0,1,IF('Pair Build'!AH35&lt;=$O$37,1,0))</x:f>
        <x:v>1</x:v>
      </x:c>
      <x:c r="N943" s="82" t="n">
        <x:f>IF($P$37=0,1,IF('Pair Build'!AI35="PASS",1,0))</x:f>
        <x:v>1</x:v>
      </x:c>
      <x:c r="O943" s="82" t="n">
        <x:f>IF(F943&lt;1,'Pair Build'!Y35,'Pair Build'!Z35)/$Q$37</x:f>
        <x:v>36.391176470588235</x:v>
      </x:c>
      <x:c r="P943" s="82" t="n">
        <x:f>IF('Pair Build'!AK35="T3 FIRM",1,IF(Geometries!AC10&lt;=$R$37,1,0))</x:f>
        <x:v>1</x:v>
      </x:c>
      <x:c r="Q943" s="82" t="n">
        <x:f>IF($U$37=1,Geometries!AB10,1)</x:f>
        <x:v>1</x:v>
      </x:c>
      <x:c r="R943" s="82" t="n">
        <x:f>IF($V$37=1,Lineages!AJ13,1)</x:f>
        <x:v>1</x:v>
      </x:c>
      <x:c r="S943" s="82" t="n">
        <x:f>MIN(1,G943,H943,K943,L943,Q943,R943)</x:f>
        <x:v>1</x:v>
      </x:c>
      <x:c r="T943" s="74" t="str">
        <x:f>IF(AND('Pair Build'!AJ35="FIT",I943=1,J943=1,M943=1,N943=1,O943&lt;=$E$37,P943=1),"PASS","FAIL")</x:f>
        <x:v>PASS</x:v>
      </x:c>
      <x:c r="U943" s="98" t="str">
        <x:f>IF(AND(S943&gt;=F943,T943="PASS"),"PASS","FAIL")</x:f>
        <x:v>PASS</x:v>
      </x:c>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row>
    <x:row r="944">
      <x:c r="B944" s="28" t="str">
        <x:v>P29</x:v>
      </x:c>
      <x:c r="C944" s="28" t="str">
        <x:v>L6-G4</x:v>
      </x:c>
      <x:c r="D944" s="28" t="str">
        <x:v>L6</x:v>
      </x:c>
      <x:c r="E944" s="28" t="str">
        <x:v>G4</x:v>
      </x:c>
      <x:c r="F944" s="96" t="n">
        <x:f>$D$37</x:f>
        <x:v>0.4</x:v>
      </x:c>
      <x:c r="G944" s="82" t="n">
        <x:f>AB$37</x:f>
        <x:v>1</x:v>
      </x:c>
      <x:c r="H944" s="82" t="n">
        <x:f>MIN(1,Geometries!E11*$I$37+(1-Geometries!E11)*(Geometries!J11*$F$37+Geometries!K11*$G$37*IF(Geometries!M11="YES",1,$J$37)+Geometries!L11*$H$37*IF(Geometries!M11="YES",1,$J$37)))</x:f>
        <x:v>0.6</x:v>
      </x:c>
      <x:c r="I944" s="82" t="n">
        <x:f>IF($K$37=0,1,IF('Pair Build'!AG36&lt;=$K$37,1,0))</x:f>
        <x:v>1</x:v>
      </x:c>
      <x:c r="J944" s="82" t="n">
        <x:f>IF($L$37=0,1,IF(Geometries!W11&gt;=$L$37,1,0))</x:f>
        <x:v>1</x:v>
      </x:c>
      <x:c r="K944" s="82" t="n">
        <x:f>MIN(IF($M$37=1,Geometries!Z11,1),IF($N$37=1,Geometries!AA11,1))</x:f>
        <x:v>1</x:v>
      </x:c>
      <x:c r="L944" s="82" t="n">
        <x:f>MIN(IF($S$37=1,'Pair Build'!AE36,1),IF($T$37=1,'Pair Build'!AF36,1))</x:f>
        <x:v>1</x:v>
      </x:c>
      <x:c r="M944" s="82" t="n">
        <x:f>IF($O$37=0,1,IF('Pair Build'!AH36&lt;=$O$37,1,0))</x:f>
        <x:v>1</x:v>
      </x:c>
      <x:c r="N944" s="82" t="n">
        <x:f>IF($P$37=0,1,IF('Pair Build'!AI36="PASS",1,0))</x:f>
        <x:v>1</x:v>
      </x:c>
      <x:c r="O944" s="82" t="n">
        <x:f>IF(F944&lt;1,'Pair Build'!Y36,'Pair Build'!Z36)/$Q$37</x:f>
        <x:v>6.793333333333333</x:v>
      </x:c>
      <x:c r="P944" s="82" t="n">
        <x:f>IF('Pair Build'!AK36="T3 FIRM",1,IF(Geometries!AC11&lt;=$R$37,1,0))</x:f>
        <x:v>1</x:v>
      </x:c>
      <x:c r="Q944" s="82" t="n">
        <x:f>IF($U$37=1,Geometries!AB11,1)</x:f>
        <x:v>1</x:v>
      </x:c>
      <x:c r="R944" s="82" t="n">
        <x:f>IF($V$37=1,Lineages!AJ13,1)</x:f>
        <x:v>1</x:v>
      </x:c>
      <x:c r="S944" s="82" t="n">
        <x:f>MIN(1,G944,H944,K944,L944,Q944,R944)</x:f>
        <x:v>0.6</x:v>
      </x:c>
      <x:c r="T944" s="74" t="str">
        <x:f>IF(AND('Pair Build'!AJ36="FIT",I944=1,J944=1,M944=1,N944=1,O944&lt;=$E$37,P944=1),"PASS","FAIL")</x:f>
        <x:v>PASS</x:v>
      </x:c>
      <x:c r="U944" s="98" t="str">
        <x:f>IF(AND(S944&gt;=F944,T944="PASS"),"PASS","FAIL")</x:f>
        <x:v>PASS</x:v>
      </x:c>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row>
    <x:row r="945">
      <x:c r="B945" s="28" t="str">
        <x:v>P29</x:v>
      </x:c>
      <x:c r="C945" s="28" t="str">
        <x:v>L6-G5</x:v>
      </x:c>
      <x:c r="D945" s="28" t="str">
        <x:v>L6</x:v>
      </x:c>
      <x:c r="E945" s="28" t="str">
        <x:v>G5</x:v>
      </x:c>
      <x:c r="F945" s="96" t="n">
        <x:f>$D$37</x:f>
        <x:v>0.4</x:v>
      </x:c>
      <x:c r="G945" s="82" t="n">
        <x:f>AB$37</x:f>
        <x:v>1</x:v>
      </x:c>
      <x:c r="H945" s="82" t="n">
        <x:f>MIN(1,Geometries!E12*$I$37+(1-Geometries!E12)*(Geometries!J12*$F$37+Geometries!K12*$G$37*IF(Geometries!M12="YES",1,$J$37)+Geometries!L12*$H$37*IF(Geometries!M12="YES",1,$J$37)))</x:f>
        <x:v>0.3</x:v>
      </x:c>
      <x:c r="I945" s="82" t="n">
        <x:f>IF($K$37=0,1,IF('Pair Build'!AG37&lt;=$K$37,1,0))</x:f>
        <x:v>1</x:v>
      </x:c>
      <x:c r="J945" s="82" t="n">
        <x:f>IF($L$37=0,1,IF(Geometries!W12&gt;=$L$37,1,0))</x:f>
        <x:v>1</x:v>
      </x:c>
      <x:c r="K945" s="82" t="n">
        <x:f>MIN(IF($M$37=1,Geometries!Z12,1),IF($N$37=1,Geometries!AA12,1))</x:f>
        <x:v>1</x:v>
      </x:c>
      <x:c r="L945" s="82" t="n">
        <x:f>MIN(IF($S$37=1,'Pair Build'!AE37,1),IF($T$37=1,'Pair Build'!AF37,1))</x:f>
        <x:v>1</x:v>
      </x:c>
      <x:c r="M945" s="82" t="n">
        <x:f>IF($O$37=0,1,IF('Pair Build'!AH37&lt;=$O$37,1,0))</x:f>
        <x:v>1</x:v>
      </x:c>
      <x:c r="N945" s="82" t="n">
        <x:f>IF($P$37=0,1,IF('Pair Build'!AI37="PASS",1,0))</x:f>
        <x:v>1</x:v>
      </x:c>
      <x:c r="O945" s="82" t="n">
        <x:f>IF(F945&lt;1,'Pair Build'!Y37,'Pair Build'!Z37)/$Q$37</x:f>
        <x:v>37.243421052631575</x:v>
      </x:c>
      <x:c r="P945" s="82" t="n">
        <x:f>IF('Pair Build'!AK37="T3 FIRM",1,IF(Geometries!AC12&lt;=$R$37,1,0))</x:f>
        <x:v>1</x:v>
      </x:c>
      <x:c r="Q945" s="82" t="n">
        <x:f>IF($U$37=1,Geometries!AB12,1)</x:f>
        <x:v>1</x:v>
      </x:c>
      <x:c r="R945" s="82" t="n">
        <x:f>IF($V$37=1,Lineages!AJ13,1)</x:f>
        <x:v>1</x:v>
      </x:c>
      <x:c r="S945" s="82" t="n">
        <x:f>MIN(1,G945,H945,K945,L945,Q945,R945)</x:f>
        <x:v>0.3</x:v>
      </x:c>
      <x:c r="T945" s="74" t="str">
        <x:f>IF(AND('Pair Build'!AJ37="FIT",I945=1,J945=1,M945=1,N945=1,O945&lt;=$E$37,P945=1),"PASS","FAIL")</x:f>
        <x:v>PASS</x:v>
      </x:c>
      <x:c r="U945" s="98" t="str">
        <x:f>IF(AND(S945&gt;=F945,T945="PASS"),"PASS","FAIL")</x:f>
        <x:v>FAIL</x:v>
      </x:c>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row>
    <x:row r="946">
      <x:c r="B946" s="28" t="str">
        <x:v>P30</x:v>
      </x:c>
      <x:c r="C946" s="28" t="str">
        <x:v>L1-G1</x:v>
      </x:c>
      <x:c r="D946" s="28" t="str">
        <x:v>L1</x:v>
      </x:c>
      <x:c r="E946" s="28" t="str">
        <x:v>G1</x:v>
      </x:c>
      <x:c r="F946" s="96" t="n">
        <x:f>$D$38</x:f>
        <x:v>0.4</x:v>
      </x:c>
      <x:c r="G946" s="82" t="n">
        <x:f>W$38</x:f>
        <x:v>1</x:v>
      </x:c>
      <x:c r="H946" s="82" t="n">
        <x:f>MIN(1,Geometries!E8*$I$38+(1-Geometries!E8)*(Geometries!J8*$F$38+Geometries!K8*$G$38*IF(Geometries!M8="YES",1,$J$38)+Geometries!L8*$H$38*IF(Geometries!M8="YES",1,$J$38)))</x:f>
        <x:v>0</x:v>
      </x:c>
      <x:c r="I946" s="82" t="n">
        <x:f>IF($K$38=0,1,IF('Pair Build'!AG8&lt;=$K$38,1,0))</x:f>
        <x:v>1</x:v>
      </x:c>
      <x:c r="J946" s="82" t="n">
        <x:f>IF($L$38=0,1,IF(Geometries!W8&gt;=$L$38,1,0))</x:f>
        <x:v>1</x:v>
      </x:c>
      <x:c r="K946" s="82" t="n">
        <x:f>MIN(IF($M$38=1,Geometries!Z8,1),IF($N$38=1,Geometries!AA8,1))</x:f>
        <x:v>1</x:v>
      </x:c>
      <x:c r="L946" s="82" t="n">
        <x:f>MIN(IF($S$38=1,'Pair Build'!AE8,1),IF($T$38=1,'Pair Build'!AF8,1))</x:f>
        <x:v>1</x:v>
      </x:c>
      <x:c r="M946" s="82" t="n">
        <x:f>IF($O$38=0,1,IF('Pair Build'!AH8&lt;=$O$38,1,0))</x:f>
        <x:v>1</x:v>
      </x:c>
      <x:c r="N946" s="82" t="n">
        <x:f>IF($P$38=0,1,IF('Pair Build'!AI8="PASS",1,0))</x:f>
        <x:v>1</x:v>
      </x:c>
      <x:c r="O946" s="82" t="n">
        <x:f>IF(F946&lt;1,'Pair Build'!Y8,'Pair Build'!Z8)/$Q$38</x:f>
        <x:v>12</x:v>
      </x:c>
      <x:c r="P946" s="82" t="n">
        <x:f>IF('Pair Build'!AK8="T3 FIRM",1,IF(Geometries!AC8&lt;=$R$38,1,0))</x:f>
        <x:v>1</x:v>
      </x:c>
      <x:c r="Q946" s="82" t="n">
        <x:f>IF($U$38=1,Geometries!AB8,1)</x:f>
        <x:v>1</x:v>
      </x:c>
      <x:c r="R946" s="82" t="n">
        <x:f>IF($V$38=1,Lineages!AJ8,1)</x:f>
        <x:v>1</x:v>
      </x:c>
      <x:c r="S946" s="82" t="n">
        <x:f>MIN(1,G946,H946,K946,L946,Q946,R946)</x:f>
        <x:v>0</x:v>
      </x:c>
      <x:c r="T946" s="74" t="str">
        <x:f>IF(AND('Pair Build'!AJ8="FIT",I946=1,J946=1,M946=1,N946=1,O946&lt;=$E$38,P946=1),"PASS","FAIL")</x:f>
        <x:v>PASS</x:v>
      </x:c>
      <x:c r="U946" s="98" t="str">
        <x:f>IF(AND(S946&gt;=F946,T946="PASS"),"PASS","FAIL")</x:f>
        <x:v>FAIL</x:v>
      </x:c>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row>
    <x:row r="947">
      <x:c r="B947" s="28" t="str">
        <x:v>P30</x:v>
      </x:c>
      <x:c r="C947" s="28" t="str">
        <x:v>L1-G2</x:v>
      </x:c>
      <x:c r="D947" s="28" t="str">
        <x:v>L1</x:v>
      </x:c>
      <x:c r="E947" s="28" t="str">
        <x:v>G2</x:v>
      </x:c>
      <x:c r="F947" s="96" t="n">
        <x:f>$D$38</x:f>
        <x:v>0.4</x:v>
      </x:c>
      <x:c r="G947" s="82" t="n">
        <x:f>W$38</x:f>
        <x:v>1</x:v>
      </x:c>
      <x:c r="H947" s="82" t="n">
        <x:f>MIN(1,Geometries!E9*$I$38+(1-Geometries!E9)*(Geometries!J9*$F$38+Geometries!K9*$G$38*IF(Geometries!M9="YES",1,$J$38)+Geometries!L9*$H$38*IF(Geometries!M9="YES",1,$J$38)))</x:f>
        <x:v>0.9</x:v>
      </x:c>
      <x:c r="I947" s="82" t="n">
        <x:f>IF($K$38=0,1,IF('Pair Build'!AG9&lt;=$K$38,1,0))</x:f>
        <x:v>1</x:v>
      </x:c>
      <x:c r="J947" s="82" t="n">
        <x:f>IF($L$38=0,1,IF(Geometries!W9&gt;=$L$38,1,0))</x:f>
        <x:v>1</x:v>
      </x:c>
      <x:c r="K947" s="82" t="n">
        <x:f>MIN(IF($M$38=1,Geometries!Z9,1),IF($N$38=1,Geometries!AA9,1))</x:f>
        <x:v>1</x:v>
      </x:c>
      <x:c r="L947" s="82" t="n">
        <x:f>MIN(IF($S$38=1,'Pair Build'!AE9,1),IF($T$38=1,'Pair Build'!AF9,1))</x:f>
        <x:v>1</x:v>
      </x:c>
      <x:c r="M947" s="82" t="n">
        <x:f>IF($O$38=0,1,IF('Pair Build'!AH9&lt;=$O$38,1,0))</x:f>
        <x:v>1</x:v>
      </x:c>
      <x:c r="N947" s="82" t="n">
        <x:f>IF($P$38=0,1,IF('Pair Build'!AI9="PASS",1,0))</x:f>
        <x:v>1</x:v>
      </x:c>
      <x:c r="O947" s="82" t="n">
        <x:f>IF(F947&lt;1,'Pair Build'!Y9,'Pair Build'!Z9)/$Q$38</x:f>
        <x:v>18</x:v>
      </x:c>
      <x:c r="P947" s="82" t="n">
        <x:f>IF('Pair Build'!AK9="T3 FIRM",1,IF(Geometries!AC9&lt;=$R$38,1,0))</x:f>
        <x:v>1</x:v>
      </x:c>
      <x:c r="Q947" s="82" t="n">
        <x:f>IF($U$38=1,Geometries!AB9,1)</x:f>
        <x:v>1</x:v>
      </x:c>
      <x:c r="R947" s="82" t="n">
        <x:f>IF($V$38=1,Lineages!AJ8,1)</x:f>
        <x:v>1</x:v>
      </x:c>
      <x:c r="S947" s="82" t="n">
        <x:f>MIN(1,G947,H947,K947,L947,Q947,R947)</x:f>
        <x:v>0.9</x:v>
      </x:c>
      <x:c r="T947" s="74" t="str">
        <x:f>IF(AND('Pair Build'!AJ9="FIT",I947=1,J947=1,M947=1,N947=1,O947&lt;=$E$38,P947=1),"PASS","FAIL")</x:f>
        <x:v>PASS</x:v>
      </x:c>
      <x:c r="U947" s="98" t="str">
        <x:f>IF(AND(S947&gt;=F947,T947="PASS"),"PASS","FAIL")</x:f>
        <x:v>PASS</x:v>
      </x:c>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row>
    <x:row r="948">
      <x:c r="B948" s="28" t="str">
        <x:v>P30</x:v>
      </x:c>
      <x:c r="C948" s="28" t="str">
        <x:v>L1-G3</x:v>
      </x:c>
      <x:c r="D948" s="28" t="str">
        <x:v>L1</x:v>
      </x:c>
      <x:c r="E948" s="28" t="str">
        <x:v>G3</x:v>
      </x:c>
      <x:c r="F948" s="96" t="n">
        <x:f>$D$38</x:f>
        <x:v>0.4</x:v>
      </x:c>
      <x:c r="G948" s="82" t="n">
        <x:f>W$38</x:f>
        <x:v>1</x:v>
      </x:c>
      <x:c r="H948" s="82" t="n">
        <x:f>MIN(1,Geometries!E10*$I$38+(1-Geometries!E10)*(Geometries!J10*$F$38+Geometries!K10*$G$38*IF(Geometries!M10="YES",1,$J$38)+Geometries!L10*$H$38*IF(Geometries!M10="YES",1,$J$38)))</x:f>
        <x:v>0</x:v>
      </x:c>
      <x:c r="I948" s="82" t="n">
        <x:f>IF($K$38=0,1,IF('Pair Build'!AG10&lt;=$K$38,1,0))</x:f>
        <x:v>1</x:v>
      </x:c>
      <x:c r="J948" s="82" t="n">
        <x:f>IF($L$38=0,1,IF(Geometries!W10&gt;=$L$38,1,0))</x:f>
        <x:v>1</x:v>
      </x:c>
      <x:c r="K948" s="82" t="n">
        <x:f>MIN(IF($M$38=1,Geometries!Z10,1),IF($N$38=1,Geometries!AA10,1))</x:f>
        <x:v>1</x:v>
      </x:c>
      <x:c r="L948" s="82" t="n">
        <x:f>MIN(IF($S$38=1,'Pair Build'!AE10,1),IF($T$38=1,'Pair Build'!AF10,1))</x:f>
        <x:v>1</x:v>
      </x:c>
      <x:c r="M948" s="82" t="n">
        <x:f>IF($O$38=0,1,IF('Pair Build'!AH10&lt;=$O$38,1,0))</x:f>
        <x:v>1</x:v>
      </x:c>
      <x:c r="N948" s="82" t="n">
        <x:f>IF($P$38=0,1,IF('Pair Build'!AI10="PASS",1,0))</x:f>
        <x:v>1</x:v>
      </x:c>
      <x:c r="O948" s="82" t="n">
        <x:f>IF(F948&lt;1,'Pair Build'!Y10,'Pair Build'!Z10)/$Q$38</x:f>
        <x:v>14</x:v>
      </x:c>
      <x:c r="P948" s="82" t="n">
        <x:f>IF('Pair Build'!AK10="T3 FIRM",1,IF(Geometries!AC10&lt;=$R$38,1,0))</x:f>
        <x:v>1</x:v>
      </x:c>
      <x:c r="Q948" s="82" t="n">
        <x:f>IF($U$38=1,Geometries!AB10,1)</x:f>
        <x:v>1</x:v>
      </x:c>
      <x:c r="R948" s="82" t="n">
        <x:f>IF($V$38=1,Lineages!AJ8,1)</x:f>
        <x:v>1</x:v>
      </x:c>
      <x:c r="S948" s="82" t="n">
        <x:f>MIN(1,G948,H948,K948,L948,Q948,R948)</x:f>
        <x:v>0</x:v>
      </x:c>
      <x:c r="T948" s="74" t="str">
        <x:f>IF(AND('Pair Build'!AJ10="FIT",I948=1,J948=1,M948=1,N948=1,O948&lt;=$E$38,P948=1),"PASS","FAIL")</x:f>
        <x:v>PASS</x:v>
      </x:c>
      <x:c r="U948" s="98" t="str">
        <x:f>IF(AND(S948&gt;=F948,T948="PASS"),"PASS","FAIL")</x:f>
        <x:v>FAIL</x:v>
      </x:c>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row>
    <x:row r="949">
      <x:c r="B949" s="28" t="str">
        <x:v>P30</x:v>
      </x:c>
      <x:c r="C949" s="28" t="str">
        <x:v>L1-G4</x:v>
      </x:c>
      <x:c r="D949" s="28" t="str">
        <x:v>L1</x:v>
      </x:c>
      <x:c r="E949" s="28" t="str">
        <x:v>G4</x:v>
      </x:c>
      <x:c r="F949" s="96" t="n">
        <x:f>$D$38</x:f>
        <x:v>0.4</x:v>
      </x:c>
      <x:c r="G949" s="82" t="n">
        <x:f>W$38</x:f>
        <x:v>1</x:v>
      </x:c>
      <x:c r="H949" s="82" t="n">
        <x:f>MIN(1,Geometries!E11*$I$38+(1-Geometries!E11)*(Geometries!J11*$F$38+Geometries!K11*$G$38*IF(Geometries!M11="YES",1,$J$38)+Geometries!L11*$H$38*IF(Geometries!M11="YES",1,$J$38)))</x:f>
        <x:v>0.6</x:v>
      </x:c>
      <x:c r="I949" s="82" t="n">
        <x:f>IF($K$38=0,1,IF('Pair Build'!AG11&lt;=$K$38,1,0))</x:f>
        <x:v>1</x:v>
      </x:c>
      <x:c r="J949" s="82" t="n">
        <x:f>IF($L$38=0,1,IF(Geometries!W11&gt;=$L$38,1,0))</x:f>
        <x:v>1</x:v>
      </x:c>
      <x:c r="K949" s="82" t="n">
        <x:f>MIN(IF($M$38=1,Geometries!Z11,1),IF($N$38=1,Geometries!AA11,1))</x:f>
        <x:v>1</x:v>
      </x:c>
      <x:c r="L949" s="82" t="n">
        <x:f>MIN(IF($S$38=1,'Pair Build'!AE11,1),IF($T$38=1,'Pair Build'!AF11,1))</x:f>
        <x:v>1</x:v>
      </x:c>
      <x:c r="M949" s="82" t="n">
        <x:f>IF($O$38=0,1,IF('Pair Build'!AH11&lt;=$O$38,1,0))</x:f>
        <x:v>1</x:v>
      </x:c>
      <x:c r="N949" s="82" t="n">
        <x:f>IF($P$38=0,1,IF('Pair Build'!AI11="PASS",1,0))</x:f>
        <x:v>1</x:v>
      </x:c>
      <x:c r="O949" s="82" t="n">
        <x:f>IF(F949&lt;1,'Pair Build'!Y11,'Pair Build'!Z11)/$Q$38</x:f>
        <x:v>2</x:v>
      </x:c>
      <x:c r="P949" s="82" t="n">
        <x:f>IF('Pair Build'!AK11="T3 FIRM",1,IF(Geometries!AC11&lt;=$R$38,1,0))</x:f>
        <x:v>1</x:v>
      </x:c>
      <x:c r="Q949" s="82" t="n">
        <x:f>IF($U$38=1,Geometries!AB11,1)</x:f>
        <x:v>1</x:v>
      </x:c>
      <x:c r="R949" s="82" t="n">
        <x:f>IF($V$38=1,Lineages!AJ8,1)</x:f>
        <x:v>1</x:v>
      </x:c>
      <x:c r="S949" s="82" t="n">
        <x:f>MIN(1,G949,H949,K949,L949,Q949,R949)</x:f>
        <x:v>0.6</x:v>
      </x:c>
      <x:c r="T949" s="74" t="str">
        <x:f>IF(AND('Pair Build'!AJ11="FIT",I949=1,J949=1,M949=1,N949=1,O949&lt;=$E$38,P949=1),"PASS","FAIL")</x:f>
        <x:v>PASS</x:v>
      </x:c>
      <x:c r="U949" s="98" t="str">
        <x:f>IF(AND(S949&gt;=F949,T949="PASS"),"PASS","FAIL")</x:f>
        <x:v>PASS</x:v>
      </x:c>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row>
    <x:row r="950">
      <x:c r="B950" s="28" t="str">
        <x:v>P30</x:v>
      </x:c>
      <x:c r="C950" s="28" t="str">
        <x:v>L1-G5</x:v>
      </x:c>
      <x:c r="D950" s="28" t="str">
        <x:v>L1</x:v>
      </x:c>
      <x:c r="E950" s="28" t="str">
        <x:v>G5</x:v>
      </x:c>
      <x:c r="F950" s="96" t="n">
        <x:f>$D$38</x:f>
        <x:v>0.4</x:v>
      </x:c>
      <x:c r="G950" s="82" t="n">
        <x:f>W$38</x:f>
        <x:v>1</x:v>
      </x:c>
      <x:c r="H950" s="82" t="n">
        <x:f>MIN(1,Geometries!E12*$I$38+(1-Geometries!E12)*(Geometries!J12*$F$38+Geometries!K12*$G$38*IF(Geometries!M12="YES",1,$J$38)+Geometries!L12*$H$38*IF(Geometries!M12="YES",1,$J$38)))</x:f>
        <x:v>0.3</x:v>
      </x:c>
      <x:c r="I950" s="82" t="n">
        <x:f>IF($K$38=0,1,IF('Pair Build'!AG12&lt;=$K$38,1,0))</x:f>
        <x:v>1</x:v>
      </x:c>
      <x:c r="J950" s="82" t="n">
        <x:f>IF($L$38=0,1,IF(Geometries!W12&gt;=$L$38,1,0))</x:f>
        <x:v>1</x:v>
      </x:c>
      <x:c r="K950" s="82" t="n">
        <x:f>MIN(IF($M$38=1,Geometries!Z12,1),IF($N$38=1,Geometries!AA12,1))</x:f>
        <x:v>1</x:v>
      </x:c>
      <x:c r="L950" s="82" t="n">
        <x:f>MIN(IF($S$38=1,'Pair Build'!AE12,1),IF($T$38=1,'Pair Build'!AF12,1))</x:f>
        <x:v>1</x:v>
      </x:c>
      <x:c r="M950" s="82" t="n">
        <x:f>IF($O$38=0,1,IF('Pair Build'!AH12&lt;=$O$38,1,0))</x:f>
        <x:v>1</x:v>
      </x:c>
      <x:c r="N950" s="82" t="n">
        <x:f>IF($P$38=0,1,IF('Pair Build'!AI12="PASS",1,0))</x:f>
        <x:v>1</x:v>
      </x:c>
      <x:c r="O950" s="82" t="n">
        <x:f>IF(F950&lt;1,'Pair Build'!Y12,'Pair Build'!Z12)/$Q$38</x:f>
        <x:v>10</x:v>
      </x:c>
      <x:c r="P950" s="82" t="n">
        <x:f>IF('Pair Build'!AK12="T3 FIRM",1,IF(Geometries!AC12&lt;=$R$38,1,0))</x:f>
        <x:v>1</x:v>
      </x:c>
      <x:c r="Q950" s="82" t="n">
        <x:f>IF($U$38=1,Geometries!AB12,1)</x:f>
        <x:v>1</x:v>
      </x:c>
      <x:c r="R950" s="82" t="n">
        <x:f>IF($V$38=1,Lineages!AJ8,1)</x:f>
        <x:v>1</x:v>
      </x:c>
      <x:c r="S950" s="82" t="n">
        <x:f>MIN(1,G950,H950,K950,L950,Q950,R950)</x:f>
        <x:v>0.3</x:v>
      </x:c>
      <x:c r="T950" s="74" t="str">
        <x:f>IF(AND('Pair Build'!AJ12="FIT",I950=1,J950=1,M950=1,N950=1,O950&lt;=$E$38,P950=1),"PASS","FAIL")</x:f>
        <x:v>PASS</x:v>
      </x:c>
      <x:c r="U950" s="98" t="str">
        <x:f>IF(AND(S950&gt;=F950,T950="PASS"),"PASS","FAIL")</x:f>
        <x:v>FAIL</x:v>
      </x:c>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row>
    <x:row r="951">
      <x:c r="B951" s="28" t="str">
        <x:v>P30</x:v>
      </x:c>
      <x:c r="C951" s="28" t="str">
        <x:v>L2-G1</x:v>
      </x:c>
      <x:c r="D951" s="28" t="str">
        <x:v>L2</x:v>
      </x:c>
      <x:c r="E951" s="28" t="str">
        <x:v>G1</x:v>
      </x:c>
      <x:c r="F951" s="96" t="n">
        <x:f>$D$38</x:f>
        <x:v>0.4</x:v>
      </x:c>
      <x:c r="G951" s="82" t="n">
        <x:f>X$38</x:f>
        <x:v>1</x:v>
      </x:c>
      <x:c r="H951" s="82" t="n">
        <x:f>MIN(1,Geometries!E8*$I$38+(1-Geometries!E8)*(Geometries!J8*$F$38+Geometries!K8*$G$38*IF(Geometries!M8="YES",1,$J$38)+Geometries!L8*$H$38*IF(Geometries!M8="YES",1,$J$38)))</x:f>
        <x:v>0</x:v>
      </x:c>
      <x:c r="I951" s="82" t="n">
        <x:f>IF($K$38=0,1,IF('Pair Build'!AG13&lt;=$K$38,1,0))</x:f>
        <x:v>1</x:v>
      </x:c>
      <x:c r="J951" s="82" t="n">
        <x:f>IF($L$38=0,1,IF(Geometries!W8&gt;=$L$38,1,0))</x:f>
        <x:v>1</x:v>
      </x:c>
      <x:c r="K951" s="82" t="n">
        <x:f>MIN(IF($M$38=1,Geometries!Z8,1),IF($N$38=1,Geometries!AA8,1))</x:f>
        <x:v>1</x:v>
      </x:c>
      <x:c r="L951" s="82" t="n">
        <x:f>MIN(IF($S$38=1,'Pair Build'!AE13,1),IF($T$38=1,'Pair Build'!AF13,1))</x:f>
        <x:v>1</x:v>
      </x:c>
      <x:c r="M951" s="82" t="n">
        <x:f>IF($O$38=0,1,IF('Pair Build'!AH13&lt;=$O$38,1,0))</x:f>
        <x:v>1</x:v>
      </x:c>
      <x:c r="N951" s="82" t="n">
        <x:f>IF($P$38=0,1,IF('Pair Build'!AI13="PASS",1,0))</x:f>
        <x:v>1</x:v>
      </x:c>
      <x:c r="O951" s="82" t="n">
        <x:f>IF(F951&lt;1,'Pair Build'!Y13,'Pair Build'!Z13)/$Q$38</x:f>
        <x:v>13.570588235294117</x:v>
      </x:c>
      <x:c r="P951" s="82" t="n">
        <x:f>IF('Pair Build'!AK13="T3 FIRM",1,IF(Geometries!AC8&lt;=$R$38,1,0))</x:f>
        <x:v>1</x:v>
      </x:c>
      <x:c r="Q951" s="82" t="n">
        <x:f>IF($U$38=1,Geometries!AB8,1)</x:f>
        <x:v>1</x:v>
      </x:c>
      <x:c r="R951" s="82" t="n">
        <x:f>IF($V$38=1,Lineages!AJ9,1)</x:f>
        <x:v>1</x:v>
      </x:c>
      <x:c r="S951" s="82" t="n">
        <x:f>MIN(1,G951,H951,K951,L951,Q951,R951)</x:f>
        <x:v>0</x:v>
      </x:c>
      <x:c r="T951" s="74" t="str">
        <x:f>IF(AND('Pair Build'!AJ13="FIT",I951=1,J951=1,M951=1,N951=1,O951&lt;=$E$38,P951=1),"PASS","FAIL")</x:f>
        <x:v>PASS</x:v>
      </x:c>
      <x:c r="U951" s="98" t="str">
        <x:f>IF(AND(S951&gt;=F951,T951="PASS"),"PASS","FAIL")</x:f>
        <x:v>FAIL</x:v>
      </x:c>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row>
    <x:row r="952">
      <x:c r="B952" s="28" t="str">
        <x:v>P30</x:v>
      </x:c>
      <x:c r="C952" s="28" t="str">
        <x:v>L2-G2</x:v>
      </x:c>
      <x:c r="D952" s="28" t="str">
        <x:v>L2</x:v>
      </x:c>
      <x:c r="E952" s="28" t="str">
        <x:v>G2</x:v>
      </x:c>
      <x:c r="F952" s="96" t="n">
        <x:f>$D$38</x:f>
        <x:v>0.4</x:v>
      </x:c>
      <x:c r="G952" s="82" t="n">
        <x:f>X$38</x:f>
        <x:v>1</x:v>
      </x:c>
      <x:c r="H952" s="82" t="n">
        <x:f>MIN(1,Geometries!E9*$I$38+(1-Geometries!E9)*(Geometries!J9*$F$38+Geometries!K9*$G$38*IF(Geometries!M9="YES",1,$J$38)+Geometries!L9*$H$38*IF(Geometries!M9="YES",1,$J$38)))</x:f>
        <x:v>0.9</x:v>
      </x:c>
      <x:c r="I952" s="82" t="n">
        <x:f>IF($K$38=0,1,IF('Pair Build'!AG14&lt;=$K$38,1,0))</x:f>
        <x:v>1</x:v>
      </x:c>
      <x:c r="J952" s="82" t="n">
        <x:f>IF($L$38=0,1,IF(Geometries!W9&gt;=$L$38,1,0))</x:f>
        <x:v>1</x:v>
      </x:c>
      <x:c r="K952" s="82" t="n">
        <x:f>MIN(IF($M$38=1,Geometries!Z9,1),IF($N$38=1,Geometries!AA9,1))</x:f>
        <x:v>1</x:v>
      </x:c>
      <x:c r="L952" s="82" t="n">
        <x:f>MIN(IF($S$38=1,'Pair Build'!AE14,1),IF($T$38=1,'Pair Build'!AF14,1))</x:f>
        <x:v>1</x:v>
      </x:c>
      <x:c r="M952" s="82" t="n">
        <x:f>IF($O$38=0,1,IF('Pair Build'!AH14&lt;=$O$38,1,0))</x:f>
        <x:v>1</x:v>
      </x:c>
      <x:c r="N952" s="82" t="n">
        <x:f>IF($P$38=0,1,IF('Pair Build'!AI14="PASS",1,0))</x:f>
        <x:v>1</x:v>
      </x:c>
      <x:c r="O952" s="82" t="n">
        <x:f>IF(F952&lt;1,'Pair Build'!Y14,'Pair Build'!Z14)/$Q$38</x:f>
        <x:v>19.759090909090908</x:v>
      </x:c>
      <x:c r="P952" s="82" t="n">
        <x:f>IF('Pair Build'!AK14="T3 FIRM",1,IF(Geometries!AC9&lt;=$R$38,1,0))</x:f>
        <x:v>1</x:v>
      </x:c>
      <x:c r="Q952" s="82" t="n">
        <x:f>IF($U$38=1,Geometries!AB9,1)</x:f>
        <x:v>1</x:v>
      </x:c>
      <x:c r="R952" s="82" t="n">
        <x:f>IF($V$38=1,Lineages!AJ9,1)</x:f>
        <x:v>1</x:v>
      </x:c>
      <x:c r="S952" s="82" t="n">
        <x:f>MIN(1,G952,H952,K952,L952,Q952,R952)</x:f>
        <x:v>0.9</x:v>
      </x:c>
      <x:c r="T952" s="74" t="str">
        <x:f>IF(AND('Pair Build'!AJ14="FIT",I952=1,J952=1,M952=1,N952=1,O952&lt;=$E$38,P952=1),"PASS","FAIL")</x:f>
        <x:v>PASS</x:v>
      </x:c>
      <x:c r="U952" s="98" t="str">
        <x:f>IF(AND(S952&gt;=F952,T952="PASS"),"PASS","FAIL")</x:f>
        <x:v>PASS</x:v>
      </x:c>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row>
    <x:row r="953">
      <x:c r="B953" s="28" t="str">
        <x:v>P30</x:v>
      </x:c>
      <x:c r="C953" s="28" t="str">
        <x:v>L2-G3</x:v>
      </x:c>
      <x:c r="D953" s="28" t="str">
        <x:v>L2</x:v>
      </x:c>
      <x:c r="E953" s="28" t="str">
        <x:v>G3</x:v>
      </x:c>
      <x:c r="F953" s="96" t="n">
        <x:f>$D$38</x:f>
        <x:v>0.4</x:v>
      </x:c>
      <x:c r="G953" s="82" t="n">
        <x:f>X$38</x:f>
        <x:v>1</x:v>
      </x:c>
      <x:c r="H953" s="82" t="n">
        <x:f>MIN(1,Geometries!E10*$I$38+(1-Geometries!E10)*(Geometries!J10*$F$38+Geometries!K10*$G$38*IF(Geometries!M10="YES",1,$J$38)+Geometries!L10*$H$38*IF(Geometries!M10="YES",1,$J$38)))</x:f>
        <x:v>0</x:v>
      </x:c>
      <x:c r="I953" s="82" t="n">
        <x:f>IF($K$38=0,1,IF('Pair Build'!AG15&lt;=$K$38,1,0))</x:f>
        <x:v>1</x:v>
      </x:c>
      <x:c r="J953" s="82" t="n">
        <x:f>IF($L$38=0,1,IF(Geometries!W10&gt;=$L$38,1,0))</x:f>
        <x:v>1</x:v>
      </x:c>
      <x:c r="K953" s="82" t="n">
        <x:f>MIN(IF($M$38=1,Geometries!Z10,1),IF($N$38=1,Geometries!AA10,1))</x:f>
        <x:v>1</x:v>
      </x:c>
      <x:c r="L953" s="82" t="n">
        <x:f>MIN(IF($S$38=1,'Pair Build'!AE15,1),IF($T$38=1,'Pair Build'!AF15,1))</x:f>
        <x:v>1</x:v>
      </x:c>
      <x:c r="M953" s="82" t="n">
        <x:f>IF($O$38=0,1,IF('Pair Build'!AH15&lt;=$O$38,1,0))</x:f>
        <x:v>1</x:v>
      </x:c>
      <x:c r="N953" s="82" t="n">
        <x:f>IF($P$38=0,1,IF('Pair Build'!AI15="PASS",1,0))</x:f>
        <x:v>1</x:v>
      </x:c>
      <x:c r="O953" s="82" t="n">
        <x:f>IF(F953&lt;1,'Pair Build'!Y15,'Pair Build'!Z15)/$Q$38</x:f>
        <x:v>15.43235294117647</x:v>
      </x:c>
      <x:c r="P953" s="82" t="n">
        <x:f>IF('Pair Build'!AK15="T3 FIRM",1,IF(Geometries!AC10&lt;=$R$38,1,0))</x:f>
        <x:v>1</x:v>
      </x:c>
      <x:c r="Q953" s="82" t="n">
        <x:f>IF($U$38=1,Geometries!AB10,1)</x:f>
        <x:v>1</x:v>
      </x:c>
      <x:c r="R953" s="82" t="n">
        <x:f>IF($V$38=1,Lineages!AJ9,1)</x:f>
        <x:v>1</x:v>
      </x:c>
      <x:c r="S953" s="82" t="n">
        <x:f>MIN(1,G953,H953,K953,L953,Q953,R953)</x:f>
        <x:v>0</x:v>
      </x:c>
      <x:c r="T953" s="74" t="str">
        <x:f>IF(AND('Pair Build'!AJ15="FIT",I953=1,J953=1,M953=1,N953=1,O953&lt;=$E$38,P953=1),"PASS","FAIL")</x:f>
        <x:v>PASS</x:v>
      </x:c>
      <x:c r="U953" s="98" t="str">
        <x:f>IF(AND(S953&gt;=F953,T953="PASS"),"PASS","FAIL")</x:f>
        <x:v>FAIL</x:v>
      </x:c>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row>
    <x:row r="954">
      <x:c r="B954" s="28" t="str">
        <x:v>P30</x:v>
      </x:c>
      <x:c r="C954" s="28" t="str">
        <x:v>L2-G4</x:v>
      </x:c>
      <x:c r="D954" s="28" t="str">
        <x:v>L2</x:v>
      </x:c>
      <x:c r="E954" s="28" t="str">
        <x:v>G4</x:v>
      </x:c>
      <x:c r="F954" s="96" t="n">
        <x:f>$D$38</x:f>
        <x:v>0.4</x:v>
      </x:c>
      <x:c r="G954" s="82" t="n">
        <x:f>X$38</x:f>
        <x:v>1</x:v>
      </x:c>
      <x:c r="H954" s="82" t="n">
        <x:f>MIN(1,Geometries!E11*$I$38+(1-Geometries!E11)*(Geometries!J11*$F$38+Geometries!K11*$G$38*IF(Geometries!M11="YES",1,$J$38)+Geometries!L11*$H$38*IF(Geometries!M11="YES",1,$J$38)))</x:f>
        <x:v>0.6</x:v>
      </x:c>
      <x:c r="I954" s="82" t="n">
        <x:f>IF($K$38=0,1,IF('Pair Build'!AG16&lt;=$K$38,1,0))</x:f>
        <x:v>1</x:v>
      </x:c>
      <x:c r="J954" s="82" t="n">
        <x:f>IF($L$38=0,1,IF(Geometries!W11&gt;=$L$38,1,0))</x:f>
        <x:v>1</x:v>
      </x:c>
      <x:c r="K954" s="82" t="n">
        <x:f>MIN(IF($M$38=1,Geometries!Z11,1),IF($N$38=1,Geometries!AA11,1))</x:f>
        <x:v>1</x:v>
      </x:c>
      <x:c r="L954" s="82" t="n">
        <x:f>MIN(IF($S$38=1,'Pair Build'!AE16,1),IF($T$38=1,'Pair Build'!AF16,1))</x:f>
        <x:v>1</x:v>
      </x:c>
      <x:c r="M954" s="82" t="n">
        <x:f>IF($O$38=0,1,IF('Pair Build'!AH16&lt;=$O$38,1,0))</x:f>
        <x:v>1</x:v>
      </x:c>
      <x:c r="N954" s="82" t="n">
        <x:f>IF($P$38=0,1,IF('Pair Build'!AI16="PASS",1,0))</x:f>
        <x:v>1</x:v>
      </x:c>
      <x:c r="O954" s="82" t="n">
        <x:f>IF(F954&lt;1,'Pair Build'!Y16,'Pair Build'!Z16)/$Q$38</x:f>
        <x:v>2.3266666666666667</x:v>
      </x:c>
      <x:c r="P954" s="82" t="n">
        <x:f>IF('Pair Build'!AK16="T3 FIRM",1,IF(Geometries!AC11&lt;=$R$38,1,0))</x:f>
        <x:v>1</x:v>
      </x:c>
      <x:c r="Q954" s="82" t="n">
        <x:f>IF($U$38=1,Geometries!AB11,1)</x:f>
        <x:v>1</x:v>
      </x:c>
      <x:c r="R954" s="82" t="n">
        <x:f>IF($V$38=1,Lineages!AJ9,1)</x:f>
        <x:v>1</x:v>
      </x:c>
      <x:c r="S954" s="82" t="n">
        <x:f>MIN(1,G954,H954,K954,L954,Q954,R954)</x:f>
        <x:v>0.6</x:v>
      </x:c>
      <x:c r="T954" s="74" t="str">
        <x:f>IF(AND('Pair Build'!AJ16="FIT",I954=1,J954=1,M954=1,N954=1,O954&lt;=$E$38,P954=1),"PASS","FAIL")</x:f>
        <x:v>PASS</x:v>
      </x:c>
      <x:c r="U954" s="98" t="str">
        <x:f>IF(AND(S954&gt;=F954,T954="PASS"),"PASS","FAIL")</x:f>
        <x:v>PASS</x:v>
      </x:c>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row>
    <x:row r="955">
      <x:c r="B955" s="28" t="str">
        <x:v>P30</x:v>
      </x:c>
      <x:c r="C955" s="28" t="str">
        <x:v>L2-G5</x:v>
      </x:c>
      <x:c r="D955" s="28" t="str">
        <x:v>L2</x:v>
      </x:c>
      <x:c r="E955" s="28" t="str">
        <x:v>G5</x:v>
      </x:c>
      <x:c r="F955" s="96" t="n">
        <x:f>$D$38</x:f>
        <x:v>0.4</x:v>
      </x:c>
      <x:c r="G955" s="82" t="n">
        <x:f>X$38</x:f>
        <x:v>1</x:v>
      </x:c>
      <x:c r="H955" s="82" t="n">
        <x:f>MIN(1,Geometries!E12*$I$38+(1-Geometries!E12)*(Geometries!J12*$F$38+Geometries!K12*$G$38*IF(Geometries!M12="YES",1,$J$38)+Geometries!L12*$H$38*IF(Geometries!M12="YES",1,$J$38)))</x:f>
        <x:v>0.3</x:v>
      </x:c>
      <x:c r="I955" s="82" t="n">
        <x:f>IF($K$38=0,1,IF('Pair Build'!AG17&lt;=$K$38,1,0))</x:f>
        <x:v>1</x:v>
      </x:c>
      <x:c r="J955" s="82" t="n">
        <x:f>IF($L$38=0,1,IF(Geometries!W12&gt;=$L$38,1,0))</x:f>
        <x:v>1</x:v>
      </x:c>
      <x:c r="K955" s="82" t="n">
        <x:f>MIN(IF($M$38=1,Geometries!Z12,1),IF($N$38=1,Geometries!AA12,1))</x:f>
        <x:v>1</x:v>
      </x:c>
      <x:c r="L955" s="82" t="n">
        <x:f>MIN(IF($S$38=1,'Pair Build'!AE17,1),IF($T$38=1,'Pair Build'!AF17,1))</x:f>
        <x:v>1</x:v>
      </x:c>
      <x:c r="M955" s="82" t="n">
        <x:f>IF($O$38=0,1,IF('Pair Build'!AH17&lt;=$O$38,1,0))</x:f>
        <x:v>1</x:v>
      </x:c>
      <x:c r="N955" s="82" t="n">
        <x:f>IF($P$38=0,1,IF('Pair Build'!AI17="PASS",1,0))</x:f>
        <x:v>1</x:v>
      </x:c>
      <x:c r="O955" s="82" t="n">
        <x:f>IF(F955&lt;1,'Pair Build'!Y17,'Pair Build'!Z17)/$Q$38</x:f>
        <x:v>11.777631578947368</x:v>
      </x:c>
      <x:c r="P955" s="82" t="n">
        <x:f>IF('Pair Build'!AK17="T3 FIRM",1,IF(Geometries!AC12&lt;=$R$38,1,0))</x:f>
        <x:v>1</x:v>
      </x:c>
      <x:c r="Q955" s="82" t="n">
        <x:f>IF($U$38=1,Geometries!AB12,1)</x:f>
        <x:v>1</x:v>
      </x:c>
      <x:c r="R955" s="82" t="n">
        <x:f>IF($V$38=1,Lineages!AJ9,1)</x:f>
        <x:v>1</x:v>
      </x:c>
      <x:c r="S955" s="82" t="n">
        <x:f>MIN(1,G955,H955,K955,L955,Q955,R955)</x:f>
        <x:v>0.3</x:v>
      </x:c>
      <x:c r="T955" s="74" t="str">
        <x:f>IF(AND('Pair Build'!AJ17="FIT",I955=1,J955=1,M955=1,N955=1,O955&lt;=$E$38,P955=1),"PASS","FAIL")</x:f>
        <x:v>PASS</x:v>
      </x:c>
      <x:c r="U955" s="98" t="str">
        <x:f>IF(AND(S955&gt;=F955,T955="PASS"),"PASS","FAIL")</x:f>
        <x:v>FAIL</x:v>
      </x:c>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row>
    <x:row r="956">
      <x:c r="B956" s="28" t="str">
        <x:v>P30</x:v>
      </x:c>
      <x:c r="C956" s="28" t="str">
        <x:v>L3-G1</x:v>
      </x:c>
      <x:c r="D956" s="28" t="str">
        <x:v>L3</x:v>
      </x:c>
      <x:c r="E956" s="28" t="str">
        <x:v>G1</x:v>
      </x:c>
      <x:c r="F956" s="96" t="n">
        <x:f>$D$38</x:f>
        <x:v>0.4</x:v>
      </x:c>
      <x:c r="G956" s="82" t="n">
        <x:f>Y$38</x:f>
        <x:v>1</x:v>
      </x:c>
      <x:c r="H956" s="82" t="n">
        <x:f>MIN(1,Geometries!E8*$I$38+(1-Geometries!E8)*(Geometries!J8*$F$38+Geometries!K8*$G$38*IF(Geometries!M8="YES",1,$J$38)+Geometries!L8*$H$38*IF(Geometries!M8="YES",1,$J$38)))</x:f>
        <x:v>0</x:v>
      </x:c>
      <x:c r="I956" s="82" t="n">
        <x:f>IF($K$38=0,1,IF('Pair Build'!AG18&lt;=$K$38,1,0))</x:f>
        <x:v>1</x:v>
      </x:c>
      <x:c r="J956" s="82" t="n">
        <x:f>IF($L$38=0,1,IF(Geometries!W8&gt;=$L$38,1,0))</x:f>
        <x:v>1</x:v>
      </x:c>
      <x:c r="K956" s="82" t="n">
        <x:f>MIN(IF($M$38=1,Geometries!Z8,1),IF($N$38=1,Geometries!AA8,1))</x:f>
        <x:v>1</x:v>
      </x:c>
      <x:c r="L956" s="82" t="n">
        <x:f>MIN(IF($S$38=1,'Pair Build'!AE18,1),IF($T$38=1,'Pair Build'!AF18,1))</x:f>
        <x:v>1</x:v>
      </x:c>
      <x:c r="M956" s="82" t="n">
        <x:f>IF($O$38=0,1,IF('Pair Build'!AH18&lt;=$O$38,1,0))</x:f>
        <x:v>1</x:v>
      </x:c>
      <x:c r="N956" s="82" t="n">
        <x:f>IF($P$38=0,1,IF('Pair Build'!AI18="PASS",1,0))</x:f>
        <x:v>1</x:v>
      </x:c>
      <x:c r="O956" s="82" t="n">
        <x:f>IF(F956&lt;1,'Pair Build'!Y18,'Pair Build'!Z18)/$Q$38</x:f>
        <x:v>17.929411764705883</x:v>
      </x:c>
      <x:c r="P956" s="82" t="n">
        <x:f>IF('Pair Build'!AK18="T3 FIRM",1,IF(Geometries!AC8&lt;=$R$38,1,0))</x:f>
        <x:v>1</x:v>
      </x:c>
      <x:c r="Q956" s="82" t="n">
        <x:f>IF($U$38=1,Geometries!AB8,1)</x:f>
        <x:v>1</x:v>
      </x:c>
      <x:c r="R956" s="82" t="n">
        <x:f>IF($V$38=1,Lineages!AJ10,1)</x:f>
        <x:v>1</x:v>
      </x:c>
      <x:c r="S956" s="82" t="n">
        <x:f>MIN(1,G956,H956,K956,L956,Q956,R956)</x:f>
        <x:v>0</x:v>
      </x:c>
      <x:c r="T956" s="74" t="str">
        <x:f>IF(AND('Pair Build'!AJ18="FIT",I956=1,J956=1,M956=1,N956=1,O956&lt;=$E$38,P956=1),"PASS","FAIL")</x:f>
        <x:v>FAIL</x:v>
      </x:c>
      <x:c r="U956" s="98" t="str">
        <x:f>IF(AND(S956&gt;=F956,T956="PASS"),"PASS","FAIL")</x:f>
        <x:v>FAIL</x:v>
      </x:c>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row>
    <x:row r="957">
      <x:c r="B957" s="28" t="str">
        <x:v>P30</x:v>
      </x:c>
      <x:c r="C957" s="28" t="str">
        <x:v>L3-G2</x:v>
      </x:c>
      <x:c r="D957" s="28" t="str">
        <x:v>L3</x:v>
      </x:c>
      <x:c r="E957" s="28" t="str">
        <x:v>G2</x:v>
      </x:c>
      <x:c r="F957" s="96" t="n">
        <x:f>$D$38</x:f>
        <x:v>0.4</x:v>
      </x:c>
      <x:c r="G957" s="82" t="n">
        <x:f>Y$38</x:f>
        <x:v>1</x:v>
      </x:c>
      <x:c r="H957" s="82" t="n">
        <x:f>MIN(1,Geometries!E9*$I$38+(1-Geometries!E9)*(Geometries!J9*$F$38+Geometries!K9*$G$38*IF(Geometries!M9="YES",1,$J$38)+Geometries!L9*$H$38*IF(Geometries!M9="YES",1,$J$38)))</x:f>
        <x:v>0.9</x:v>
      </x:c>
      <x:c r="I957" s="82" t="n">
        <x:f>IF($K$38=0,1,IF('Pair Build'!AG19&lt;=$K$38,1,0))</x:f>
        <x:v>1</x:v>
      </x:c>
      <x:c r="J957" s="82" t="n">
        <x:f>IF($L$38=0,1,IF(Geometries!W9&gt;=$L$38,1,0))</x:f>
        <x:v>1</x:v>
      </x:c>
      <x:c r="K957" s="82" t="n">
        <x:f>MIN(IF($M$38=1,Geometries!Z9,1),IF($N$38=1,Geometries!AA9,1))</x:f>
        <x:v>1</x:v>
      </x:c>
      <x:c r="L957" s="82" t="n">
        <x:f>MIN(IF($S$38=1,'Pair Build'!AE19,1),IF($T$38=1,'Pair Build'!AF19,1))</x:f>
        <x:v>1</x:v>
      </x:c>
      <x:c r="M957" s="82" t="n">
        <x:f>IF($O$38=0,1,IF('Pair Build'!AH19&lt;=$O$38,1,0))</x:f>
        <x:v>1</x:v>
      </x:c>
      <x:c r="N957" s="82" t="n">
        <x:f>IF($P$38=0,1,IF('Pair Build'!AI19="PASS",1,0))</x:f>
        <x:v>1</x:v>
      </x:c>
      <x:c r="O957" s="82" t="n">
        <x:f>IF(F957&lt;1,'Pair Build'!Y19,'Pair Build'!Z19)/$Q$38</x:f>
        <x:v>27.163636363636364</x:v>
      </x:c>
      <x:c r="P957" s="82" t="n">
        <x:f>IF('Pair Build'!AK19="T3 FIRM",1,IF(Geometries!AC9&lt;=$R$38,1,0))</x:f>
        <x:v>1</x:v>
      </x:c>
      <x:c r="Q957" s="82" t="n">
        <x:f>IF($U$38=1,Geometries!AB9,1)</x:f>
        <x:v>1</x:v>
      </x:c>
      <x:c r="R957" s="82" t="n">
        <x:f>IF($V$38=1,Lineages!AJ10,1)</x:f>
        <x:v>1</x:v>
      </x:c>
      <x:c r="S957" s="82" t="n">
        <x:f>MIN(1,G957,H957,K957,L957,Q957,R957)</x:f>
        <x:v>0.9</x:v>
      </x:c>
      <x:c r="T957" s="74" t="str">
        <x:f>IF(AND('Pair Build'!AJ19="FIT",I957=1,J957=1,M957=1,N957=1,O957&lt;=$E$38,P957=1),"PASS","FAIL")</x:f>
        <x:v>FAIL</x:v>
      </x:c>
      <x:c r="U957" s="98" t="str">
        <x:f>IF(AND(S957&gt;=F957,T957="PASS"),"PASS","FAIL")</x:f>
        <x:v>FAIL</x:v>
      </x:c>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row>
    <x:row r="958">
      <x:c r="B958" s="28" t="str">
        <x:v>P30</x:v>
      </x:c>
      <x:c r="C958" s="28" t="str">
        <x:v>L3-G3</x:v>
      </x:c>
      <x:c r="D958" s="28" t="str">
        <x:v>L3</x:v>
      </x:c>
      <x:c r="E958" s="28" t="str">
        <x:v>G3</x:v>
      </x:c>
      <x:c r="F958" s="96" t="n">
        <x:f>$D$38</x:f>
        <x:v>0.4</x:v>
      </x:c>
      <x:c r="G958" s="82" t="n">
        <x:f>Y$38</x:f>
        <x:v>1</x:v>
      </x:c>
      <x:c r="H958" s="82" t="n">
        <x:f>MIN(1,Geometries!E10*$I$38+(1-Geometries!E10)*(Geometries!J10*$F$38+Geometries!K10*$G$38*IF(Geometries!M10="YES",1,$J$38)+Geometries!L10*$H$38*IF(Geometries!M10="YES",1,$J$38)))</x:f>
        <x:v>0</x:v>
      </x:c>
      <x:c r="I958" s="82" t="n">
        <x:f>IF($K$38=0,1,IF('Pair Build'!AG20&lt;=$K$38,1,0))</x:f>
        <x:v>1</x:v>
      </x:c>
      <x:c r="J958" s="82" t="n">
        <x:f>IF($L$38=0,1,IF(Geometries!W10&gt;=$L$38,1,0))</x:f>
        <x:v>1</x:v>
      </x:c>
      <x:c r="K958" s="82" t="n">
        <x:f>MIN(IF($M$38=1,Geometries!Z10,1),IF($N$38=1,Geometries!AA10,1))</x:f>
        <x:v>1</x:v>
      </x:c>
      <x:c r="L958" s="82" t="n">
        <x:f>MIN(IF($S$38=1,'Pair Build'!AE20,1),IF($T$38=1,'Pair Build'!AF20,1))</x:f>
        <x:v>1</x:v>
      </x:c>
      <x:c r="M958" s="82" t="n">
        <x:f>IF($O$38=0,1,IF('Pair Build'!AH20&lt;=$O$38,1,0))</x:f>
        <x:v>1</x:v>
      </x:c>
      <x:c r="N958" s="82" t="n">
        <x:f>IF($P$38=0,1,IF('Pair Build'!AI20="PASS",1,0))</x:f>
        <x:v>1</x:v>
      </x:c>
      <x:c r="O958" s="82" t="n">
        <x:f>IF(F958&lt;1,'Pair Build'!Y20,'Pair Build'!Z20)/$Q$38</x:f>
        <x:v>20.91764705882353</x:v>
      </x:c>
      <x:c r="P958" s="82" t="n">
        <x:f>IF('Pair Build'!AK20="T3 FIRM",1,IF(Geometries!AC10&lt;=$R$38,1,0))</x:f>
        <x:v>1</x:v>
      </x:c>
      <x:c r="Q958" s="82" t="n">
        <x:f>IF($U$38=1,Geometries!AB10,1)</x:f>
        <x:v>1</x:v>
      </x:c>
      <x:c r="R958" s="82" t="n">
        <x:f>IF($V$38=1,Lineages!AJ10,1)</x:f>
        <x:v>1</x:v>
      </x:c>
      <x:c r="S958" s="82" t="n">
        <x:f>MIN(1,G958,H958,K958,L958,Q958,R958)</x:f>
        <x:v>0</x:v>
      </x:c>
      <x:c r="T958" s="74" t="str">
        <x:f>IF(AND('Pair Build'!AJ20="FIT",I958=1,J958=1,M958=1,N958=1,O958&lt;=$E$38,P958=1),"PASS","FAIL")</x:f>
        <x:v>FAIL</x:v>
      </x:c>
      <x:c r="U958" s="98" t="str">
        <x:f>IF(AND(S958&gt;=F958,T958="PASS"),"PASS","FAIL")</x:f>
        <x:v>FAIL</x:v>
      </x:c>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row>
    <x:row r="959">
      <x:c r="B959" s="28" t="str">
        <x:v>P30</x:v>
      </x:c>
      <x:c r="C959" s="28" t="str">
        <x:v>L3-G4</x:v>
      </x:c>
      <x:c r="D959" s="28" t="str">
        <x:v>L3</x:v>
      </x:c>
      <x:c r="E959" s="28" t="str">
        <x:v>G4</x:v>
      </x:c>
      <x:c r="F959" s="96" t="n">
        <x:f>$D$38</x:f>
        <x:v>0.4</x:v>
      </x:c>
      <x:c r="G959" s="82" t="n">
        <x:f>Y$38</x:f>
        <x:v>1</x:v>
      </x:c>
      <x:c r="H959" s="82" t="n">
        <x:f>MIN(1,Geometries!E11*$I$38+(1-Geometries!E11)*(Geometries!J11*$F$38+Geometries!K11*$G$38*IF(Geometries!M11="YES",1,$J$38)+Geometries!L11*$H$38*IF(Geometries!M11="YES",1,$J$38)))</x:f>
        <x:v>0.6</x:v>
      </x:c>
      <x:c r="I959" s="82" t="n">
        <x:f>IF($K$38=0,1,IF('Pair Build'!AG21&lt;=$K$38,1,0))</x:f>
        <x:v>1</x:v>
      </x:c>
      <x:c r="J959" s="82" t="n">
        <x:f>IF($L$38=0,1,IF(Geometries!W11&gt;=$L$38,1,0))</x:f>
        <x:v>1</x:v>
      </x:c>
      <x:c r="K959" s="82" t="n">
        <x:f>MIN(IF($M$38=1,Geometries!Z11,1),IF($N$38=1,Geometries!AA11,1))</x:f>
        <x:v>1</x:v>
      </x:c>
      <x:c r="L959" s="82" t="n">
        <x:f>MIN(IF($S$38=1,'Pair Build'!AE21,1),IF($T$38=1,'Pair Build'!AF21,1))</x:f>
        <x:v>1</x:v>
      </x:c>
      <x:c r="M959" s="82" t="n">
        <x:f>IF($O$38=0,1,IF('Pair Build'!AH21&lt;=$O$38,1,0))</x:f>
        <x:v>1</x:v>
      </x:c>
      <x:c r="N959" s="82" t="n">
        <x:f>IF($P$38=0,1,IF('Pair Build'!AI21="PASS",1,0))</x:f>
        <x:v>1</x:v>
      </x:c>
      <x:c r="O959" s="82" t="n">
        <x:f>IF(F959&lt;1,'Pair Build'!Y21,'Pair Build'!Z21)/$Q$38</x:f>
        <x:v>2.88</x:v>
      </x:c>
      <x:c r="P959" s="82" t="n">
        <x:f>IF('Pair Build'!AK21="T3 FIRM",1,IF(Geometries!AC11&lt;=$R$38,1,0))</x:f>
        <x:v>1</x:v>
      </x:c>
      <x:c r="Q959" s="82" t="n">
        <x:f>IF($U$38=1,Geometries!AB11,1)</x:f>
        <x:v>1</x:v>
      </x:c>
      <x:c r="R959" s="82" t="n">
        <x:f>IF($V$38=1,Lineages!AJ10,1)</x:f>
        <x:v>1</x:v>
      </x:c>
      <x:c r="S959" s="82" t="n">
        <x:f>MIN(1,G959,H959,K959,L959,Q959,R959)</x:f>
        <x:v>0.6</x:v>
      </x:c>
      <x:c r="T959" s="74" t="str">
        <x:f>IF(AND('Pair Build'!AJ21="FIT",I959=1,J959=1,M959=1,N959=1,O959&lt;=$E$38,P959=1),"PASS","FAIL")</x:f>
        <x:v>FAIL</x:v>
      </x:c>
      <x:c r="U959" s="98" t="str">
        <x:f>IF(AND(S959&gt;=F959,T959="PASS"),"PASS","FAIL")</x:f>
        <x:v>FAIL</x:v>
      </x:c>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row>
    <x:row r="960">
      <x:c r="B960" s="28" t="str">
        <x:v>P30</x:v>
      </x:c>
      <x:c r="C960" s="28" t="str">
        <x:v>L3-G5</x:v>
      </x:c>
      <x:c r="D960" s="28" t="str">
        <x:v>L3</x:v>
      </x:c>
      <x:c r="E960" s="28" t="str">
        <x:v>G5</x:v>
      </x:c>
      <x:c r="F960" s="96" t="n">
        <x:f>$D$38</x:f>
        <x:v>0.4</x:v>
      </x:c>
      <x:c r="G960" s="82" t="n">
        <x:f>Y$38</x:f>
        <x:v>1</x:v>
      </x:c>
      <x:c r="H960" s="82" t="n">
        <x:f>MIN(1,Geometries!E12*$I$38+(1-Geometries!E12)*(Geometries!J12*$F$38+Geometries!K12*$G$38*IF(Geometries!M12="YES",1,$J$38)+Geometries!L12*$H$38*IF(Geometries!M12="YES",1,$J$38)))</x:f>
        <x:v>0.3</x:v>
      </x:c>
      <x:c r="I960" s="82" t="n">
        <x:f>IF($K$38=0,1,IF('Pair Build'!AG22&lt;=$K$38,1,0))</x:f>
        <x:v>1</x:v>
      </x:c>
      <x:c r="J960" s="82" t="n">
        <x:f>IF($L$38=0,1,IF(Geometries!W12&gt;=$L$38,1,0))</x:f>
        <x:v>1</x:v>
      </x:c>
      <x:c r="K960" s="82" t="n">
        <x:f>MIN(IF($M$38=1,Geometries!Z12,1),IF($N$38=1,Geometries!AA12,1))</x:f>
        <x:v>1</x:v>
      </x:c>
      <x:c r="L960" s="82" t="n">
        <x:f>MIN(IF($S$38=1,'Pair Build'!AE22,1),IF($T$38=1,'Pair Build'!AF22,1))</x:f>
        <x:v>1</x:v>
      </x:c>
      <x:c r="M960" s="82" t="n">
        <x:f>IF($O$38=0,1,IF('Pair Build'!AH22&lt;=$O$38,1,0))</x:f>
        <x:v>1</x:v>
      </x:c>
      <x:c r="N960" s="82" t="n">
        <x:f>IF($P$38=0,1,IF('Pair Build'!AI22="PASS",1,0))</x:f>
        <x:v>1</x:v>
      </x:c>
      <x:c r="O960" s="82" t="n">
        <x:f>IF(F960&lt;1,'Pair Build'!Y22,'Pair Build'!Z22)/$Q$38</x:f>
        <x:v>14.421052631578949</x:v>
      </x:c>
      <x:c r="P960" s="82" t="n">
        <x:f>IF('Pair Build'!AK22="T3 FIRM",1,IF(Geometries!AC12&lt;=$R$38,1,0))</x:f>
        <x:v>1</x:v>
      </x:c>
      <x:c r="Q960" s="82" t="n">
        <x:f>IF($U$38=1,Geometries!AB12,1)</x:f>
        <x:v>1</x:v>
      </x:c>
      <x:c r="R960" s="82" t="n">
        <x:f>IF($V$38=1,Lineages!AJ10,1)</x:f>
        <x:v>1</x:v>
      </x:c>
      <x:c r="S960" s="82" t="n">
        <x:f>MIN(1,G960,H960,K960,L960,Q960,R960)</x:f>
        <x:v>0.3</x:v>
      </x:c>
      <x:c r="T960" s="74" t="str">
        <x:f>IF(AND('Pair Build'!AJ22="FIT",I960=1,J960=1,M960=1,N960=1,O960&lt;=$E$38,P960=1),"PASS","FAIL")</x:f>
        <x:v>FAIL</x:v>
      </x:c>
      <x:c r="U960" s="98" t="str">
        <x:f>IF(AND(S960&gt;=F960,T960="PASS"),"PASS","FAIL")</x:f>
        <x:v>FAIL</x:v>
      </x:c>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row>
    <x:row r="961">
      <x:c r="B961" s="28" t="str">
        <x:v>P30</x:v>
      </x:c>
      <x:c r="C961" s="28" t="str">
        <x:v>L4-G1</x:v>
      </x:c>
      <x:c r="D961" s="28" t="str">
        <x:v>L4</x:v>
      </x:c>
      <x:c r="E961" s="28" t="str">
        <x:v>G1</x:v>
      </x:c>
      <x:c r="F961" s="96" t="n">
        <x:f>$D$38</x:f>
        <x:v>0.4</x:v>
      </x:c>
      <x:c r="G961" s="82" t="n">
        <x:f>Z$38</x:f>
        <x:v>1</x:v>
      </x:c>
      <x:c r="H961" s="82" t="n">
        <x:f>MIN(1,Geometries!E8*$I$38+(1-Geometries!E8)*(Geometries!J8*$F$38+Geometries!K8*$G$38*IF(Geometries!M8="YES",1,$J$38)+Geometries!L8*$H$38*IF(Geometries!M8="YES",1,$J$38)))</x:f>
        <x:v>0</x:v>
      </x:c>
      <x:c r="I961" s="82" t="n">
        <x:f>IF($K$38=0,1,IF('Pair Build'!AG23&lt;=$K$38,1,0))</x:f>
        <x:v>1</x:v>
      </x:c>
      <x:c r="J961" s="82" t="n">
        <x:f>IF($L$38=0,1,IF(Geometries!W8&gt;=$L$38,1,0))</x:f>
        <x:v>1</x:v>
      </x:c>
      <x:c r="K961" s="82" t="n">
        <x:f>MIN(IF($M$38=1,Geometries!Z8,1),IF($N$38=1,Geometries!AA8,1))</x:f>
        <x:v>1</x:v>
      </x:c>
      <x:c r="L961" s="82" t="n">
        <x:f>MIN(IF($S$38=1,'Pair Build'!AE23,1),IF($T$38=1,'Pair Build'!AF23,1))</x:f>
        <x:v>1</x:v>
      </x:c>
      <x:c r="M961" s="82" t="n">
        <x:f>IF($O$38=0,1,IF('Pair Build'!AH23&lt;=$O$38,1,0))</x:f>
        <x:v>1</x:v>
      </x:c>
      <x:c r="N961" s="82" t="n">
        <x:f>IF($P$38=0,1,IF('Pair Build'!AI23="PASS",1,0))</x:f>
        <x:v>1</x:v>
      </x:c>
      <x:c r="O961" s="82" t="n">
        <x:f>IF(F961&lt;1,'Pair Build'!Y23,'Pair Build'!Z23)/$Q$38</x:f>
        <x:v>20.276470588235295</x:v>
      </x:c>
      <x:c r="P961" s="82" t="n">
        <x:f>IF('Pair Build'!AK23="T3 FIRM",1,IF(Geometries!AC8&lt;=$R$38,1,0))</x:f>
        <x:v>1</x:v>
      </x:c>
      <x:c r="Q961" s="82" t="n">
        <x:f>IF($U$38=1,Geometries!AB8,1)</x:f>
        <x:v>1</x:v>
      </x:c>
      <x:c r="R961" s="82" t="n">
        <x:f>IF($V$38=1,Lineages!AJ11,1)</x:f>
        <x:v>1</x:v>
      </x:c>
      <x:c r="S961" s="82" t="n">
        <x:f>MIN(1,G961,H961,K961,L961,Q961,R961)</x:f>
        <x:v>0</x:v>
      </x:c>
      <x:c r="T961" s="74" t="str">
        <x:f>IF(AND('Pair Build'!AJ23="FIT",I961=1,J961=1,M961=1,N961=1,O961&lt;=$E$38,P961=1),"PASS","FAIL")</x:f>
        <x:v>PASS</x:v>
      </x:c>
      <x:c r="U961" s="98" t="str">
        <x:f>IF(AND(S961&gt;=F961,T961="PASS"),"PASS","FAIL")</x:f>
        <x:v>FAIL</x:v>
      </x:c>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row>
    <x:row r="962">
      <x:c r="B962" s="28" t="str">
        <x:v>P30</x:v>
      </x:c>
      <x:c r="C962" s="28" t="str">
        <x:v>L4-G2</x:v>
      </x:c>
      <x:c r="D962" s="28" t="str">
        <x:v>L4</x:v>
      </x:c>
      <x:c r="E962" s="28" t="str">
        <x:v>G2</x:v>
      </x:c>
      <x:c r="F962" s="96" t="n">
        <x:f>$D$38</x:f>
        <x:v>0.4</x:v>
      </x:c>
      <x:c r="G962" s="82" t="n">
        <x:f>Z$38</x:f>
        <x:v>1</x:v>
      </x:c>
      <x:c r="H962" s="82" t="n">
        <x:f>MIN(1,Geometries!E9*$I$38+(1-Geometries!E9)*(Geometries!J9*$F$38+Geometries!K9*$G$38*IF(Geometries!M9="YES",1,$J$38)+Geometries!L9*$H$38*IF(Geometries!M9="YES",1,$J$38)))</x:f>
        <x:v>0.9</x:v>
      </x:c>
      <x:c r="I962" s="82" t="n">
        <x:f>IF($K$38=0,1,IF('Pair Build'!AG24&lt;=$K$38,1,0))</x:f>
        <x:v>1</x:v>
      </x:c>
      <x:c r="J962" s="82" t="n">
        <x:f>IF($L$38=0,1,IF(Geometries!W9&gt;=$L$38,1,0))</x:f>
        <x:v>1</x:v>
      </x:c>
      <x:c r="K962" s="82" t="n">
        <x:f>MIN(IF($M$38=1,Geometries!Z9,1),IF($N$38=1,Geometries!AA9,1))</x:f>
        <x:v>1</x:v>
      </x:c>
      <x:c r="L962" s="82" t="n">
        <x:f>MIN(IF($S$38=1,'Pair Build'!AE24,1),IF($T$38=1,'Pair Build'!AF24,1))</x:f>
        <x:v>1</x:v>
      </x:c>
      <x:c r="M962" s="82" t="n">
        <x:f>IF($O$38=0,1,IF('Pair Build'!AH24&lt;=$O$38,1,0))</x:f>
        <x:v>1</x:v>
      </x:c>
      <x:c r="N962" s="82" t="n">
        <x:f>IF($P$38=0,1,IF('Pair Build'!AI24="PASS",1,0))</x:f>
        <x:v>1</x:v>
      </x:c>
      <x:c r="O962" s="82" t="n">
        <x:f>IF(F962&lt;1,'Pair Build'!Y24,'Pair Build'!Z24)/$Q$38</x:f>
        <x:v>27.45</x:v>
      </x:c>
      <x:c r="P962" s="82" t="n">
        <x:f>IF('Pair Build'!AK24="T3 FIRM",1,IF(Geometries!AC9&lt;=$R$38,1,0))</x:f>
        <x:v>1</x:v>
      </x:c>
      <x:c r="Q962" s="82" t="n">
        <x:f>IF($U$38=1,Geometries!AB9,1)</x:f>
        <x:v>1</x:v>
      </x:c>
      <x:c r="R962" s="82" t="n">
        <x:f>IF($V$38=1,Lineages!AJ11,1)</x:f>
        <x:v>1</x:v>
      </x:c>
      <x:c r="S962" s="82" t="n">
        <x:f>MIN(1,G962,H962,K962,L962,Q962,R962)</x:f>
        <x:v>0.9</x:v>
      </x:c>
      <x:c r="T962" s="74" t="str">
        <x:f>IF(AND('Pair Build'!AJ24="FIT",I962=1,J962=1,M962=1,N962=1,O962&lt;=$E$38,P962=1),"PASS","FAIL")</x:f>
        <x:v>PASS</x:v>
      </x:c>
      <x:c r="U962" s="98" t="str">
        <x:f>IF(AND(S962&gt;=F962,T962="PASS"),"PASS","FAIL")</x:f>
        <x:v>PASS</x:v>
      </x:c>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row>
    <x:row r="963">
      <x:c r="B963" s="28" t="str">
        <x:v>P30</x:v>
      </x:c>
      <x:c r="C963" s="28" t="str">
        <x:v>L4-G3</x:v>
      </x:c>
      <x:c r="D963" s="28" t="str">
        <x:v>L4</x:v>
      </x:c>
      <x:c r="E963" s="28" t="str">
        <x:v>G3</x:v>
      </x:c>
      <x:c r="F963" s="96" t="n">
        <x:f>$D$38</x:f>
        <x:v>0.4</x:v>
      </x:c>
      <x:c r="G963" s="82" t="n">
        <x:f>Z$38</x:f>
        <x:v>1</x:v>
      </x:c>
      <x:c r="H963" s="82" t="n">
        <x:f>MIN(1,Geometries!E10*$I$38+(1-Geometries!E10)*(Geometries!J10*$F$38+Geometries!K10*$G$38*IF(Geometries!M10="YES",1,$J$38)+Geometries!L10*$H$38*IF(Geometries!M10="YES",1,$J$38)))</x:f>
        <x:v>0</x:v>
      </x:c>
      <x:c r="I963" s="82" t="n">
        <x:f>IF($K$38=0,1,IF('Pair Build'!AG25&lt;=$K$38,1,0))</x:f>
        <x:v>1</x:v>
      </x:c>
      <x:c r="J963" s="82" t="n">
        <x:f>IF($L$38=0,1,IF(Geometries!W10&gt;=$L$38,1,0))</x:f>
        <x:v>1</x:v>
      </x:c>
      <x:c r="K963" s="82" t="n">
        <x:f>MIN(IF($M$38=1,Geometries!Z10,1),IF($N$38=1,Geometries!AA10,1))</x:f>
        <x:v>1</x:v>
      </x:c>
      <x:c r="L963" s="82" t="n">
        <x:f>MIN(IF($S$38=1,'Pair Build'!AE25,1),IF($T$38=1,'Pair Build'!AF25,1))</x:f>
        <x:v>1</x:v>
      </x:c>
      <x:c r="M963" s="82" t="n">
        <x:f>IF($O$38=0,1,IF('Pair Build'!AH25&lt;=$O$38,1,0))</x:f>
        <x:v>1</x:v>
      </x:c>
      <x:c r="N963" s="82" t="n">
        <x:f>IF($P$38=0,1,IF('Pair Build'!AI25="PASS",1,0))</x:f>
        <x:v>1</x:v>
      </x:c>
      <x:c r="O963" s="82" t="n">
        <x:f>IF(F963&lt;1,'Pair Build'!Y25,'Pair Build'!Z25)/$Q$38</x:f>
        <x:v>21.655882352941177</x:v>
      </x:c>
      <x:c r="P963" s="82" t="n">
        <x:f>IF('Pair Build'!AK25="T3 FIRM",1,IF(Geometries!AC10&lt;=$R$38,1,0))</x:f>
        <x:v>1</x:v>
      </x:c>
      <x:c r="Q963" s="82" t="n">
        <x:f>IF($U$38=1,Geometries!AB10,1)</x:f>
        <x:v>1</x:v>
      </x:c>
      <x:c r="R963" s="82" t="n">
        <x:f>IF($V$38=1,Lineages!AJ11,1)</x:f>
        <x:v>1</x:v>
      </x:c>
      <x:c r="S963" s="82" t="n">
        <x:f>MIN(1,G963,H963,K963,L963,Q963,R963)</x:f>
        <x:v>0</x:v>
      </x:c>
      <x:c r="T963" s="74" t="str">
        <x:f>IF(AND('Pair Build'!AJ25="FIT",I963=1,J963=1,M963=1,N963=1,O963&lt;=$E$38,P963=1),"PASS","FAIL")</x:f>
        <x:v>PASS</x:v>
      </x:c>
      <x:c r="U963" s="98" t="str">
        <x:f>IF(AND(S963&gt;=F963,T963="PASS"),"PASS","FAIL")</x:f>
        <x:v>FAIL</x:v>
      </x:c>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row>
    <x:row r="964">
      <x:c r="B964" s="28" t="str">
        <x:v>P30</x:v>
      </x:c>
      <x:c r="C964" s="28" t="str">
        <x:v>L4-G4</x:v>
      </x:c>
      <x:c r="D964" s="28" t="str">
        <x:v>L4</x:v>
      </x:c>
      <x:c r="E964" s="28" t="str">
        <x:v>G4</x:v>
      </x:c>
      <x:c r="F964" s="96" t="n">
        <x:f>$D$38</x:f>
        <x:v>0.4</x:v>
      </x:c>
      <x:c r="G964" s="82" t="n">
        <x:f>Z$38</x:f>
        <x:v>1</x:v>
      </x:c>
      <x:c r="H964" s="82" t="n">
        <x:f>MIN(1,Geometries!E11*$I$38+(1-Geometries!E11)*(Geometries!J11*$F$38+Geometries!K11*$G$38*IF(Geometries!M11="YES",1,$J$38)+Geometries!L11*$H$38*IF(Geometries!M11="YES",1,$J$38)))</x:f>
        <x:v>0.6</x:v>
      </x:c>
      <x:c r="I964" s="82" t="n">
        <x:f>IF($K$38=0,1,IF('Pair Build'!AG26&lt;=$K$38,1,0))</x:f>
        <x:v>1</x:v>
      </x:c>
      <x:c r="J964" s="82" t="n">
        <x:f>IF($L$38=0,1,IF(Geometries!W11&gt;=$L$38,1,0))</x:f>
        <x:v>1</x:v>
      </x:c>
      <x:c r="K964" s="82" t="n">
        <x:f>MIN(IF($M$38=1,Geometries!Z11,1),IF($N$38=1,Geometries!AA11,1))</x:f>
        <x:v>1</x:v>
      </x:c>
      <x:c r="L964" s="82" t="n">
        <x:f>MIN(IF($S$38=1,'Pair Build'!AE26,1),IF($T$38=1,'Pair Build'!AF26,1))</x:f>
        <x:v>1</x:v>
      </x:c>
      <x:c r="M964" s="82" t="n">
        <x:f>IF($O$38=0,1,IF('Pair Build'!AH26&lt;=$O$38,1,0))</x:f>
        <x:v>1</x:v>
      </x:c>
      <x:c r="N964" s="82" t="n">
        <x:f>IF($P$38=0,1,IF('Pair Build'!AI26="PASS",1,0))</x:f>
        <x:v>1</x:v>
      </x:c>
      <x:c r="O964" s="82" t="n">
        <x:f>IF(F964&lt;1,'Pair Build'!Y26,'Pair Build'!Z26)/$Q$38</x:f>
        <x:v>3.6333333333333333</x:v>
      </x:c>
      <x:c r="P964" s="82" t="n">
        <x:f>IF('Pair Build'!AK26="T3 FIRM",1,IF(Geometries!AC11&lt;=$R$38,1,0))</x:f>
        <x:v>1</x:v>
      </x:c>
      <x:c r="Q964" s="82" t="n">
        <x:f>IF($U$38=1,Geometries!AB11,1)</x:f>
        <x:v>1</x:v>
      </x:c>
      <x:c r="R964" s="82" t="n">
        <x:f>IF($V$38=1,Lineages!AJ11,1)</x:f>
        <x:v>1</x:v>
      </x:c>
      <x:c r="S964" s="82" t="n">
        <x:f>MIN(1,G964,H964,K964,L964,Q964,R964)</x:f>
        <x:v>0.6</x:v>
      </x:c>
      <x:c r="T964" s="74" t="str">
        <x:f>IF(AND('Pair Build'!AJ26="FIT",I964=1,J964=1,M964=1,N964=1,O964&lt;=$E$38,P964=1),"PASS","FAIL")</x:f>
        <x:v>PASS</x:v>
      </x:c>
      <x:c r="U964" s="98" t="str">
        <x:f>IF(AND(S964&gt;=F964,T964="PASS"),"PASS","FAIL")</x:f>
        <x:v>PASS</x:v>
      </x:c>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row>
    <x:row r="965">
      <x:c r="B965" s="28" t="str">
        <x:v>P30</x:v>
      </x:c>
      <x:c r="C965" s="28" t="str">
        <x:v>L4-G5</x:v>
      </x:c>
      <x:c r="D965" s="28" t="str">
        <x:v>L4</x:v>
      </x:c>
      <x:c r="E965" s="28" t="str">
        <x:v>G5</x:v>
      </x:c>
      <x:c r="F965" s="96" t="n">
        <x:f>$D$38</x:f>
        <x:v>0.4</x:v>
      </x:c>
      <x:c r="G965" s="82" t="n">
        <x:f>Z$38</x:f>
        <x:v>1</x:v>
      </x:c>
      <x:c r="H965" s="82" t="n">
        <x:f>MIN(1,Geometries!E12*$I$38+(1-Geometries!E12)*(Geometries!J12*$F$38+Geometries!K12*$G$38*IF(Geometries!M12="YES",1,$J$38)+Geometries!L12*$H$38*IF(Geometries!M12="YES",1,$J$38)))</x:f>
        <x:v>0.3</x:v>
      </x:c>
      <x:c r="I965" s="82" t="n">
        <x:f>IF($K$38=0,1,IF('Pair Build'!AG27&lt;=$K$38,1,0))</x:f>
        <x:v>1</x:v>
      </x:c>
      <x:c r="J965" s="82" t="n">
        <x:f>IF($L$38=0,1,IF(Geometries!W12&gt;=$L$38,1,0))</x:f>
        <x:v>1</x:v>
      </x:c>
      <x:c r="K965" s="82" t="n">
        <x:f>MIN(IF($M$38=1,Geometries!Z12,1),IF($N$38=1,Geometries!AA12,1))</x:f>
        <x:v>1</x:v>
      </x:c>
      <x:c r="L965" s="82" t="n">
        <x:f>MIN(IF($S$38=1,'Pair Build'!AE27,1),IF($T$38=1,'Pair Build'!AF27,1))</x:f>
        <x:v>1</x:v>
      </x:c>
      <x:c r="M965" s="82" t="n">
        <x:f>IF($O$38=0,1,IF('Pair Build'!AH27&lt;=$O$38,1,0))</x:f>
        <x:v>1</x:v>
      </x:c>
      <x:c r="N965" s="82" t="n">
        <x:f>IF($P$38=0,1,IF('Pair Build'!AI27="PASS",1,0))</x:f>
        <x:v>1</x:v>
      </x:c>
      <x:c r="O965" s="82" t="n">
        <x:f>IF(F965&lt;1,'Pair Build'!Y27,'Pair Build'!Z27)/$Q$38</x:f>
        <x:v>19.20394736842105</x:v>
      </x:c>
      <x:c r="P965" s="82" t="n">
        <x:f>IF('Pair Build'!AK27="T3 FIRM",1,IF(Geometries!AC12&lt;=$R$38,1,0))</x:f>
        <x:v>1</x:v>
      </x:c>
      <x:c r="Q965" s="82" t="n">
        <x:f>IF($U$38=1,Geometries!AB12,1)</x:f>
        <x:v>1</x:v>
      </x:c>
      <x:c r="R965" s="82" t="n">
        <x:f>IF($V$38=1,Lineages!AJ11,1)</x:f>
        <x:v>1</x:v>
      </x:c>
      <x:c r="S965" s="82" t="n">
        <x:f>MIN(1,G965,H965,K965,L965,Q965,R965)</x:f>
        <x:v>0.3</x:v>
      </x:c>
      <x:c r="T965" s="74" t="str">
        <x:f>IF(AND('Pair Build'!AJ27="FIT",I965=1,J965=1,M965=1,N965=1,O965&lt;=$E$38,P965=1),"PASS","FAIL")</x:f>
        <x:v>PASS</x:v>
      </x:c>
      <x:c r="U965" s="98" t="str">
        <x:f>IF(AND(S965&gt;=F965,T965="PASS"),"PASS","FAIL")</x:f>
        <x:v>FAIL</x:v>
      </x:c>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row>
    <x:row r="966">
      <x:c r="B966" s="28" t="str">
        <x:v>P30</x:v>
      </x:c>
      <x:c r="C966" s="28" t="str">
        <x:v>L5-G1</x:v>
      </x:c>
      <x:c r="D966" s="28" t="str">
        <x:v>L5</x:v>
      </x:c>
      <x:c r="E966" s="28" t="str">
        <x:v>G1</x:v>
      </x:c>
      <x:c r="F966" s="96" t="n">
        <x:f>$D$38</x:f>
        <x:v>0.4</x:v>
      </x:c>
      <x:c r="G966" s="82" t="n">
        <x:f>AA$38</x:f>
        <x:v>1</x:v>
      </x:c>
      <x:c r="H966" s="82" t="n">
        <x:f>MIN(1,Geometries!E8*$I$38+(1-Geometries!E8)*(Geometries!J8*$F$38+Geometries!K8*$G$38*IF(Geometries!M8="YES",1,$J$38)+Geometries!L8*$H$38*IF(Geometries!M8="YES",1,$J$38)))</x:f>
        <x:v>0</x:v>
      </x:c>
      <x:c r="I966" s="82" t="n">
        <x:f>IF($K$38=0,1,IF('Pair Build'!AG28&lt;=$K$38,1,0))</x:f>
        <x:v>1</x:v>
      </x:c>
      <x:c r="J966" s="82" t="n">
        <x:f>IF($L$38=0,1,IF(Geometries!W8&gt;=$L$38,1,0))</x:f>
        <x:v>1</x:v>
      </x:c>
      <x:c r="K966" s="82" t="n">
        <x:f>MIN(IF($M$38=1,Geometries!Z8,1),IF($N$38=1,Geometries!AA8,1))</x:f>
        <x:v>1</x:v>
      </x:c>
      <x:c r="L966" s="82" t="n">
        <x:f>MIN(IF($S$38=1,'Pair Build'!AE28,1),IF($T$38=1,'Pair Build'!AF28,1))</x:f>
        <x:v>1</x:v>
      </x:c>
      <x:c r="M966" s="82" t="n">
        <x:f>IF($O$38=0,1,IF('Pair Build'!AH28&lt;=$O$38,1,0))</x:f>
        <x:v>1</x:v>
      </x:c>
      <x:c r="N966" s="82" t="n">
        <x:f>IF($P$38=0,1,IF('Pair Build'!AI28="PASS",1,0))</x:f>
        <x:v>1</x:v>
      </x:c>
      <x:c r="O966" s="82" t="n">
        <x:f>IF(F966&lt;1,'Pair Build'!Y28,'Pair Build'!Z28)/$Q$38</x:f>
        <x:v>12</x:v>
      </x:c>
      <x:c r="P966" s="82" t="n">
        <x:f>IF('Pair Build'!AK28="T3 FIRM",1,IF(Geometries!AC8&lt;=$R$38,1,0))</x:f>
        <x:v>1</x:v>
      </x:c>
      <x:c r="Q966" s="82" t="n">
        <x:f>IF($U$38=1,Geometries!AB8,1)</x:f>
        <x:v>1</x:v>
      </x:c>
      <x:c r="R966" s="82" t="n">
        <x:f>IF($V$38=1,Lineages!AJ12,1)</x:f>
        <x:v>1</x:v>
      </x:c>
      <x:c r="S966" s="82" t="n">
        <x:f>MIN(1,G966,H966,K966,L966,Q966,R966)</x:f>
        <x:v>0</x:v>
      </x:c>
      <x:c r="T966" s="74" t="str">
        <x:f>IF(AND('Pair Build'!AJ28="FIT",I966=1,J966=1,M966=1,N966=1,O966&lt;=$E$38,P966=1),"PASS","FAIL")</x:f>
        <x:v>PASS</x:v>
      </x:c>
      <x:c r="U966" s="98" t="str">
        <x:f>IF(AND(S966&gt;=F966,T966="PASS"),"PASS","FAIL")</x:f>
        <x:v>FAIL</x:v>
      </x:c>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row>
    <x:row r="967">
      <x:c r="B967" s="28" t="str">
        <x:v>P30</x:v>
      </x:c>
      <x:c r="C967" s="28" t="str">
        <x:v>L5-G2</x:v>
      </x:c>
      <x:c r="D967" s="28" t="str">
        <x:v>L5</x:v>
      </x:c>
      <x:c r="E967" s="28" t="str">
        <x:v>G2</x:v>
      </x:c>
      <x:c r="F967" s="96" t="n">
        <x:f>$D$38</x:f>
        <x:v>0.4</x:v>
      </x:c>
      <x:c r="G967" s="82" t="n">
        <x:f>AA$38</x:f>
        <x:v>1</x:v>
      </x:c>
      <x:c r="H967" s="82" t="n">
        <x:f>MIN(1,Geometries!E9*$I$38+(1-Geometries!E9)*(Geometries!J9*$F$38+Geometries!K9*$G$38*IF(Geometries!M9="YES",1,$J$38)+Geometries!L9*$H$38*IF(Geometries!M9="YES",1,$J$38)))</x:f>
        <x:v>0.9</x:v>
      </x:c>
      <x:c r="I967" s="82" t="n">
        <x:f>IF($K$38=0,1,IF('Pair Build'!AG29&lt;=$K$38,1,0))</x:f>
        <x:v>1</x:v>
      </x:c>
      <x:c r="J967" s="82" t="n">
        <x:f>IF($L$38=0,1,IF(Geometries!W9&gt;=$L$38,1,0))</x:f>
        <x:v>1</x:v>
      </x:c>
      <x:c r="K967" s="82" t="n">
        <x:f>MIN(IF($M$38=1,Geometries!Z9,1),IF($N$38=1,Geometries!AA9,1))</x:f>
        <x:v>1</x:v>
      </x:c>
      <x:c r="L967" s="82" t="n">
        <x:f>MIN(IF($S$38=1,'Pair Build'!AE29,1),IF($T$38=1,'Pair Build'!AF29,1))</x:f>
        <x:v>1</x:v>
      </x:c>
      <x:c r="M967" s="82" t="n">
        <x:f>IF($O$38=0,1,IF('Pair Build'!AH29&lt;=$O$38,1,0))</x:f>
        <x:v>1</x:v>
      </x:c>
      <x:c r="N967" s="82" t="n">
        <x:f>IF($P$38=0,1,IF('Pair Build'!AI29="PASS",1,0))</x:f>
        <x:v>1</x:v>
      </x:c>
      <x:c r="O967" s="82" t="n">
        <x:f>IF(F967&lt;1,'Pair Build'!Y29,'Pair Build'!Z29)/$Q$38</x:f>
        <x:v>18</x:v>
      </x:c>
      <x:c r="P967" s="82" t="n">
        <x:f>IF('Pair Build'!AK29="T3 FIRM",1,IF(Geometries!AC9&lt;=$R$38,1,0))</x:f>
        <x:v>1</x:v>
      </x:c>
      <x:c r="Q967" s="82" t="n">
        <x:f>IF($U$38=1,Geometries!AB9,1)</x:f>
        <x:v>1</x:v>
      </x:c>
      <x:c r="R967" s="82" t="n">
        <x:f>IF($V$38=1,Lineages!AJ12,1)</x:f>
        <x:v>1</x:v>
      </x:c>
      <x:c r="S967" s="82" t="n">
        <x:f>MIN(1,G967,H967,K967,L967,Q967,R967)</x:f>
        <x:v>0.9</x:v>
      </x:c>
      <x:c r="T967" s="74" t="str">
        <x:f>IF(AND('Pair Build'!AJ29="FIT",I967=1,J967=1,M967=1,N967=1,O967&lt;=$E$38,P967=1),"PASS","FAIL")</x:f>
        <x:v>PASS</x:v>
      </x:c>
      <x:c r="U967" s="98" t="str">
        <x:f>IF(AND(S967&gt;=F967,T967="PASS"),"PASS","FAIL")</x:f>
        <x:v>PASS</x:v>
      </x:c>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row>
    <x:row r="968">
      <x:c r="B968" s="28" t="str">
        <x:v>P30</x:v>
      </x:c>
      <x:c r="C968" s="28" t="str">
        <x:v>L5-G3</x:v>
      </x:c>
      <x:c r="D968" s="28" t="str">
        <x:v>L5</x:v>
      </x:c>
      <x:c r="E968" s="28" t="str">
        <x:v>G3</x:v>
      </x:c>
      <x:c r="F968" s="96" t="n">
        <x:f>$D$38</x:f>
        <x:v>0.4</x:v>
      </x:c>
      <x:c r="G968" s="82" t="n">
        <x:f>AA$38</x:f>
        <x:v>1</x:v>
      </x:c>
      <x:c r="H968" s="82" t="n">
        <x:f>MIN(1,Geometries!E10*$I$38+(1-Geometries!E10)*(Geometries!J10*$F$38+Geometries!K10*$G$38*IF(Geometries!M10="YES",1,$J$38)+Geometries!L10*$H$38*IF(Geometries!M10="YES",1,$J$38)))</x:f>
        <x:v>0</x:v>
      </x:c>
      <x:c r="I968" s="82" t="n">
        <x:f>IF($K$38=0,1,IF('Pair Build'!AG30&lt;=$K$38,1,0))</x:f>
        <x:v>1</x:v>
      </x:c>
      <x:c r="J968" s="82" t="n">
        <x:f>IF($L$38=0,1,IF(Geometries!W10&gt;=$L$38,1,0))</x:f>
        <x:v>1</x:v>
      </x:c>
      <x:c r="K968" s="82" t="n">
        <x:f>MIN(IF($M$38=1,Geometries!Z10,1),IF($N$38=1,Geometries!AA10,1))</x:f>
        <x:v>1</x:v>
      </x:c>
      <x:c r="L968" s="82" t="n">
        <x:f>MIN(IF($S$38=1,'Pair Build'!AE30,1),IF($T$38=1,'Pair Build'!AF30,1))</x:f>
        <x:v>1</x:v>
      </x:c>
      <x:c r="M968" s="82" t="n">
        <x:f>IF($O$38=0,1,IF('Pair Build'!AH30&lt;=$O$38,1,0))</x:f>
        <x:v>1</x:v>
      </x:c>
      <x:c r="N968" s="82" t="n">
        <x:f>IF($P$38=0,1,IF('Pair Build'!AI30="PASS",1,0))</x:f>
        <x:v>1</x:v>
      </x:c>
      <x:c r="O968" s="82" t="n">
        <x:f>IF(F968&lt;1,'Pair Build'!Y30,'Pair Build'!Z30)/$Q$38</x:f>
        <x:v>14</x:v>
      </x:c>
      <x:c r="P968" s="82" t="n">
        <x:f>IF('Pair Build'!AK30="T3 FIRM",1,IF(Geometries!AC10&lt;=$R$38,1,0))</x:f>
        <x:v>1</x:v>
      </x:c>
      <x:c r="Q968" s="82" t="n">
        <x:f>IF($U$38=1,Geometries!AB10,1)</x:f>
        <x:v>1</x:v>
      </x:c>
      <x:c r="R968" s="82" t="n">
        <x:f>IF($V$38=1,Lineages!AJ12,1)</x:f>
        <x:v>1</x:v>
      </x:c>
      <x:c r="S968" s="82" t="n">
        <x:f>MIN(1,G968,H968,K968,L968,Q968,R968)</x:f>
        <x:v>0</x:v>
      </x:c>
      <x:c r="T968" s="74" t="str">
        <x:f>IF(AND('Pair Build'!AJ30="FIT",I968=1,J968=1,M968=1,N968=1,O968&lt;=$E$38,P968=1),"PASS","FAIL")</x:f>
        <x:v>PASS</x:v>
      </x:c>
      <x:c r="U968" s="98" t="str">
        <x:f>IF(AND(S968&gt;=F968,T968="PASS"),"PASS","FAIL")</x:f>
        <x:v>FAIL</x:v>
      </x:c>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row>
    <x:row r="969">
      <x:c r="B969" s="28" t="str">
        <x:v>P30</x:v>
      </x:c>
      <x:c r="C969" s="28" t="str">
        <x:v>L5-G4</x:v>
      </x:c>
      <x:c r="D969" s="28" t="str">
        <x:v>L5</x:v>
      </x:c>
      <x:c r="E969" s="28" t="str">
        <x:v>G4</x:v>
      </x:c>
      <x:c r="F969" s="96" t="n">
        <x:f>$D$38</x:f>
        <x:v>0.4</x:v>
      </x:c>
      <x:c r="G969" s="82" t="n">
        <x:f>AA$38</x:f>
        <x:v>1</x:v>
      </x:c>
      <x:c r="H969" s="82" t="n">
        <x:f>MIN(1,Geometries!E11*$I$38+(1-Geometries!E11)*(Geometries!J11*$F$38+Geometries!K11*$G$38*IF(Geometries!M11="YES",1,$J$38)+Geometries!L11*$H$38*IF(Geometries!M11="YES",1,$J$38)))</x:f>
        <x:v>0.6</x:v>
      </x:c>
      <x:c r="I969" s="82" t="n">
        <x:f>IF($K$38=0,1,IF('Pair Build'!AG31&lt;=$K$38,1,0))</x:f>
        <x:v>1</x:v>
      </x:c>
      <x:c r="J969" s="82" t="n">
        <x:f>IF($L$38=0,1,IF(Geometries!W11&gt;=$L$38,1,0))</x:f>
        <x:v>1</x:v>
      </x:c>
      <x:c r="K969" s="82" t="n">
        <x:f>MIN(IF($M$38=1,Geometries!Z11,1),IF($N$38=1,Geometries!AA11,1))</x:f>
        <x:v>1</x:v>
      </x:c>
      <x:c r="L969" s="82" t="n">
        <x:f>MIN(IF($S$38=1,'Pair Build'!AE31,1),IF($T$38=1,'Pair Build'!AF31,1))</x:f>
        <x:v>1</x:v>
      </x:c>
      <x:c r="M969" s="82" t="n">
        <x:f>IF($O$38=0,1,IF('Pair Build'!AH31&lt;=$O$38,1,0))</x:f>
        <x:v>1</x:v>
      </x:c>
      <x:c r="N969" s="82" t="n">
        <x:f>IF($P$38=0,1,IF('Pair Build'!AI31="PASS",1,0))</x:f>
        <x:v>1</x:v>
      </x:c>
      <x:c r="O969" s="82" t="n">
        <x:f>IF(F969&lt;1,'Pair Build'!Y31,'Pair Build'!Z31)/$Q$38</x:f>
        <x:v>2</x:v>
      </x:c>
      <x:c r="P969" s="82" t="n">
        <x:f>IF('Pair Build'!AK31="T3 FIRM",1,IF(Geometries!AC11&lt;=$R$38,1,0))</x:f>
        <x:v>1</x:v>
      </x:c>
      <x:c r="Q969" s="82" t="n">
        <x:f>IF($U$38=1,Geometries!AB11,1)</x:f>
        <x:v>1</x:v>
      </x:c>
      <x:c r="R969" s="82" t="n">
        <x:f>IF($V$38=1,Lineages!AJ12,1)</x:f>
        <x:v>1</x:v>
      </x:c>
      <x:c r="S969" s="82" t="n">
        <x:f>MIN(1,G969,H969,K969,L969,Q969,R969)</x:f>
        <x:v>0.6</x:v>
      </x:c>
      <x:c r="T969" s="74" t="str">
        <x:f>IF(AND('Pair Build'!AJ31="FIT",I969=1,J969=1,M969=1,N969=1,O969&lt;=$E$38,P969=1),"PASS","FAIL")</x:f>
        <x:v>PASS</x:v>
      </x:c>
      <x:c r="U969" s="98" t="str">
        <x:f>IF(AND(S969&gt;=F969,T969="PASS"),"PASS","FAIL")</x:f>
        <x:v>PASS</x:v>
      </x:c>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row>
    <x:row r="970">
      <x:c r="B970" s="28" t="str">
        <x:v>P30</x:v>
      </x:c>
      <x:c r="C970" s="28" t="str">
        <x:v>L5-G5</x:v>
      </x:c>
      <x:c r="D970" s="28" t="str">
        <x:v>L5</x:v>
      </x:c>
      <x:c r="E970" s="28" t="str">
        <x:v>G5</x:v>
      </x:c>
      <x:c r="F970" s="96" t="n">
        <x:f>$D$38</x:f>
        <x:v>0.4</x:v>
      </x:c>
      <x:c r="G970" s="82" t="n">
        <x:f>AA$38</x:f>
        <x:v>1</x:v>
      </x:c>
      <x:c r="H970" s="82" t="n">
        <x:f>MIN(1,Geometries!E12*$I$38+(1-Geometries!E12)*(Geometries!J12*$F$38+Geometries!K12*$G$38*IF(Geometries!M12="YES",1,$J$38)+Geometries!L12*$H$38*IF(Geometries!M12="YES",1,$J$38)))</x:f>
        <x:v>0.3</x:v>
      </x:c>
      <x:c r="I970" s="82" t="n">
        <x:f>IF($K$38=0,1,IF('Pair Build'!AG32&lt;=$K$38,1,0))</x:f>
        <x:v>1</x:v>
      </x:c>
      <x:c r="J970" s="82" t="n">
        <x:f>IF($L$38=0,1,IF(Geometries!W12&gt;=$L$38,1,0))</x:f>
        <x:v>1</x:v>
      </x:c>
      <x:c r="K970" s="82" t="n">
        <x:f>MIN(IF($M$38=1,Geometries!Z12,1),IF($N$38=1,Geometries!AA12,1))</x:f>
        <x:v>1</x:v>
      </x:c>
      <x:c r="L970" s="82" t="n">
        <x:f>MIN(IF($S$38=1,'Pair Build'!AE32,1),IF($T$38=1,'Pair Build'!AF32,1))</x:f>
        <x:v>1</x:v>
      </x:c>
      <x:c r="M970" s="82" t="n">
        <x:f>IF($O$38=0,1,IF('Pair Build'!AH32&lt;=$O$38,1,0))</x:f>
        <x:v>1</x:v>
      </x:c>
      <x:c r="N970" s="82" t="n">
        <x:f>IF($P$38=0,1,IF('Pair Build'!AI32="PASS",1,0))</x:f>
        <x:v>1</x:v>
      </x:c>
      <x:c r="O970" s="82" t="n">
        <x:f>IF(F970&lt;1,'Pair Build'!Y32,'Pair Build'!Z32)/$Q$38</x:f>
        <x:v>10</x:v>
      </x:c>
      <x:c r="P970" s="82" t="n">
        <x:f>IF('Pair Build'!AK32="T3 FIRM",1,IF(Geometries!AC12&lt;=$R$38,1,0))</x:f>
        <x:v>1</x:v>
      </x:c>
      <x:c r="Q970" s="82" t="n">
        <x:f>IF($U$38=1,Geometries!AB12,1)</x:f>
        <x:v>1</x:v>
      </x:c>
      <x:c r="R970" s="82" t="n">
        <x:f>IF($V$38=1,Lineages!AJ12,1)</x:f>
        <x:v>1</x:v>
      </x:c>
      <x:c r="S970" s="82" t="n">
        <x:f>MIN(1,G970,H970,K970,L970,Q970,R970)</x:f>
        <x:v>0.3</x:v>
      </x:c>
      <x:c r="T970" s="74" t="str">
        <x:f>IF(AND('Pair Build'!AJ32="FIT",I970=1,J970=1,M970=1,N970=1,O970&lt;=$E$38,P970=1),"PASS","FAIL")</x:f>
        <x:v>PASS</x:v>
      </x:c>
      <x:c r="U970" s="98" t="str">
        <x:f>IF(AND(S970&gt;=F970,T970="PASS"),"PASS","FAIL")</x:f>
        <x:v>FAIL</x:v>
      </x:c>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row>
    <x:row r="971">
      <x:c r="B971" s="28" t="str">
        <x:v>P30</x:v>
      </x:c>
      <x:c r="C971" s="28" t="str">
        <x:v>L6-G1</x:v>
      </x:c>
      <x:c r="D971" s="28" t="str">
        <x:v>L6</x:v>
      </x:c>
      <x:c r="E971" s="28" t="str">
        <x:v>G1</x:v>
      </x:c>
      <x:c r="F971" s="96" t="n">
        <x:f>$D$38</x:f>
        <x:v>0.4</x:v>
      </x:c>
      <x:c r="G971" s="82" t="n">
        <x:f>AB$38</x:f>
        <x:v>1</x:v>
      </x:c>
      <x:c r="H971" s="82" t="n">
        <x:f>MIN(1,Geometries!E8*$I$38+(1-Geometries!E8)*(Geometries!J8*$F$38+Geometries!K8*$G$38*IF(Geometries!M8="YES",1,$J$38)+Geometries!L8*$H$38*IF(Geometries!M8="YES",1,$J$38)))</x:f>
        <x:v>0</x:v>
      </x:c>
      <x:c r="I971" s="82" t="n">
        <x:f>IF($K$38=0,1,IF('Pair Build'!AG33&lt;=$K$38,1,0))</x:f>
        <x:v>1</x:v>
      </x:c>
      <x:c r="J971" s="82" t="n">
        <x:f>IF($L$38=0,1,IF(Geometries!W8&gt;=$L$38,1,0))</x:f>
        <x:v>1</x:v>
      </x:c>
      <x:c r="K971" s="82" t="n">
        <x:f>MIN(IF($M$38=1,Geometries!Z8,1),IF($N$38=1,Geometries!AA8,1))</x:f>
        <x:v>1</x:v>
      </x:c>
      <x:c r="L971" s="82" t="n">
        <x:f>MIN(IF($S$38=1,'Pair Build'!AE33,1),IF($T$38=1,'Pair Build'!AF33,1))</x:f>
        <x:v>1</x:v>
      </x:c>
      <x:c r="M971" s="82" t="n">
        <x:f>IF($O$38=0,1,IF('Pair Build'!AH33&lt;=$O$38,1,0))</x:f>
        <x:v>1</x:v>
      </x:c>
      <x:c r="N971" s="82" t="n">
        <x:f>IF($P$38=0,1,IF('Pair Build'!AI33="PASS",1,0))</x:f>
        <x:v>1</x:v>
      </x:c>
      <x:c r="O971" s="82" t="n">
        <x:f>IF(F971&lt;1,'Pair Build'!Y33,'Pair Build'!Z33)/$Q$38</x:f>
        <x:v>36.33529411764706</x:v>
      </x:c>
      <x:c r="P971" s="82" t="n">
        <x:f>IF('Pair Build'!AK33="T3 FIRM",1,IF(Geometries!AC8&lt;=$R$38,1,0))</x:f>
        <x:v>1</x:v>
      </x:c>
      <x:c r="Q971" s="82" t="n">
        <x:f>IF($U$38=1,Geometries!AB8,1)</x:f>
        <x:v>1</x:v>
      </x:c>
      <x:c r="R971" s="82" t="n">
        <x:f>IF($V$38=1,Lineages!AJ13,1)</x:f>
        <x:v>1</x:v>
      </x:c>
      <x:c r="S971" s="82" t="n">
        <x:f>MIN(1,G971,H971,K971,L971,Q971,R971)</x:f>
        <x:v>0</x:v>
      </x:c>
      <x:c r="T971" s="74" t="str">
        <x:f>IF(AND('Pair Build'!AJ33="FIT",I971=1,J971=1,M971=1,N971=1,O971&lt;=$E$38,P971=1),"PASS","FAIL")</x:f>
        <x:v>PASS</x:v>
      </x:c>
      <x:c r="U971" s="98" t="str">
        <x:f>IF(AND(S971&gt;=F971,T971="PASS"),"PASS","FAIL")</x:f>
        <x:v>FAIL</x:v>
      </x:c>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row>
    <x:row r="972">
      <x:c r="B972" s="28" t="str">
        <x:v>P30</x:v>
      </x:c>
      <x:c r="C972" s="28" t="str">
        <x:v>L6-G2</x:v>
      </x:c>
      <x:c r="D972" s="28" t="str">
        <x:v>L6</x:v>
      </x:c>
      <x:c r="E972" s="28" t="str">
        <x:v>G2</x:v>
      </x:c>
      <x:c r="F972" s="96" t="n">
        <x:f>$D$38</x:f>
        <x:v>0.4</x:v>
      </x:c>
      <x:c r="G972" s="82" t="n">
        <x:f>AB$38</x:f>
        <x:v>1</x:v>
      </x:c>
      <x:c r="H972" s="82" t="n">
        <x:f>MIN(1,Geometries!E9*$I$38+(1-Geometries!E9)*(Geometries!J9*$F$38+Geometries!K9*$G$38*IF(Geometries!M9="YES",1,$J$38)+Geometries!L9*$H$38*IF(Geometries!M9="YES",1,$J$38)))</x:f>
        <x:v>0.9</x:v>
      </x:c>
      <x:c r="I972" s="82" t="n">
        <x:f>IF($K$38=0,1,IF('Pair Build'!AG34&lt;=$K$38,1,0))</x:f>
        <x:v>1</x:v>
      </x:c>
      <x:c r="J972" s="82" t="n">
        <x:f>IF($L$38=0,1,IF(Geometries!W9&gt;=$L$38,1,0))</x:f>
        <x:v>1</x:v>
      </x:c>
      <x:c r="K972" s="82" t="n">
        <x:f>MIN(IF($M$38=1,Geometries!Z9,1),IF($N$38=1,Geometries!AA9,1))</x:f>
        <x:v>1</x:v>
      </x:c>
      <x:c r="L972" s="82" t="n">
        <x:f>MIN(IF($S$38=1,'Pair Build'!AE34,1),IF($T$38=1,'Pair Build'!AF34,1))</x:f>
        <x:v>1</x:v>
      </x:c>
      <x:c r="M972" s="82" t="n">
        <x:f>IF($O$38=0,1,IF('Pair Build'!AH34&lt;=$O$38,1,0))</x:f>
        <x:v>1</x:v>
      </x:c>
      <x:c r="N972" s="82" t="n">
        <x:f>IF($P$38=0,1,IF('Pair Build'!AI34="PASS",1,0))</x:f>
        <x:v>1</x:v>
      </x:c>
      <x:c r="O972" s="82" t="n">
        <x:f>IF(F972&lt;1,'Pair Build'!Y34,'Pair Build'!Z34)/$Q$38</x:f>
        <x:v>45.586363636363636</x:v>
      </x:c>
      <x:c r="P972" s="82" t="n">
        <x:f>IF('Pair Build'!AK34="T3 FIRM",1,IF(Geometries!AC9&lt;=$R$38,1,0))</x:f>
        <x:v>1</x:v>
      </x:c>
      <x:c r="Q972" s="82" t="n">
        <x:f>IF($U$38=1,Geometries!AB9,1)</x:f>
        <x:v>1</x:v>
      </x:c>
      <x:c r="R972" s="82" t="n">
        <x:f>IF($V$38=1,Lineages!AJ13,1)</x:f>
        <x:v>1</x:v>
      </x:c>
      <x:c r="S972" s="82" t="n">
        <x:f>MIN(1,G972,H972,K972,L972,Q972,R972)</x:f>
        <x:v>0.9</x:v>
      </x:c>
      <x:c r="T972" s="74" t="str">
        <x:f>IF(AND('Pair Build'!AJ34="FIT",I972=1,J972=1,M972=1,N972=1,O972&lt;=$E$38,P972=1),"PASS","FAIL")</x:f>
        <x:v>PASS</x:v>
      </x:c>
      <x:c r="U972" s="98" t="str">
        <x:f>IF(AND(S972&gt;=F972,T972="PASS"),"PASS","FAIL")</x:f>
        <x:v>PASS</x:v>
      </x:c>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row>
    <x:row r="973">
      <x:c r="B973" s="28" t="str">
        <x:v>P30</x:v>
      </x:c>
      <x:c r="C973" s="28" t="str">
        <x:v>L6-G3</x:v>
      </x:c>
      <x:c r="D973" s="28" t="str">
        <x:v>L6</x:v>
      </x:c>
      <x:c r="E973" s="28" t="str">
        <x:v>G3</x:v>
      </x:c>
      <x:c r="F973" s="96" t="n">
        <x:f>$D$38</x:f>
        <x:v>0.4</x:v>
      </x:c>
      <x:c r="G973" s="82" t="n">
        <x:f>AB$38</x:f>
        <x:v>1</x:v>
      </x:c>
      <x:c r="H973" s="82" t="n">
        <x:f>MIN(1,Geometries!E10*$I$38+(1-Geometries!E10)*(Geometries!J10*$F$38+Geometries!K10*$G$38*IF(Geometries!M10="YES",1,$J$38)+Geometries!L10*$H$38*IF(Geometries!M10="YES",1,$J$38)))</x:f>
        <x:v>0</x:v>
      </x:c>
      <x:c r="I973" s="82" t="n">
        <x:f>IF($K$38=0,1,IF('Pair Build'!AG35&lt;=$K$38,1,0))</x:f>
        <x:v>1</x:v>
      </x:c>
      <x:c r="J973" s="82" t="n">
        <x:f>IF($L$38=0,1,IF(Geometries!W10&gt;=$L$38,1,0))</x:f>
        <x:v>1</x:v>
      </x:c>
      <x:c r="K973" s="82" t="n">
        <x:f>MIN(IF($M$38=1,Geometries!Z10,1),IF($N$38=1,Geometries!AA10,1))</x:f>
        <x:v>1</x:v>
      </x:c>
      <x:c r="L973" s="82" t="n">
        <x:f>MIN(IF($S$38=1,'Pair Build'!AE35,1),IF($T$38=1,'Pair Build'!AF35,1))</x:f>
        <x:v>1</x:v>
      </x:c>
      <x:c r="M973" s="82" t="n">
        <x:f>IF($O$38=0,1,IF('Pair Build'!AH35&lt;=$O$38,1,0))</x:f>
        <x:v>1</x:v>
      </x:c>
      <x:c r="N973" s="82" t="n">
        <x:f>IF($P$38=0,1,IF('Pair Build'!AI35="PASS",1,0))</x:f>
        <x:v>1</x:v>
      </x:c>
      <x:c r="O973" s="82" t="n">
        <x:f>IF(F973&lt;1,'Pair Build'!Y35,'Pair Build'!Z35)/$Q$38</x:f>
        <x:v>36.391176470588235</x:v>
      </x:c>
      <x:c r="P973" s="82" t="n">
        <x:f>IF('Pair Build'!AK35="T3 FIRM",1,IF(Geometries!AC10&lt;=$R$38,1,0))</x:f>
        <x:v>1</x:v>
      </x:c>
      <x:c r="Q973" s="82" t="n">
        <x:f>IF($U$38=1,Geometries!AB10,1)</x:f>
        <x:v>1</x:v>
      </x:c>
      <x:c r="R973" s="82" t="n">
        <x:f>IF($V$38=1,Lineages!AJ13,1)</x:f>
        <x:v>1</x:v>
      </x:c>
      <x:c r="S973" s="82" t="n">
        <x:f>MIN(1,G973,H973,K973,L973,Q973,R973)</x:f>
        <x:v>0</x:v>
      </x:c>
      <x:c r="T973" s="74" t="str">
        <x:f>IF(AND('Pair Build'!AJ35="FIT",I973=1,J973=1,M973=1,N973=1,O973&lt;=$E$38,P973=1),"PASS","FAIL")</x:f>
        <x:v>PASS</x:v>
      </x:c>
      <x:c r="U973" s="98" t="str">
        <x:f>IF(AND(S973&gt;=F973,T973="PASS"),"PASS","FAIL")</x:f>
        <x:v>FAIL</x:v>
      </x:c>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row>
    <x:row r="974">
      <x:c r="B974" s="28" t="str">
        <x:v>P30</x:v>
      </x:c>
      <x:c r="C974" s="28" t="str">
        <x:v>L6-G4</x:v>
      </x:c>
      <x:c r="D974" s="28" t="str">
        <x:v>L6</x:v>
      </x:c>
      <x:c r="E974" s="28" t="str">
        <x:v>G4</x:v>
      </x:c>
      <x:c r="F974" s="96" t="n">
        <x:f>$D$38</x:f>
        <x:v>0.4</x:v>
      </x:c>
      <x:c r="G974" s="82" t="n">
        <x:f>AB$38</x:f>
        <x:v>1</x:v>
      </x:c>
      <x:c r="H974" s="82" t="n">
        <x:f>MIN(1,Geometries!E11*$I$38+(1-Geometries!E11)*(Geometries!J11*$F$38+Geometries!K11*$G$38*IF(Geometries!M11="YES",1,$J$38)+Geometries!L11*$H$38*IF(Geometries!M11="YES",1,$J$38)))</x:f>
        <x:v>0.6</x:v>
      </x:c>
      <x:c r="I974" s="82" t="n">
        <x:f>IF($K$38=0,1,IF('Pair Build'!AG36&lt;=$K$38,1,0))</x:f>
        <x:v>1</x:v>
      </x:c>
      <x:c r="J974" s="82" t="n">
        <x:f>IF($L$38=0,1,IF(Geometries!W11&gt;=$L$38,1,0))</x:f>
        <x:v>1</x:v>
      </x:c>
      <x:c r="K974" s="82" t="n">
        <x:f>MIN(IF($M$38=1,Geometries!Z11,1),IF($N$38=1,Geometries!AA11,1))</x:f>
        <x:v>1</x:v>
      </x:c>
      <x:c r="L974" s="82" t="n">
        <x:f>MIN(IF($S$38=1,'Pair Build'!AE36,1),IF($T$38=1,'Pair Build'!AF36,1))</x:f>
        <x:v>1</x:v>
      </x:c>
      <x:c r="M974" s="82" t="n">
        <x:f>IF($O$38=0,1,IF('Pair Build'!AH36&lt;=$O$38,1,0))</x:f>
        <x:v>1</x:v>
      </x:c>
      <x:c r="N974" s="82" t="n">
        <x:f>IF($P$38=0,1,IF('Pair Build'!AI36="PASS",1,0))</x:f>
        <x:v>1</x:v>
      </x:c>
      <x:c r="O974" s="82" t="n">
        <x:f>IF(F974&lt;1,'Pair Build'!Y36,'Pair Build'!Z36)/$Q$38</x:f>
        <x:v>6.793333333333333</x:v>
      </x:c>
      <x:c r="P974" s="82" t="n">
        <x:f>IF('Pair Build'!AK36="T3 FIRM",1,IF(Geometries!AC11&lt;=$R$38,1,0))</x:f>
        <x:v>1</x:v>
      </x:c>
      <x:c r="Q974" s="82" t="n">
        <x:f>IF($U$38=1,Geometries!AB11,1)</x:f>
        <x:v>1</x:v>
      </x:c>
      <x:c r="R974" s="82" t="n">
        <x:f>IF($V$38=1,Lineages!AJ13,1)</x:f>
        <x:v>1</x:v>
      </x:c>
      <x:c r="S974" s="82" t="n">
        <x:f>MIN(1,G974,H974,K974,L974,Q974,R974)</x:f>
        <x:v>0.6</x:v>
      </x:c>
      <x:c r="T974" s="74" t="str">
        <x:f>IF(AND('Pair Build'!AJ36="FIT",I974=1,J974=1,M974=1,N974=1,O974&lt;=$E$38,P974=1),"PASS","FAIL")</x:f>
        <x:v>PASS</x:v>
      </x:c>
      <x:c r="U974" s="98" t="str">
        <x:f>IF(AND(S974&gt;=F974,T974="PASS"),"PASS","FAIL")</x:f>
        <x:v>PASS</x:v>
      </x:c>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row>
    <x:row r="975">
      <x:c r="B975" s="28" t="str">
        <x:v>P30</x:v>
      </x:c>
      <x:c r="C975" s="28" t="str">
        <x:v>L6-G5</x:v>
      </x:c>
      <x:c r="D975" s="28" t="str">
        <x:v>L6</x:v>
      </x:c>
      <x:c r="E975" s="28" t="str">
        <x:v>G5</x:v>
      </x:c>
      <x:c r="F975" s="96" t="n">
        <x:f>$D$38</x:f>
        <x:v>0.4</x:v>
      </x:c>
      <x:c r="G975" s="82" t="n">
        <x:f>AB$38</x:f>
        <x:v>1</x:v>
      </x:c>
      <x:c r="H975" s="82" t="n">
        <x:f>MIN(1,Geometries!E12*$I$38+(1-Geometries!E12)*(Geometries!J12*$F$38+Geometries!K12*$G$38*IF(Geometries!M12="YES",1,$J$38)+Geometries!L12*$H$38*IF(Geometries!M12="YES",1,$J$38)))</x:f>
        <x:v>0.3</x:v>
      </x:c>
      <x:c r="I975" s="82" t="n">
        <x:f>IF($K$38=0,1,IF('Pair Build'!AG37&lt;=$K$38,1,0))</x:f>
        <x:v>1</x:v>
      </x:c>
      <x:c r="J975" s="82" t="n">
        <x:f>IF($L$38=0,1,IF(Geometries!W12&gt;=$L$38,1,0))</x:f>
        <x:v>1</x:v>
      </x:c>
      <x:c r="K975" s="82" t="n">
        <x:f>MIN(IF($M$38=1,Geometries!Z12,1),IF($N$38=1,Geometries!AA12,1))</x:f>
        <x:v>1</x:v>
      </x:c>
      <x:c r="L975" s="82" t="n">
        <x:f>MIN(IF($S$38=1,'Pair Build'!AE37,1),IF($T$38=1,'Pair Build'!AF37,1))</x:f>
        <x:v>1</x:v>
      </x:c>
      <x:c r="M975" s="82" t="n">
        <x:f>IF($O$38=0,1,IF('Pair Build'!AH37&lt;=$O$38,1,0))</x:f>
        <x:v>1</x:v>
      </x:c>
      <x:c r="N975" s="82" t="n">
        <x:f>IF($P$38=0,1,IF('Pair Build'!AI37="PASS",1,0))</x:f>
        <x:v>1</x:v>
      </x:c>
      <x:c r="O975" s="82" t="n">
        <x:f>IF(F975&lt;1,'Pair Build'!Y37,'Pair Build'!Z37)/$Q$38</x:f>
        <x:v>37.243421052631575</x:v>
      </x:c>
      <x:c r="P975" s="82" t="n">
        <x:f>IF('Pair Build'!AK37="T3 FIRM",1,IF(Geometries!AC12&lt;=$R$38,1,0))</x:f>
        <x:v>1</x:v>
      </x:c>
      <x:c r="Q975" s="82" t="n">
        <x:f>IF($U$38=1,Geometries!AB12,1)</x:f>
        <x:v>1</x:v>
      </x:c>
      <x:c r="R975" s="82" t="n">
        <x:f>IF($V$38=1,Lineages!AJ13,1)</x:f>
        <x:v>1</x:v>
      </x:c>
      <x:c r="S975" s="82" t="n">
        <x:f>MIN(1,G975,H975,K975,L975,Q975,R975)</x:f>
        <x:v>0.3</x:v>
      </x:c>
      <x:c r="T975" s="74" t="str">
        <x:f>IF(AND('Pair Build'!AJ37="FIT",I975=1,J975=1,M975=1,N975=1,O975&lt;=$E$38,P975=1),"PASS","FAIL")</x:f>
        <x:v>PASS</x:v>
      </x:c>
      <x:c r="U975" s="98" t="str">
        <x:f>IF(AND(S975&gt;=F975,T975="PASS"),"PASS","FAIL")</x:f>
        <x:v>FAIL</x:v>
      </x:c>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row>
    <x:row r="976">
      <x:c r="B976" s="28" t="str">
        <x:v>P31</x:v>
      </x:c>
      <x:c r="C976" s="28" t="str">
        <x:v>L1-G1</x:v>
      </x:c>
      <x:c r="D976" s="28" t="str">
        <x:v>L1</x:v>
      </x:c>
      <x:c r="E976" s="28" t="str">
        <x:v>G1</x:v>
      </x:c>
      <x:c r="F976" s="96" t="n">
        <x:f>$D$39</x:f>
        <x:v>0.4</x:v>
      </x:c>
      <x:c r="G976" s="82" t="n">
        <x:f>W$39</x:f>
        <x:v>1</x:v>
      </x:c>
      <x:c r="H976" s="82" t="n">
        <x:f>MIN(1,Geometries!E8*$I$39+(1-Geometries!E8)*(Geometries!J8*$F$39+Geometries!K8*$G$39*IF(Geometries!M8="YES",1,$J$39)+Geometries!L8*$H$39*IF(Geometries!M8="YES",1,$J$39)))</x:f>
        <x:v>1</x:v>
      </x:c>
      <x:c r="I976" s="82" t="n">
        <x:f>IF($K$39=0,1,IF('Pair Build'!AG8&lt;=$K$39,1,0))</x:f>
        <x:v>1</x:v>
      </x:c>
      <x:c r="J976" s="82" t="n">
        <x:f>IF($L$39=0,1,IF(Geometries!W8&gt;=$L$39,1,0))</x:f>
        <x:v>1</x:v>
      </x:c>
      <x:c r="K976" s="82" t="n">
        <x:f>MIN(IF($M$39=1,Geometries!Z8,1),IF($N$39=1,Geometries!AA8,1))</x:f>
        <x:v>1</x:v>
      </x:c>
      <x:c r="L976" s="82" t="n">
        <x:f>MIN(IF($S$39=1,'Pair Build'!AE8,1),IF($T$39=1,'Pair Build'!AF8,1))</x:f>
        <x:v>1</x:v>
      </x:c>
      <x:c r="M976" s="82" t="n">
        <x:f>IF($O$39=0,1,IF('Pair Build'!AH8&lt;=$O$39,1,0))</x:f>
        <x:v>1</x:v>
      </x:c>
      <x:c r="N976" s="82" t="n">
        <x:f>IF($P$39=0,1,IF('Pair Build'!AI8="PASS",1,0))</x:f>
        <x:v>1</x:v>
      </x:c>
      <x:c r="O976" s="82" t="n">
        <x:f>IF(F976&lt;1,'Pair Build'!Y8,'Pair Build'!Z8)/$Q$39</x:f>
        <x:v>12</x:v>
      </x:c>
      <x:c r="P976" s="82" t="n">
        <x:f>IF('Pair Build'!AK8="T3 FIRM",1,IF(Geometries!AC8&lt;=$R$39,1,0))</x:f>
        <x:v>1</x:v>
      </x:c>
      <x:c r="Q976" s="82" t="n">
        <x:f>IF($U$39=1,Geometries!AB8,1)</x:f>
        <x:v>1</x:v>
      </x:c>
      <x:c r="R976" s="82" t="n">
        <x:f>IF($V$39=1,Lineages!AJ8,1)</x:f>
        <x:v>1</x:v>
      </x:c>
      <x:c r="S976" s="82" t="n">
        <x:f>MIN(1,G976,H976,K976,L976,Q976,R976)</x:f>
        <x:v>1</x:v>
      </x:c>
      <x:c r="T976" s="74" t="str">
        <x:f>IF(AND('Pair Build'!AJ8="FIT",I976=1,J976=1,M976=1,N976=1,O976&lt;=$E$39,P976=1),"PASS","FAIL")</x:f>
        <x:v>PASS</x:v>
      </x:c>
      <x:c r="U976" s="98" t="str">
        <x:f>IF(AND(S976&gt;=F976,T976="PASS"),"PASS","FAIL")</x:f>
        <x:v>PASS</x:v>
      </x:c>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row>
    <x:row r="977">
      <x:c r="B977" s="28" t="str">
        <x:v>P31</x:v>
      </x:c>
      <x:c r="C977" s="28" t="str">
        <x:v>L1-G2</x:v>
      </x:c>
      <x:c r="D977" s="28" t="str">
        <x:v>L1</x:v>
      </x:c>
      <x:c r="E977" s="28" t="str">
        <x:v>G2</x:v>
      </x:c>
      <x:c r="F977" s="96" t="n">
        <x:f>$D$39</x:f>
        <x:v>0.4</x:v>
      </x:c>
      <x:c r="G977" s="82" t="n">
        <x:f>W$39</x:f>
        <x:v>1</x:v>
      </x:c>
      <x:c r="H977" s="82" t="n">
        <x:f>MIN(1,Geometries!E9*$I$39+(1-Geometries!E9)*(Geometries!J9*$F$39+Geometries!K9*$G$39*IF(Geometries!M9="YES",1,$J$39)+Geometries!L9*$H$39*IF(Geometries!M9="YES",1,$J$39)))</x:f>
        <x:v>0.1</x:v>
      </x:c>
      <x:c r="I977" s="82" t="n">
        <x:f>IF($K$39=0,1,IF('Pair Build'!AG9&lt;=$K$39,1,0))</x:f>
        <x:v>1</x:v>
      </x:c>
      <x:c r="J977" s="82" t="n">
        <x:f>IF($L$39=0,1,IF(Geometries!W9&gt;=$L$39,1,0))</x:f>
        <x:v>1</x:v>
      </x:c>
      <x:c r="K977" s="82" t="n">
        <x:f>MIN(IF($M$39=1,Geometries!Z9,1),IF($N$39=1,Geometries!AA9,1))</x:f>
        <x:v>1</x:v>
      </x:c>
      <x:c r="L977" s="82" t="n">
        <x:f>MIN(IF($S$39=1,'Pair Build'!AE9,1),IF($T$39=1,'Pair Build'!AF9,1))</x:f>
        <x:v>1</x:v>
      </x:c>
      <x:c r="M977" s="82" t="n">
        <x:f>IF($O$39=0,1,IF('Pair Build'!AH9&lt;=$O$39,1,0))</x:f>
        <x:v>1</x:v>
      </x:c>
      <x:c r="N977" s="82" t="n">
        <x:f>IF($P$39=0,1,IF('Pair Build'!AI9="PASS",1,0))</x:f>
        <x:v>1</x:v>
      </x:c>
      <x:c r="O977" s="82" t="n">
        <x:f>IF(F977&lt;1,'Pair Build'!Y9,'Pair Build'!Z9)/$Q$39</x:f>
        <x:v>18</x:v>
      </x:c>
      <x:c r="P977" s="82" t="n">
        <x:f>IF('Pair Build'!AK9="T3 FIRM",1,IF(Geometries!AC9&lt;=$R$39,1,0))</x:f>
        <x:v>1</x:v>
      </x:c>
      <x:c r="Q977" s="82" t="n">
        <x:f>IF($U$39=1,Geometries!AB9,1)</x:f>
        <x:v>1</x:v>
      </x:c>
      <x:c r="R977" s="82" t="n">
        <x:f>IF($V$39=1,Lineages!AJ8,1)</x:f>
        <x:v>1</x:v>
      </x:c>
      <x:c r="S977" s="82" t="n">
        <x:f>MIN(1,G977,H977,K977,L977,Q977,R977)</x:f>
        <x:v>0.1</x:v>
      </x:c>
      <x:c r="T977" s="74" t="str">
        <x:f>IF(AND('Pair Build'!AJ9="FIT",I977=1,J977=1,M977=1,N977=1,O977&lt;=$E$39,P977=1),"PASS","FAIL")</x:f>
        <x:v>PASS</x:v>
      </x:c>
      <x:c r="U977" s="98" t="str">
        <x:f>IF(AND(S977&gt;=F977,T977="PASS"),"PASS","FAIL")</x:f>
        <x:v>FAIL</x:v>
      </x:c>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row>
    <x:row r="978">
      <x:c r="B978" s="28" t="str">
        <x:v>P31</x:v>
      </x:c>
      <x:c r="C978" s="28" t="str">
        <x:v>L1-G3</x:v>
      </x:c>
      <x:c r="D978" s="28" t="str">
        <x:v>L1</x:v>
      </x:c>
      <x:c r="E978" s="28" t="str">
        <x:v>G3</x:v>
      </x:c>
      <x:c r="F978" s="96" t="n">
        <x:f>$D$39</x:f>
        <x:v>0.4</x:v>
      </x:c>
      <x:c r="G978" s="82" t="n">
        <x:f>W$39</x:f>
        <x:v>1</x:v>
      </x:c>
      <x:c r="H978" s="82" t="n">
        <x:f>MIN(1,Geometries!E10*$I$39+(1-Geometries!E10)*(Geometries!J10*$F$39+Geometries!K10*$G$39*IF(Geometries!M10="YES",1,$J$39)+Geometries!L10*$H$39*IF(Geometries!M10="YES",1,$J$39)))</x:f>
        <x:v>0</x:v>
      </x:c>
      <x:c r="I978" s="82" t="n">
        <x:f>IF($K$39=0,1,IF('Pair Build'!AG10&lt;=$K$39,1,0))</x:f>
        <x:v>1</x:v>
      </x:c>
      <x:c r="J978" s="82" t="n">
        <x:f>IF($L$39=0,1,IF(Geometries!W10&gt;=$L$39,1,0))</x:f>
        <x:v>1</x:v>
      </x:c>
      <x:c r="K978" s="82" t="n">
        <x:f>MIN(IF($M$39=1,Geometries!Z10,1),IF($N$39=1,Geometries!AA10,1))</x:f>
        <x:v>1</x:v>
      </x:c>
      <x:c r="L978" s="82" t="n">
        <x:f>MIN(IF($S$39=1,'Pair Build'!AE10,1),IF($T$39=1,'Pair Build'!AF10,1))</x:f>
        <x:v>1</x:v>
      </x:c>
      <x:c r="M978" s="82" t="n">
        <x:f>IF($O$39=0,1,IF('Pair Build'!AH10&lt;=$O$39,1,0))</x:f>
        <x:v>1</x:v>
      </x:c>
      <x:c r="N978" s="82" t="n">
        <x:f>IF($P$39=0,1,IF('Pair Build'!AI10="PASS",1,0))</x:f>
        <x:v>1</x:v>
      </x:c>
      <x:c r="O978" s="82" t="n">
        <x:f>IF(F978&lt;1,'Pair Build'!Y10,'Pair Build'!Z10)/$Q$39</x:f>
        <x:v>14</x:v>
      </x:c>
      <x:c r="P978" s="82" t="n">
        <x:f>IF('Pair Build'!AK10="T3 FIRM",1,IF(Geometries!AC10&lt;=$R$39,1,0))</x:f>
        <x:v>1</x:v>
      </x:c>
      <x:c r="Q978" s="82" t="n">
        <x:f>IF($U$39=1,Geometries!AB10,1)</x:f>
        <x:v>1</x:v>
      </x:c>
      <x:c r="R978" s="82" t="n">
        <x:f>IF($V$39=1,Lineages!AJ8,1)</x:f>
        <x:v>1</x:v>
      </x:c>
      <x:c r="S978" s="82" t="n">
        <x:f>MIN(1,G978,H978,K978,L978,Q978,R978)</x:f>
        <x:v>0</x:v>
      </x:c>
      <x:c r="T978" s="74" t="str">
        <x:f>IF(AND('Pair Build'!AJ10="FIT",I978=1,J978=1,M978=1,N978=1,O978&lt;=$E$39,P978=1),"PASS","FAIL")</x:f>
        <x:v>PASS</x:v>
      </x:c>
      <x:c r="U978" s="98" t="str">
        <x:f>IF(AND(S978&gt;=F978,T978="PASS"),"PASS","FAIL")</x:f>
        <x:v>FAIL</x:v>
      </x:c>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row>
    <x:row r="979">
      <x:c r="B979" s="28" t="str">
        <x:v>P31</x:v>
      </x:c>
      <x:c r="C979" s="28" t="str">
        <x:v>L1-G4</x:v>
      </x:c>
      <x:c r="D979" s="28" t="str">
        <x:v>L1</x:v>
      </x:c>
      <x:c r="E979" s="28" t="str">
        <x:v>G4</x:v>
      </x:c>
      <x:c r="F979" s="96" t="n">
        <x:f>$D$39</x:f>
        <x:v>0.4</x:v>
      </x:c>
      <x:c r="G979" s="82" t="n">
        <x:f>W$39</x:f>
        <x:v>1</x:v>
      </x:c>
      <x:c r="H979" s="82" t="n">
        <x:f>MIN(1,Geometries!E11*$I$39+(1-Geometries!E11)*(Geometries!J11*$F$39+Geometries!K11*$G$39*IF(Geometries!M11="YES",1,$J$39)+Geometries!L11*$H$39*IF(Geometries!M11="YES",1,$J$39)))</x:f>
        <x:v>1</x:v>
      </x:c>
      <x:c r="I979" s="82" t="n">
        <x:f>IF($K$39=0,1,IF('Pair Build'!AG11&lt;=$K$39,1,0))</x:f>
        <x:v>1</x:v>
      </x:c>
      <x:c r="J979" s="82" t="n">
        <x:f>IF($L$39=0,1,IF(Geometries!W11&gt;=$L$39,1,0))</x:f>
        <x:v>1</x:v>
      </x:c>
      <x:c r="K979" s="82" t="n">
        <x:f>MIN(IF($M$39=1,Geometries!Z11,1),IF($N$39=1,Geometries!AA11,1))</x:f>
        <x:v>1</x:v>
      </x:c>
      <x:c r="L979" s="82" t="n">
        <x:f>MIN(IF($S$39=1,'Pair Build'!AE11,1),IF($T$39=1,'Pair Build'!AF11,1))</x:f>
        <x:v>1</x:v>
      </x:c>
      <x:c r="M979" s="82" t="n">
        <x:f>IF($O$39=0,1,IF('Pair Build'!AH11&lt;=$O$39,1,0))</x:f>
        <x:v>1</x:v>
      </x:c>
      <x:c r="N979" s="82" t="n">
        <x:f>IF($P$39=0,1,IF('Pair Build'!AI11="PASS",1,0))</x:f>
        <x:v>1</x:v>
      </x:c>
      <x:c r="O979" s="82" t="n">
        <x:f>IF(F979&lt;1,'Pair Build'!Y11,'Pair Build'!Z11)/$Q$39</x:f>
        <x:v>2</x:v>
      </x:c>
      <x:c r="P979" s="82" t="n">
        <x:f>IF('Pair Build'!AK11="T3 FIRM",1,IF(Geometries!AC11&lt;=$R$39,1,0))</x:f>
        <x:v>1</x:v>
      </x:c>
      <x:c r="Q979" s="82" t="n">
        <x:f>IF($U$39=1,Geometries!AB11,1)</x:f>
        <x:v>1</x:v>
      </x:c>
      <x:c r="R979" s="82" t="n">
        <x:f>IF($V$39=1,Lineages!AJ8,1)</x:f>
        <x:v>1</x:v>
      </x:c>
      <x:c r="S979" s="82" t="n">
        <x:f>MIN(1,G979,H979,K979,L979,Q979,R979)</x:f>
        <x:v>1</x:v>
      </x:c>
      <x:c r="T979" s="74" t="str">
        <x:f>IF(AND('Pair Build'!AJ11="FIT",I979=1,J979=1,M979=1,N979=1,O979&lt;=$E$39,P979=1),"PASS","FAIL")</x:f>
        <x:v>PASS</x:v>
      </x:c>
      <x:c r="U979" s="98" t="str">
        <x:f>IF(AND(S979&gt;=F979,T979="PASS"),"PASS","FAIL")</x:f>
        <x:v>PASS</x:v>
      </x:c>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row>
    <x:row r="980">
      <x:c r="B980" s="28" t="str">
        <x:v>P31</x:v>
      </x:c>
      <x:c r="C980" s="28" t="str">
        <x:v>L1-G5</x:v>
      </x:c>
      <x:c r="D980" s="28" t="str">
        <x:v>L1</x:v>
      </x:c>
      <x:c r="E980" s="28" t="str">
        <x:v>G5</x:v>
      </x:c>
      <x:c r="F980" s="96" t="n">
        <x:f>$D$39</x:f>
        <x:v>0.4</x:v>
      </x:c>
      <x:c r="G980" s="82" t="n">
        <x:f>W$39</x:f>
        <x:v>1</x:v>
      </x:c>
      <x:c r="H980" s="82" t="n">
        <x:f>MIN(1,Geometries!E12*$I$39+(1-Geometries!E12)*(Geometries!J12*$F$39+Geometries!K12*$G$39*IF(Geometries!M12="YES",1,$J$39)+Geometries!L12*$H$39*IF(Geometries!M12="YES",1,$J$39)))</x:f>
        <x:v>0.4</x:v>
      </x:c>
      <x:c r="I980" s="82" t="n">
        <x:f>IF($K$39=0,1,IF('Pair Build'!AG12&lt;=$K$39,1,0))</x:f>
        <x:v>1</x:v>
      </x:c>
      <x:c r="J980" s="82" t="n">
        <x:f>IF($L$39=0,1,IF(Geometries!W12&gt;=$L$39,1,0))</x:f>
        <x:v>1</x:v>
      </x:c>
      <x:c r="K980" s="82" t="n">
        <x:f>MIN(IF($M$39=1,Geometries!Z12,1),IF($N$39=1,Geometries!AA12,1))</x:f>
        <x:v>1</x:v>
      </x:c>
      <x:c r="L980" s="82" t="n">
        <x:f>MIN(IF($S$39=1,'Pair Build'!AE12,1),IF($T$39=1,'Pair Build'!AF12,1))</x:f>
        <x:v>1</x:v>
      </x:c>
      <x:c r="M980" s="82" t="n">
        <x:f>IF($O$39=0,1,IF('Pair Build'!AH12&lt;=$O$39,1,0))</x:f>
        <x:v>1</x:v>
      </x:c>
      <x:c r="N980" s="82" t="n">
        <x:f>IF($P$39=0,1,IF('Pair Build'!AI12="PASS",1,0))</x:f>
        <x:v>1</x:v>
      </x:c>
      <x:c r="O980" s="82" t="n">
        <x:f>IF(F980&lt;1,'Pair Build'!Y12,'Pair Build'!Z12)/$Q$39</x:f>
        <x:v>10</x:v>
      </x:c>
      <x:c r="P980" s="82" t="n">
        <x:f>IF('Pair Build'!AK12="T3 FIRM",1,IF(Geometries!AC12&lt;=$R$39,1,0))</x:f>
        <x:v>1</x:v>
      </x:c>
      <x:c r="Q980" s="82" t="n">
        <x:f>IF($U$39=1,Geometries!AB12,1)</x:f>
        <x:v>1</x:v>
      </x:c>
      <x:c r="R980" s="82" t="n">
        <x:f>IF($V$39=1,Lineages!AJ8,1)</x:f>
        <x:v>1</x:v>
      </x:c>
      <x:c r="S980" s="82" t="n">
        <x:f>MIN(1,G980,H980,K980,L980,Q980,R980)</x:f>
        <x:v>0.4</x:v>
      </x:c>
      <x:c r="T980" s="74" t="str">
        <x:f>IF(AND('Pair Build'!AJ12="FIT",I980=1,J980=1,M980=1,N980=1,O980&lt;=$E$39,P980=1),"PASS","FAIL")</x:f>
        <x:v>PASS</x:v>
      </x:c>
      <x:c r="U980" s="98" t="str">
        <x:f>IF(AND(S980&gt;=F980,T980="PASS"),"PASS","FAIL")</x:f>
        <x:v>PASS</x:v>
      </x:c>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row>
    <x:row r="981">
      <x:c r="B981" s="28" t="str">
        <x:v>P31</x:v>
      </x:c>
      <x:c r="C981" s="28" t="str">
        <x:v>L2-G1</x:v>
      </x:c>
      <x:c r="D981" s="28" t="str">
        <x:v>L2</x:v>
      </x:c>
      <x:c r="E981" s="28" t="str">
        <x:v>G1</x:v>
      </x:c>
      <x:c r="F981" s="96" t="n">
        <x:f>$D$39</x:f>
        <x:v>0.4</x:v>
      </x:c>
      <x:c r="G981" s="82" t="n">
        <x:f>X$39</x:f>
        <x:v>1</x:v>
      </x:c>
      <x:c r="H981" s="82" t="n">
        <x:f>MIN(1,Geometries!E8*$I$39+(1-Geometries!E8)*(Geometries!J8*$F$39+Geometries!K8*$G$39*IF(Geometries!M8="YES",1,$J$39)+Geometries!L8*$H$39*IF(Geometries!M8="YES",1,$J$39)))</x:f>
        <x:v>1</x:v>
      </x:c>
      <x:c r="I981" s="82" t="n">
        <x:f>IF($K$39=0,1,IF('Pair Build'!AG13&lt;=$K$39,1,0))</x:f>
        <x:v>1</x:v>
      </x:c>
      <x:c r="J981" s="82" t="n">
        <x:f>IF($L$39=0,1,IF(Geometries!W8&gt;=$L$39,1,0))</x:f>
        <x:v>1</x:v>
      </x:c>
      <x:c r="K981" s="82" t="n">
        <x:f>MIN(IF($M$39=1,Geometries!Z8,1),IF($N$39=1,Geometries!AA8,1))</x:f>
        <x:v>1</x:v>
      </x:c>
      <x:c r="L981" s="82" t="n">
        <x:f>MIN(IF($S$39=1,'Pair Build'!AE13,1),IF($T$39=1,'Pair Build'!AF13,1))</x:f>
        <x:v>1</x:v>
      </x:c>
      <x:c r="M981" s="82" t="n">
        <x:f>IF($O$39=0,1,IF('Pair Build'!AH13&lt;=$O$39,1,0))</x:f>
        <x:v>1</x:v>
      </x:c>
      <x:c r="N981" s="82" t="n">
        <x:f>IF($P$39=0,1,IF('Pair Build'!AI13="PASS",1,0))</x:f>
        <x:v>1</x:v>
      </x:c>
      <x:c r="O981" s="82" t="n">
        <x:f>IF(F981&lt;1,'Pair Build'!Y13,'Pair Build'!Z13)/$Q$39</x:f>
        <x:v>13.570588235294117</x:v>
      </x:c>
      <x:c r="P981" s="82" t="n">
        <x:f>IF('Pair Build'!AK13="T3 FIRM",1,IF(Geometries!AC8&lt;=$R$39,1,0))</x:f>
        <x:v>1</x:v>
      </x:c>
      <x:c r="Q981" s="82" t="n">
        <x:f>IF($U$39=1,Geometries!AB8,1)</x:f>
        <x:v>1</x:v>
      </x:c>
      <x:c r="R981" s="82" t="n">
        <x:f>IF($V$39=1,Lineages!AJ9,1)</x:f>
        <x:v>1</x:v>
      </x:c>
      <x:c r="S981" s="82" t="n">
        <x:f>MIN(1,G981,H981,K981,L981,Q981,R981)</x:f>
        <x:v>1</x:v>
      </x:c>
      <x:c r="T981" s="74" t="str">
        <x:f>IF(AND('Pair Build'!AJ13="FIT",I981=1,J981=1,M981=1,N981=1,O981&lt;=$E$39,P981=1),"PASS","FAIL")</x:f>
        <x:v>PASS</x:v>
      </x:c>
      <x:c r="U981" s="98" t="str">
        <x:f>IF(AND(S981&gt;=F981,T981="PASS"),"PASS","FAIL")</x:f>
        <x:v>PASS</x:v>
      </x:c>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row>
    <x:row r="982">
      <x:c r="B982" s="28" t="str">
        <x:v>P31</x:v>
      </x:c>
      <x:c r="C982" s="28" t="str">
        <x:v>L2-G2</x:v>
      </x:c>
      <x:c r="D982" s="28" t="str">
        <x:v>L2</x:v>
      </x:c>
      <x:c r="E982" s="28" t="str">
        <x:v>G2</x:v>
      </x:c>
      <x:c r="F982" s="96" t="n">
        <x:f>$D$39</x:f>
        <x:v>0.4</x:v>
      </x:c>
      <x:c r="G982" s="82" t="n">
        <x:f>X$39</x:f>
        <x:v>1</x:v>
      </x:c>
      <x:c r="H982" s="82" t="n">
        <x:f>MIN(1,Geometries!E9*$I$39+(1-Geometries!E9)*(Geometries!J9*$F$39+Geometries!K9*$G$39*IF(Geometries!M9="YES",1,$J$39)+Geometries!L9*$H$39*IF(Geometries!M9="YES",1,$J$39)))</x:f>
        <x:v>0.1</x:v>
      </x:c>
      <x:c r="I982" s="82" t="n">
        <x:f>IF($K$39=0,1,IF('Pair Build'!AG14&lt;=$K$39,1,0))</x:f>
        <x:v>1</x:v>
      </x:c>
      <x:c r="J982" s="82" t="n">
        <x:f>IF($L$39=0,1,IF(Geometries!W9&gt;=$L$39,1,0))</x:f>
        <x:v>1</x:v>
      </x:c>
      <x:c r="K982" s="82" t="n">
        <x:f>MIN(IF($M$39=1,Geometries!Z9,1),IF($N$39=1,Geometries!AA9,1))</x:f>
        <x:v>1</x:v>
      </x:c>
      <x:c r="L982" s="82" t="n">
        <x:f>MIN(IF($S$39=1,'Pair Build'!AE14,1),IF($T$39=1,'Pair Build'!AF14,1))</x:f>
        <x:v>1</x:v>
      </x:c>
      <x:c r="M982" s="82" t="n">
        <x:f>IF($O$39=0,1,IF('Pair Build'!AH14&lt;=$O$39,1,0))</x:f>
        <x:v>1</x:v>
      </x:c>
      <x:c r="N982" s="82" t="n">
        <x:f>IF($P$39=0,1,IF('Pair Build'!AI14="PASS",1,0))</x:f>
        <x:v>1</x:v>
      </x:c>
      <x:c r="O982" s="82" t="n">
        <x:f>IF(F982&lt;1,'Pair Build'!Y14,'Pair Build'!Z14)/$Q$39</x:f>
        <x:v>19.759090909090908</x:v>
      </x:c>
      <x:c r="P982" s="82" t="n">
        <x:f>IF('Pair Build'!AK14="T3 FIRM",1,IF(Geometries!AC9&lt;=$R$39,1,0))</x:f>
        <x:v>1</x:v>
      </x:c>
      <x:c r="Q982" s="82" t="n">
        <x:f>IF($U$39=1,Geometries!AB9,1)</x:f>
        <x:v>1</x:v>
      </x:c>
      <x:c r="R982" s="82" t="n">
        <x:f>IF($V$39=1,Lineages!AJ9,1)</x:f>
        <x:v>1</x:v>
      </x:c>
      <x:c r="S982" s="82" t="n">
        <x:f>MIN(1,G982,H982,K982,L982,Q982,R982)</x:f>
        <x:v>0.1</x:v>
      </x:c>
      <x:c r="T982" s="74" t="str">
        <x:f>IF(AND('Pair Build'!AJ14="FIT",I982=1,J982=1,M982=1,N982=1,O982&lt;=$E$39,P982=1),"PASS","FAIL")</x:f>
        <x:v>PASS</x:v>
      </x:c>
      <x:c r="U982" s="98" t="str">
        <x:f>IF(AND(S982&gt;=F982,T982="PASS"),"PASS","FAIL")</x:f>
        <x:v>FAIL</x:v>
      </x:c>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row>
    <x:row r="983">
      <x:c r="B983" s="28" t="str">
        <x:v>P31</x:v>
      </x:c>
      <x:c r="C983" s="28" t="str">
        <x:v>L2-G3</x:v>
      </x:c>
      <x:c r="D983" s="28" t="str">
        <x:v>L2</x:v>
      </x:c>
      <x:c r="E983" s="28" t="str">
        <x:v>G3</x:v>
      </x:c>
      <x:c r="F983" s="96" t="n">
        <x:f>$D$39</x:f>
        <x:v>0.4</x:v>
      </x:c>
      <x:c r="G983" s="82" t="n">
        <x:f>X$39</x:f>
        <x:v>1</x:v>
      </x:c>
      <x:c r="H983" s="82" t="n">
        <x:f>MIN(1,Geometries!E10*$I$39+(1-Geometries!E10)*(Geometries!J10*$F$39+Geometries!K10*$G$39*IF(Geometries!M10="YES",1,$J$39)+Geometries!L10*$H$39*IF(Geometries!M10="YES",1,$J$39)))</x:f>
        <x:v>0</x:v>
      </x:c>
      <x:c r="I983" s="82" t="n">
        <x:f>IF($K$39=0,1,IF('Pair Build'!AG15&lt;=$K$39,1,0))</x:f>
        <x:v>1</x:v>
      </x:c>
      <x:c r="J983" s="82" t="n">
        <x:f>IF($L$39=0,1,IF(Geometries!W10&gt;=$L$39,1,0))</x:f>
        <x:v>1</x:v>
      </x:c>
      <x:c r="K983" s="82" t="n">
        <x:f>MIN(IF($M$39=1,Geometries!Z10,1),IF($N$39=1,Geometries!AA10,1))</x:f>
        <x:v>1</x:v>
      </x:c>
      <x:c r="L983" s="82" t="n">
        <x:f>MIN(IF($S$39=1,'Pair Build'!AE15,1),IF($T$39=1,'Pair Build'!AF15,1))</x:f>
        <x:v>1</x:v>
      </x:c>
      <x:c r="M983" s="82" t="n">
        <x:f>IF($O$39=0,1,IF('Pair Build'!AH15&lt;=$O$39,1,0))</x:f>
        <x:v>1</x:v>
      </x:c>
      <x:c r="N983" s="82" t="n">
        <x:f>IF($P$39=0,1,IF('Pair Build'!AI15="PASS",1,0))</x:f>
        <x:v>1</x:v>
      </x:c>
      <x:c r="O983" s="82" t="n">
        <x:f>IF(F983&lt;1,'Pair Build'!Y15,'Pair Build'!Z15)/$Q$39</x:f>
        <x:v>15.43235294117647</x:v>
      </x:c>
      <x:c r="P983" s="82" t="n">
        <x:f>IF('Pair Build'!AK15="T3 FIRM",1,IF(Geometries!AC10&lt;=$R$39,1,0))</x:f>
        <x:v>1</x:v>
      </x:c>
      <x:c r="Q983" s="82" t="n">
        <x:f>IF($U$39=1,Geometries!AB10,1)</x:f>
        <x:v>1</x:v>
      </x:c>
      <x:c r="R983" s="82" t="n">
        <x:f>IF($V$39=1,Lineages!AJ9,1)</x:f>
        <x:v>1</x:v>
      </x:c>
      <x:c r="S983" s="82" t="n">
        <x:f>MIN(1,G983,H983,K983,L983,Q983,R983)</x:f>
        <x:v>0</x:v>
      </x:c>
      <x:c r="T983" s="74" t="str">
        <x:f>IF(AND('Pair Build'!AJ15="FIT",I983=1,J983=1,M983=1,N983=1,O983&lt;=$E$39,P983=1),"PASS","FAIL")</x:f>
        <x:v>PASS</x:v>
      </x:c>
      <x:c r="U983" s="98" t="str">
        <x:f>IF(AND(S983&gt;=F983,T983="PASS"),"PASS","FAIL")</x:f>
        <x:v>FAIL</x:v>
      </x:c>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row>
    <x:row r="984">
      <x:c r="B984" s="28" t="str">
        <x:v>P31</x:v>
      </x:c>
      <x:c r="C984" s="28" t="str">
        <x:v>L2-G4</x:v>
      </x:c>
      <x:c r="D984" s="28" t="str">
        <x:v>L2</x:v>
      </x:c>
      <x:c r="E984" s="28" t="str">
        <x:v>G4</x:v>
      </x:c>
      <x:c r="F984" s="96" t="n">
        <x:f>$D$39</x:f>
        <x:v>0.4</x:v>
      </x:c>
      <x:c r="G984" s="82" t="n">
        <x:f>X$39</x:f>
        <x:v>1</x:v>
      </x:c>
      <x:c r="H984" s="82" t="n">
        <x:f>MIN(1,Geometries!E11*$I$39+(1-Geometries!E11)*(Geometries!J11*$F$39+Geometries!K11*$G$39*IF(Geometries!M11="YES",1,$J$39)+Geometries!L11*$H$39*IF(Geometries!M11="YES",1,$J$39)))</x:f>
        <x:v>1</x:v>
      </x:c>
      <x:c r="I984" s="82" t="n">
        <x:f>IF($K$39=0,1,IF('Pair Build'!AG16&lt;=$K$39,1,0))</x:f>
        <x:v>1</x:v>
      </x:c>
      <x:c r="J984" s="82" t="n">
        <x:f>IF($L$39=0,1,IF(Geometries!W11&gt;=$L$39,1,0))</x:f>
        <x:v>1</x:v>
      </x:c>
      <x:c r="K984" s="82" t="n">
        <x:f>MIN(IF($M$39=1,Geometries!Z11,1),IF($N$39=1,Geometries!AA11,1))</x:f>
        <x:v>1</x:v>
      </x:c>
      <x:c r="L984" s="82" t="n">
        <x:f>MIN(IF($S$39=1,'Pair Build'!AE16,1),IF($T$39=1,'Pair Build'!AF16,1))</x:f>
        <x:v>1</x:v>
      </x:c>
      <x:c r="M984" s="82" t="n">
        <x:f>IF($O$39=0,1,IF('Pair Build'!AH16&lt;=$O$39,1,0))</x:f>
        <x:v>1</x:v>
      </x:c>
      <x:c r="N984" s="82" t="n">
        <x:f>IF($P$39=0,1,IF('Pair Build'!AI16="PASS",1,0))</x:f>
        <x:v>1</x:v>
      </x:c>
      <x:c r="O984" s="82" t="n">
        <x:f>IF(F984&lt;1,'Pair Build'!Y16,'Pair Build'!Z16)/$Q$39</x:f>
        <x:v>2.3266666666666667</x:v>
      </x:c>
      <x:c r="P984" s="82" t="n">
        <x:f>IF('Pair Build'!AK16="T3 FIRM",1,IF(Geometries!AC11&lt;=$R$39,1,0))</x:f>
        <x:v>1</x:v>
      </x:c>
      <x:c r="Q984" s="82" t="n">
        <x:f>IF($U$39=1,Geometries!AB11,1)</x:f>
        <x:v>1</x:v>
      </x:c>
      <x:c r="R984" s="82" t="n">
        <x:f>IF($V$39=1,Lineages!AJ9,1)</x:f>
        <x:v>1</x:v>
      </x:c>
      <x:c r="S984" s="82" t="n">
        <x:f>MIN(1,G984,H984,K984,L984,Q984,R984)</x:f>
        <x:v>1</x:v>
      </x:c>
      <x:c r="T984" s="74" t="str">
        <x:f>IF(AND('Pair Build'!AJ16="FIT",I984=1,J984=1,M984=1,N984=1,O984&lt;=$E$39,P984=1),"PASS","FAIL")</x:f>
        <x:v>PASS</x:v>
      </x:c>
      <x:c r="U984" s="98" t="str">
        <x:f>IF(AND(S984&gt;=F984,T984="PASS"),"PASS","FAIL")</x:f>
        <x:v>PASS</x:v>
      </x:c>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row>
    <x:row r="985">
      <x:c r="B985" s="28" t="str">
        <x:v>P31</x:v>
      </x:c>
      <x:c r="C985" s="28" t="str">
        <x:v>L2-G5</x:v>
      </x:c>
      <x:c r="D985" s="28" t="str">
        <x:v>L2</x:v>
      </x:c>
      <x:c r="E985" s="28" t="str">
        <x:v>G5</x:v>
      </x:c>
      <x:c r="F985" s="96" t="n">
        <x:f>$D$39</x:f>
        <x:v>0.4</x:v>
      </x:c>
      <x:c r="G985" s="82" t="n">
        <x:f>X$39</x:f>
        <x:v>1</x:v>
      </x:c>
      <x:c r="H985" s="82" t="n">
        <x:f>MIN(1,Geometries!E12*$I$39+(1-Geometries!E12)*(Geometries!J12*$F$39+Geometries!K12*$G$39*IF(Geometries!M12="YES",1,$J$39)+Geometries!L12*$H$39*IF(Geometries!M12="YES",1,$J$39)))</x:f>
        <x:v>0.4</x:v>
      </x:c>
      <x:c r="I985" s="82" t="n">
        <x:f>IF($K$39=0,1,IF('Pair Build'!AG17&lt;=$K$39,1,0))</x:f>
        <x:v>1</x:v>
      </x:c>
      <x:c r="J985" s="82" t="n">
        <x:f>IF($L$39=0,1,IF(Geometries!W12&gt;=$L$39,1,0))</x:f>
        <x:v>1</x:v>
      </x:c>
      <x:c r="K985" s="82" t="n">
        <x:f>MIN(IF($M$39=1,Geometries!Z12,1),IF($N$39=1,Geometries!AA12,1))</x:f>
        <x:v>1</x:v>
      </x:c>
      <x:c r="L985" s="82" t="n">
        <x:f>MIN(IF($S$39=1,'Pair Build'!AE17,1),IF($T$39=1,'Pair Build'!AF17,1))</x:f>
        <x:v>1</x:v>
      </x:c>
      <x:c r="M985" s="82" t="n">
        <x:f>IF($O$39=0,1,IF('Pair Build'!AH17&lt;=$O$39,1,0))</x:f>
        <x:v>1</x:v>
      </x:c>
      <x:c r="N985" s="82" t="n">
        <x:f>IF($P$39=0,1,IF('Pair Build'!AI17="PASS",1,0))</x:f>
        <x:v>1</x:v>
      </x:c>
      <x:c r="O985" s="82" t="n">
        <x:f>IF(F985&lt;1,'Pair Build'!Y17,'Pair Build'!Z17)/$Q$39</x:f>
        <x:v>11.777631578947368</x:v>
      </x:c>
      <x:c r="P985" s="82" t="n">
        <x:f>IF('Pair Build'!AK17="T3 FIRM",1,IF(Geometries!AC12&lt;=$R$39,1,0))</x:f>
        <x:v>1</x:v>
      </x:c>
      <x:c r="Q985" s="82" t="n">
        <x:f>IF($U$39=1,Geometries!AB12,1)</x:f>
        <x:v>1</x:v>
      </x:c>
      <x:c r="R985" s="82" t="n">
        <x:f>IF($V$39=1,Lineages!AJ9,1)</x:f>
        <x:v>1</x:v>
      </x:c>
      <x:c r="S985" s="82" t="n">
        <x:f>MIN(1,G985,H985,K985,L985,Q985,R985)</x:f>
        <x:v>0.4</x:v>
      </x:c>
      <x:c r="T985" s="74" t="str">
        <x:f>IF(AND('Pair Build'!AJ17="FIT",I985=1,J985=1,M985=1,N985=1,O985&lt;=$E$39,P985=1),"PASS","FAIL")</x:f>
        <x:v>PASS</x:v>
      </x:c>
      <x:c r="U985" s="98" t="str">
        <x:f>IF(AND(S985&gt;=F985,T985="PASS"),"PASS","FAIL")</x:f>
        <x:v>PASS</x:v>
      </x:c>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row>
    <x:row r="986">
      <x:c r="B986" s="28" t="str">
        <x:v>P31</x:v>
      </x:c>
      <x:c r="C986" s="28" t="str">
        <x:v>L3-G1</x:v>
      </x:c>
      <x:c r="D986" s="28" t="str">
        <x:v>L3</x:v>
      </x:c>
      <x:c r="E986" s="28" t="str">
        <x:v>G1</x:v>
      </x:c>
      <x:c r="F986" s="96" t="n">
        <x:f>$D$39</x:f>
        <x:v>0.4</x:v>
      </x:c>
      <x:c r="G986" s="82" t="n">
        <x:f>Y$39</x:f>
        <x:v>1</x:v>
      </x:c>
      <x:c r="H986" s="82" t="n">
        <x:f>MIN(1,Geometries!E8*$I$39+(1-Geometries!E8)*(Geometries!J8*$F$39+Geometries!K8*$G$39*IF(Geometries!M8="YES",1,$J$39)+Geometries!L8*$H$39*IF(Geometries!M8="YES",1,$J$39)))</x:f>
        <x:v>1</x:v>
      </x:c>
      <x:c r="I986" s="82" t="n">
        <x:f>IF($K$39=0,1,IF('Pair Build'!AG18&lt;=$K$39,1,0))</x:f>
        <x:v>1</x:v>
      </x:c>
      <x:c r="J986" s="82" t="n">
        <x:f>IF($L$39=0,1,IF(Geometries!W8&gt;=$L$39,1,0))</x:f>
        <x:v>1</x:v>
      </x:c>
      <x:c r="K986" s="82" t="n">
        <x:f>MIN(IF($M$39=1,Geometries!Z8,1),IF($N$39=1,Geometries!AA8,1))</x:f>
        <x:v>1</x:v>
      </x:c>
      <x:c r="L986" s="82" t="n">
        <x:f>MIN(IF($S$39=1,'Pair Build'!AE18,1),IF($T$39=1,'Pair Build'!AF18,1))</x:f>
        <x:v>1</x:v>
      </x:c>
      <x:c r="M986" s="82" t="n">
        <x:f>IF($O$39=0,1,IF('Pair Build'!AH18&lt;=$O$39,1,0))</x:f>
        <x:v>1</x:v>
      </x:c>
      <x:c r="N986" s="82" t="n">
        <x:f>IF($P$39=0,1,IF('Pair Build'!AI18="PASS",1,0))</x:f>
        <x:v>1</x:v>
      </x:c>
      <x:c r="O986" s="82" t="n">
        <x:f>IF(F986&lt;1,'Pair Build'!Y18,'Pair Build'!Z18)/$Q$39</x:f>
        <x:v>17.929411764705883</x:v>
      </x:c>
      <x:c r="P986" s="82" t="n">
        <x:f>IF('Pair Build'!AK18="T3 FIRM",1,IF(Geometries!AC8&lt;=$R$39,1,0))</x:f>
        <x:v>1</x:v>
      </x:c>
      <x:c r="Q986" s="82" t="n">
        <x:f>IF($U$39=1,Geometries!AB8,1)</x:f>
        <x:v>1</x:v>
      </x:c>
      <x:c r="R986" s="82" t="n">
        <x:f>IF($V$39=1,Lineages!AJ10,1)</x:f>
        <x:v>1</x:v>
      </x:c>
      <x:c r="S986" s="82" t="n">
        <x:f>MIN(1,G986,H986,K986,L986,Q986,R986)</x:f>
        <x:v>1</x:v>
      </x:c>
      <x:c r="T986" s="74" t="str">
        <x:f>IF(AND('Pair Build'!AJ18="FIT",I986=1,J986=1,M986=1,N986=1,O986&lt;=$E$39,P986=1),"PASS","FAIL")</x:f>
        <x:v>FAIL</x:v>
      </x:c>
      <x:c r="U986" s="98" t="str">
        <x:f>IF(AND(S986&gt;=F986,T986="PASS"),"PASS","FAIL")</x:f>
        <x:v>FAIL</x:v>
      </x:c>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row>
    <x:row r="987">
      <x:c r="B987" s="28" t="str">
        <x:v>P31</x:v>
      </x:c>
      <x:c r="C987" s="28" t="str">
        <x:v>L3-G2</x:v>
      </x:c>
      <x:c r="D987" s="28" t="str">
        <x:v>L3</x:v>
      </x:c>
      <x:c r="E987" s="28" t="str">
        <x:v>G2</x:v>
      </x:c>
      <x:c r="F987" s="96" t="n">
        <x:f>$D$39</x:f>
        <x:v>0.4</x:v>
      </x:c>
      <x:c r="G987" s="82" t="n">
        <x:f>Y$39</x:f>
        <x:v>1</x:v>
      </x:c>
      <x:c r="H987" s="82" t="n">
        <x:f>MIN(1,Geometries!E9*$I$39+(1-Geometries!E9)*(Geometries!J9*$F$39+Geometries!K9*$G$39*IF(Geometries!M9="YES",1,$J$39)+Geometries!L9*$H$39*IF(Geometries!M9="YES",1,$J$39)))</x:f>
        <x:v>0.1</x:v>
      </x:c>
      <x:c r="I987" s="82" t="n">
        <x:f>IF($K$39=0,1,IF('Pair Build'!AG19&lt;=$K$39,1,0))</x:f>
        <x:v>1</x:v>
      </x:c>
      <x:c r="J987" s="82" t="n">
        <x:f>IF($L$39=0,1,IF(Geometries!W9&gt;=$L$39,1,0))</x:f>
        <x:v>1</x:v>
      </x:c>
      <x:c r="K987" s="82" t="n">
        <x:f>MIN(IF($M$39=1,Geometries!Z9,1),IF($N$39=1,Geometries!AA9,1))</x:f>
        <x:v>1</x:v>
      </x:c>
      <x:c r="L987" s="82" t="n">
        <x:f>MIN(IF($S$39=1,'Pair Build'!AE19,1),IF($T$39=1,'Pair Build'!AF19,1))</x:f>
        <x:v>1</x:v>
      </x:c>
      <x:c r="M987" s="82" t="n">
        <x:f>IF($O$39=0,1,IF('Pair Build'!AH19&lt;=$O$39,1,0))</x:f>
        <x:v>1</x:v>
      </x:c>
      <x:c r="N987" s="82" t="n">
        <x:f>IF($P$39=0,1,IF('Pair Build'!AI19="PASS",1,0))</x:f>
        <x:v>1</x:v>
      </x:c>
      <x:c r="O987" s="82" t="n">
        <x:f>IF(F987&lt;1,'Pair Build'!Y19,'Pair Build'!Z19)/$Q$39</x:f>
        <x:v>27.163636363636364</x:v>
      </x:c>
      <x:c r="P987" s="82" t="n">
        <x:f>IF('Pair Build'!AK19="T3 FIRM",1,IF(Geometries!AC9&lt;=$R$39,1,0))</x:f>
        <x:v>1</x:v>
      </x:c>
      <x:c r="Q987" s="82" t="n">
        <x:f>IF($U$39=1,Geometries!AB9,1)</x:f>
        <x:v>1</x:v>
      </x:c>
      <x:c r="R987" s="82" t="n">
        <x:f>IF($V$39=1,Lineages!AJ10,1)</x:f>
        <x:v>1</x:v>
      </x:c>
      <x:c r="S987" s="82" t="n">
        <x:f>MIN(1,G987,H987,K987,L987,Q987,R987)</x:f>
        <x:v>0.1</x:v>
      </x:c>
      <x:c r="T987" s="74" t="str">
        <x:f>IF(AND('Pair Build'!AJ19="FIT",I987=1,J987=1,M987=1,N987=1,O987&lt;=$E$39,P987=1),"PASS","FAIL")</x:f>
        <x:v>FAIL</x:v>
      </x:c>
      <x:c r="U987" s="98" t="str">
        <x:f>IF(AND(S987&gt;=F987,T987="PASS"),"PASS","FAIL")</x:f>
        <x:v>FAIL</x:v>
      </x:c>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row>
    <x:row r="988">
      <x:c r="B988" s="28" t="str">
        <x:v>P31</x:v>
      </x:c>
      <x:c r="C988" s="28" t="str">
        <x:v>L3-G3</x:v>
      </x:c>
      <x:c r="D988" s="28" t="str">
        <x:v>L3</x:v>
      </x:c>
      <x:c r="E988" s="28" t="str">
        <x:v>G3</x:v>
      </x:c>
      <x:c r="F988" s="96" t="n">
        <x:f>$D$39</x:f>
        <x:v>0.4</x:v>
      </x:c>
      <x:c r="G988" s="82" t="n">
        <x:f>Y$39</x:f>
        <x:v>1</x:v>
      </x:c>
      <x:c r="H988" s="82" t="n">
        <x:f>MIN(1,Geometries!E10*$I$39+(1-Geometries!E10)*(Geometries!J10*$F$39+Geometries!K10*$G$39*IF(Geometries!M10="YES",1,$J$39)+Geometries!L10*$H$39*IF(Geometries!M10="YES",1,$J$39)))</x:f>
        <x:v>0</x:v>
      </x:c>
      <x:c r="I988" s="82" t="n">
        <x:f>IF($K$39=0,1,IF('Pair Build'!AG20&lt;=$K$39,1,0))</x:f>
        <x:v>1</x:v>
      </x:c>
      <x:c r="J988" s="82" t="n">
        <x:f>IF($L$39=0,1,IF(Geometries!W10&gt;=$L$39,1,0))</x:f>
        <x:v>1</x:v>
      </x:c>
      <x:c r="K988" s="82" t="n">
        <x:f>MIN(IF($M$39=1,Geometries!Z10,1),IF($N$39=1,Geometries!AA10,1))</x:f>
        <x:v>1</x:v>
      </x:c>
      <x:c r="L988" s="82" t="n">
        <x:f>MIN(IF($S$39=1,'Pair Build'!AE20,1),IF($T$39=1,'Pair Build'!AF20,1))</x:f>
        <x:v>1</x:v>
      </x:c>
      <x:c r="M988" s="82" t="n">
        <x:f>IF($O$39=0,1,IF('Pair Build'!AH20&lt;=$O$39,1,0))</x:f>
        <x:v>1</x:v>
      </x:c>
      <x:c r="N988" s="82" t="n">
        <x:f>IF($P$39=0,1,IF('Pair Build'!AI20="PASS",1,0))</x:f>
        <x:v>1</x:v>
      </x:c>
      <x:c r="O988" s="82" t="n">
        <x:f>IF(F988&lt;1,'Pair Build'!Y20,'Pair Build'!Z20)/$Q$39</x:f>
        <x:v>20.91764705882353</x:v>
      </x:c>
      <x:c r="P988" s="82" t="n">
        <x:f>IF('Pair Build'!AK20="T3 FIRM",1,IF(Geometries!AC10&lt;=$R$39,1,0))</x:f>
        <x:v>1</x:v>
      </x:c>
      <x:c r="Q988" s="82" t="n">
        <x:f>IF($U$39=1,Geometries!AB10,1)</x:f>
        <x:v>1</x:v>
      </x:c>
      <x:c r="R988" s="82" t="n">
        <x:f>IF($V$39=1,Lineages!AJ10,1)</x:f>
        <x:v>1</x:v>
      </x:c>
      <x:c r="S988" s="82" t="n">
        <x:f>MIN(1,G988,H988,K988,L988,Q988,R988)</x:f>
        <x:v>0</x:v>
      </x:c>
      <x:c r="T988" s="74" t="str">
        <x:f>IF(AND('Pair Build'!AJ20="FIT",I988=1,J988=1,M988=1,N988=1,O988&lt;=$E$39,P988=1),"PASS","FAIL")</x:f>
        <x:v>FAIL</x:v>
      </x:c>
      <x:c r="U988" s="98" t="str">
        <x:f>IF(AND(S988&gt;=F988,T988="PASS"),"PASS","FAIL")</x:f>
        <x:v>FAIL</x:v>
      </x:c>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row>
    <x:row r="989">
      <x:c r="B989" s="28" t="str">
        <x:v>P31</x:v>
      </x:c>
      <x:c r="C989" s="28" t="str">
        <x:v>L3-G4</x:v>
      </x:c>
      <x:c r="D989" s="28" t="str">
        <x:v>L3</x:v>
      </x:c>
      <x:c r="E989" s="28" t="str">
        <x:v>G4</x:v>
      </x:c>
      <x:c r="F989" s="96" t="n">
        <x:f>$D$39</x:f>
        <x:v>0.4</x:v>
      </x:c>
      <x:c r="G989" s="82" t="n">
        <x:f>Y$39</x:f>
        <x:v>1</x:v>
      </x:c>
      <x:c r="H989" s="82" t="n">
        <x:f>MIN(1,Geometries!E11*$I$39+(1-Geometries!E11)*(Geometries!J11*$F$39+Geometries!K11*$G$39*IF(Geometries!M11="YES",1,$J$39)+Geometries!L11*$H$39*IF(Geometries!M11="YES",1,$J$39)))</x:f>
        <x:v>1</x:v>
      </x:c>
      <x:c r="I989" s="82" t="n">
        <x:f>IF($K$39=0,1,IF('Pair Build'!AG21&lt;=$K$39,1,0))</x:f>
        <x:v>1</x:v>
      </x:c>
      <x:c r="J989" s="82" t="n">
        <x:f>IF($L$39=0,1,IF(Geometries!W11&gt;=$L$39,1,0))</x:f>
        <x:v>1</x:v>
      </x:c>
      <x:c r="K989" s="82" t="n">
        <x:f>MIN(IF($M$39=1,Geometries!Z11,1),IF($N$39=1,Geometries!AA11,1))</x:f>
        <x:v>1</x:v>
      </x:c>
      <x:c r="L989" s="82" t="n">
        <x:f>MIN(IF($S$39=1,'Pair Build'!AE21,1),IF($T$39=1,'Pair Build'!AF21,1))</x:f>
        <x:v>1</x:v>
      </x:c>
      <x:c r="M989" s="82" t="n">
        <x:f>IF($O$39=0,1,IF('Pair Build'!AH21&lt;=$O$39,1,0))</x:f>
        <x:v>1</x:v>
      </x:c>
      <x:c r="N989" s="82" t="n">
        <x:f>IF($P$39=0,1,IF('Pair Build'!AI21="PASS",1,0))</x:f>
        <x:v>1</x:v>
      </x:c>
      <x:c r="O989" s="82" t="n">
        <x:f>IF(F989&lt;1,'Pair Build'!Y21,'Pair Build'!Z21)/$Q$39</x:f>
        <x:v>2.88</x:v>
      </x:c>
      <x:c r="P989" s="82" t="n">
        <x:f>IF('Pair Build'!AK21="T3 FIRM",1,IF(Geometries!AC11&lt;=$R$39,1,0))</x:f>
        <x:v>1</x:v>
      </x:c>
      <x:c r="Q989" s="82" t="n">
        <x:f>IF($U$39=1,Geometries!AB11,1)</x:f>
        <x:v>1</x:v>
      </x:c>
      <x:c r="R989" s="82" t="n">
        <x:f>IF($V$39=1,Lineages!AJ10,1)</x:f>
        <x:v>1</x:v>
      </x:c>
      <x:c r="S989" s="82" t="n">
        <x:f>MIN(1,G989,H989,K989,L989,Q989,R989)</x:f>
        <x:v>1</x:v>
      </x:c>
      <x:c r="T989" s="74" t="str">
        <x:f>IF(AND('Pair Build'!AJ21="FIT",I989=1,J989=1,M989=1,N989=1,O989&lt;=$E$39,P989=1),"PASS","FAIL")</x:f>
        <x:v>FAIL</x:v>
      </x:c>
      <x:c r="U989" s="98" t="str">
        <x:f>IF(AND(S989&gt;=F989,T989="PASS"),"PASS","FAIL")</x:f>
        <x:v>FAIL</x:v>
      </x:c>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row>
    <x:row r="990">
      <x:c r="B990" s="28" t="str">
        <x:v>P31</x:v>
      </x:c>
      <x:c r="C990" s="28" t="str">
        <x:v>L3-G5</x:v>
      </x:c>
      <x:c r="D990" s="28" t="str">
        <x:v>L3</x:v>
      </x:c>
      <x:c r="E990" s="28" t="str">
        <x:v>G5</x:v>
      </x:c>
      <x:c r="F990" s="96" t="n">
        <x:f>$D$39</x:f>
        <x:v>0.4</x:v>
      </x:c>
      <x:c r="G990" s="82" t="n">
        <x:f>Y$39</x:f>
        <x:v>1</x:v>
      </x:c>
      <x:c r="H990" s="82" t="n">
        <x:f>MIN(1,Geometries!E12*$I$39+(1-Geometries!E12)*(Geometries!J12*$F$39+Geometries!K12*$G$39*IF(Geometries!M12="YES",1,$J$39)+Geometries!L12*$H$39*IF(Geometries!M12="YES",1,$J$39)))</x:f>
        <x:v>0.4</x:v>
      </x:c>
      <x:c r="I990" s="82" t="n">
        <x:f>IF($K$39=0,1,IF('Pair Build'!AG22&lt;=$K$39,1,0))</x:f>
        <x:v>1</x:v>
      </x:c>
      <x:c r="J990" s="82" t="n">
        <x:f>IF($L$39=0,1,IF(Geometries!W12&gt;=$L$39,1,0))</x:f>
        <x:v>1</x:v>
      </x:c>
      <x:c r="K990" s="82" t="n">
        <x:f>MIN(IF($M$39=1,Geometries!Z12,1),IF($N$39=1,Geometries!AA12,1))</x:f>
        <x:v>1</x:v>
      </x:c>
      <x:c r="L990" s="82" t="n">
        <x:f>MIN(IF($S$39=1,'Pair Build'!AE22,1),IF($T$39=1,'Pair Build'!AF22,1))</x:f>
        <x:v>1</x:v>
      </x:c>
      <x:c r="M990" s="82" t="n">
        <x:f>IF($O$39=0,1,IF('Pair Build'!AH22&lt;=$O$39,1,0))</x:f>
        <x:v>1</x:v>
      </x:c>
      <x:c r="N990" s="82" t="n">
        <x:f>IF($P$39=0,1,IF('Pair Build'!AI22="PASS",1,0))</x:f>
        <x:v>1</x:v>
      </x:c>
      <x:c r="O990" s="82" t="n">
        <x:f>IF(F990&lt;1,'Pair Build'!Y22,'Pair Build'!Z22)/$Q$39</x:f>
        <x:v>14.421052631578949</x:v>
      </x:c>
      <x:c r="P990" s="82" t="n">
        <x:f>IF('Pair Build'!AK22="T3 FIRM",1,IF(Geometries!AC12&lt;=$R$39,1,0))</x:f>
        <x:v>1</x:v>
      </x:c>
      <x:c r="Q990" s="82" t="n">
        <x:f>IF($U$39=1,Geometries!AB12,1)</x:f>
        <x:v>1</x:v>
      </x:c>
      <x:c r="R990" s="82" t="n">
        <x:f>IF($V$39=1,Lineages!AJ10,1)</x:f>
        <x:v>1</x:v>
      </x:c>
      <x:c r="S990" s="82" t="n">
        <x:f>MIN(1,G990,H990,K990,L990,Q990,R990)</x:f>
        <x:v>0.4</x:v>
      </x:c>
      <x:c r="T990" s="74" t="str">
        <x:f>IF(AND('Pair Build'!AJ22="FIT",I990=1,J990=1,M990=1,N990=1,O990&lt;=$E$39,P990=1),"PASS","FAIL")</x:f>
        <x:v>FAIL</x:v>
      </x:c>
      <x:c r="U990" s="98" t="str">
        <x:f>IF(AND(S990&gt;=F990,T990="PASS"),"PASS","FAIL")</x:f>
        <x:v>FAIL</x:v>
      </x:c>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row>
    <x:row r="991">
      <x:c r="B991" s="28" t="str">
        <x:v>P31</x:v>
      </x:c>
      <x:c r="C991" s="28" t="str">
        <x:v>L4-G1</x:v>
      </x:c>
      <x:c r="D991" s="28" t="str">
        <x:v>L4</x:v>
      </x:c>
      <x:c r="E991" s="28" t="str">
        <x:v>G1</x:v>
      </x:c>
      <x:c r="F991" s="96" t="n">
        <x:f>$D$39</x:f>
        <x:v>0.4</x:v>
      </x:c>
      <x:c r="G991" s="82" t="n">
        <x:f>Z$39</x:f>
        <x:v>1</x:v>
      </x:c>
      <x:c r="H991" s="82" t="n">
        <x:f>MIN(1,Geometries!E8*$I$39+(1-Geometries!E8)*(Geometries!J8*$F$39+Geometries!K8*$G$39*IF(Geometries!M8="YES",1,$J$39)+Geometries!L8*$H$39*IF(Geometries!M8="YES",1,$J$39)))</x:f>
        <x:v>1</x:v>
      </x:c>
      <x:c r="I991" s="82" t="n">
        <x:f>IF($K$39=0,1,IF('Pair Build'!AG23&lt;=$K$39,1,0))</x:f>
        <x:v>1</x:v>
      </x:c>
      <x:c r="J991" s="82" t="n">
        <x:f>IF($L$39=0,1,IF(Geometries!W8&gt;=$L$39,1,0))</x:f>
        <x:v>1</x:v>
      </x:c>
      <x:c r="K991" s="82" t="n">
        <x:f>MIN(IF($M$39=1,Geometries!Z8,1),IF($N$39=1,Geometries!AA8,1))</x:f>
        <x:v>1</x:v>
      </x:c>
      <x:c r="L991" s="82" t="n">
        <x:f>MIN(IF($S$39=1,'Pair Build'!AE23,1),IF($T$39=1,'Pair Build'!AF23,1))</x:f>
        <x:v>1</x:v>
      </x:c>
      <x:c r="M991" s="82" t="n">
        <x:f>IF($O$39=0,1,IF('Pair Build'!AH23&lt;=$O$39,1,0))</x:f>
        <x:v>1</x:v>
      </x:c>
      <x:c r="N991" s="82" t="n">
        <x:f>IF($P$39=0,1,IF('Pair Build'!AI23="PASS",1,0))</x:f>
        <x:v>1</x:v>
      </x:c>
      <x:c r="O991" s="82" t="n">
        <x:f>IF(F991&lt;1,'Pair Build'!Y23,'Pair Build'!Z23)/$Q$39</x:f>
        <x:v>20.276470588235295</x:v>
      </x:c>
      <x:c r="P991" s="82" t="n">
        <x:f>IF('Pair Build'!AK23="T3 FIRM",1,IF(Geometries!AC8&lt;=$R$39,1,0))</x:f>
        <x:v>1</x:v>
      </x:c>
      <x:c r="Q991" s="82" t="n">
        <x:f>IF($U$39=1,Geometries!AB8,1)</x:f>
        <x:v>1</x:v>
      </x:c>
      <x:c r="R991" s="82" t="n">
        <x:f>IF($V$39=1,Lineages!AJ11,1)</x:f>
        <x:v>1</x:v>
      </x:c>
      <x:c r="S991" s="82" t="n">
        <x:f>MIN(1,G991,H991,K991,L991,Q991,R991)</x:f>
        <x:v>1</x:v>
      </x:c>
      <x:c r="T991" s="74" t="str">
        <x:f>IF(AND('Pair Build'!AJ23="FIT",I991=1,J991=1,M991=1,N991=1,O991&lt;=$E$39,P991=1),"PASS","FAIL")</x:f>
        <x:v>PASS</x:v>
      </x:c>
      <x:c r="U991" s="98" t="str">
        <x:f>IF(AND(S991&gt;=F991,T991="PASS"),"PASS","FAIL")</x:f>
        <x:v>PASS</x:v>
      </x:c>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row>
    <x:row r="992">
      <x:c r="B992" s="28" t="str">
        <x:v>P31</x:v>
      </x:c>
      <x:c r="C992" s="28" t="str">
        <x:v>L4-G2</x:v>
      </x:c>
      <x:c r="D992" s="28" t="str">
        <x:v>L4</x:v>
      </x:c>
      <x:c r="E992" s="28" t="str">
        <x:v>G2</x:v>
      </x:c>
      <x:c r="F992" s="96" t="n">
        <x:f>$D$39</x:f>
        <x:v>0.4</x:v>
      </x:c>
      <x:c r="G992" s="82" t="n">
        <x:f>Z$39</x:f>
        <x:v>1</x:v>
      </x:c>
      <x:c r="H992" s="82" t="n">
        <x:f>MIN(1,Geometries!E9*$I$39+(1-Geometries!E9)*(Geometries!J9*$F$39+Geometries!K9*$G$39*IF(Geometries!M9="YES",1,$J$39)+Geometries!L9*$H$39*IF(Geometries!M9="YES",1,$J$39)))</x:f>
        <x:v>0.1</x:v>
      </x:c>
      <x:c r="I992" s="82" t="n">
        <x:f>IF($K$39=0,1,IF('Pair Build'!AG24&lt;=$K$39,1,0))</x:f>
        <x:v>1</x:v>
      </x:c>
      <x:c r="J992" s="82" t="n">
        <x:f>IF($L$39=0,1,IF(Geometries!W9&gt;=$L$39,1,0))</x:f>
        <x:v>1</x:v>
      </x:c>
      <x:c r="K992" s="82" t="n">
        <x:f>MIN(IF($M$39=1,Geometries!Z9,1),IF($N$39=1,Geometries!AA9,1))</x:f>
        <x:v>1</x:v>
      </x:c>
      <x:c r="L992" s="82" t="n">
        <x:f>MIN(IF($S$39=1,'Pair Build'!AE24,1),IF($T$39=1,'Pair Build'!AF24,1))</x:f>
        <x:v>1</x:v>
      </x:c>
      <x:c r="M992" s="82" t="n">
        <x:f>IF($O$39=0,1,IF('Pair Build'!AH24&lt;=$O$39,1,0))</x:f>
        <x:v>1</x:v>
      </x:c>
      <x:c r="N992" s="82" t="n">
        <x:f>IF($P$39=0,1,IF('Pair Build'!AI24="PASS",1,0))</x:f>
        <x:v>1</x:v>
      </x:c>
      <x:c r="O992" s="82" t="n">
        <x:f>IF(F992&lt;1,'Pair Build'!Y24,'Pair Build'!Z24)/$Q$39</x:f>
        <x:v>27.45</x:v>
      </x:c>
      <x:c r="P992" s="82" t="n">
        <x:f>IF('Pair Build'!AK24="T3 FIRM",1,IF(Geometries!AC9&lt;=$R$39,1,0))</x:f>
        <x:v>1</x:v>
      </x:c>
      <x:c r="Q992" s="82" t="n">
        <x:f>IF($U$39=1,Geometries!AB9,1)</x:f>
        <x:v>1</x:v>
      </x:c>
      <x:c r="R992" s="82" t="n">
        <x:f>IF($V$39=1,Lineages!AJ11,1)</x:f>
        <x:v>1</x:v>
      </x:c>
      <x:c r="S992" s="82" t="n">
        <x:f>MIN(1,G992,H992,K992,L992,Q992,R992)</x:f>
        <x:v>0.1</x:v>
      </x:c>
      <x:c r="T992" s="74" t="str">
        <x:f>IF(AND('Pair Build'!AJ24="FIT",I992=1,J992=1,M992=1,N992=1,O992&lt;=$E$39,P992=1),"PASS","FAIL")</x:f>
        <x:v>PASS</x:v>
      </x:c>
      <x:c r="U992" s="98" t="str">
        <x:f>IF(AND(S992&gt;=F992,T992="PASS"),"PASS","FAIL")</x:f>
        <x:v>FAIL</x:v>
      </x:c>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row>
    <x:row r="993">
      <x:c r="B993" s="28" t="str">
        <x:v>P31</x:v>
      </x:c>
      <x:c r="C993" s="28" t="str">
        <x:v>L4-G3</x:v>
      </x:c>
      <x:c r="D993" s="28" t="str">
        <x:v>L4</x:v>
      </x:c>
      <x:c r="E993" s="28" t="str">
        <x:v>G3</x:v>
      </x:c>
      <x:c r="F993" s="96" t="n">
        <x:f>$D$39</x:f>
        <x:v>0.4</x:v>
      </x:c>
      <x:c r="G993" s="82" t="n">
        <x:f>Z$39</x:f>
        <x:v>1</x:v>
      </x:c>
      <x:c r="H993" s="82" t="n">
        <x:f>MIN(1,Geometries!E10*$I$39+(1-Geometries!E10)*(Geometries!J10*$F$39+Geometries!K10*$G$39*IF(Geometries!M10="YES",1,$J$39)+Geometries!L10*$H$39*IF(Geometries!M10="YES",1,$J$39)))</x:f>
        <x:v>0</x:v>
      </x:c>
      <x:c r="I993" s="82" t="n">
        <x:f>IF($K$39=0,1,IF('Pair Build'!AG25&lt;=$K$39,1,0))</x:f>
        <x:v>1</x:v>
      </x:c>
      <x:c r="J993" s="82" t="n">
        <x:f>IF($L$39=0,1,IF(Geometries!W10&gt;=$L$39,1,0))</x:f>
        <x:v>1</x:v>
      </x:c>
      <x:c r="K993" s="82" t="n">
        <x:f>MIN(IF($M$39=1,Geometries!Z10,1),IF($N$39=1,Geometries!AA10,1))</x:f>
        <x:v>1</x:v>
      </x:c>
      <x:c r="L993" s="82" t="n">
        <x:f>MIN(IF($S$39=1,'Pair Build'!AE25,1),IF($T$39=1,'Pair Build'!AF25,1))</x:f>
        <x:v>1</x:v>
      </x:c>
      <x:c r="M993" s="82" t="n">
        <x:f>IF($O$39=0,1,IF('Pair Build'!AH25&lt;=$O$39,1,0))</x:f>
        <x:v>1</x:v>
      </x:c>
      <x:c r="N993" s="82" t="n">
        <x:f>IF($P$39=0,1,IF('Pair Build'!AI25="PASS",1,0))</x:f>
        <x:v>1</x:v>
      </x:c>
      <x:c r="O993" s="82" t="n">
        <x:f>IF(F993&lt;1,'Pair Build'!Y25,'Pair Build'!Z25)/$Q$39</x:f>
        <x:v>21.655882352941177</x:v>
      </x:c>
      <x:c r="P993" s="82" t="n">
        <x:f>IF('Pair Build'!AK25="T3 FIRM",1,IF(Geometries!AC10&lt;=$R$39,1,0))</x:f>
        <x:v>1</x:v>
      </x:c>
      <x:c r="Q993" s="82" t="n">
        <x:f>IF($U$39=1,Geometries!AB10,1)</x:f>
        <x:v>1</x:v>
      </x:c>
      <x:c r="R993" s="82" t="n">
        <x:f>IF($V$39=1,Lineages!AJ11,1)</x:f>
        <x:v>1</x:v>
      </x:c>
      <x:c r="S993" s="82" t="n">
        <x:f>MIN(1,G993,H993,K993,L993,Q993,R993)</x:f>
        <x:v>0</x:v>
      </x:c>
      <x:c r="T993" s="74" t="str">
        <x:f>IF(AND('Pair Build'!AJ25="FIT",I993=1,J993=1,M993=1,N993=1,O993&lt;=$E$39,P993=1),"PASS","FAIL")</x:f>
        <x:v>PASS</x:v>
      </x:c>
      <x:c r="U993" s="98" t="str">
        <x:f>IF(AND(S993&gt;=F993,T993="PASS"),"PASS","FAIL")</x:f>
        <x:v>FAIL</x:v>
      </x:c>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row>
    <x:row r="994">
      <x:c r="B994" s="28" t="str">
        <x:v>P31</x:v>
      </x:c>
      <x:c r="C994" s="28" t="str">
        <x:v>L4-G4</x:v>
      </x:c>
      <x:c r="D994" s="28" t="str">
        <x:v>L4</x:v>
      </x:c>
      <x:c r="E994" s="28" t="str">
        <x:v>G4</x:v>
      </x:c>
      <x:c r="F994" s="96" t="n">
        <x:f>$D$39</x:f>
        <x:v>0.4</x:v>
      </x:c>
      <x:c r="G994" s="82" t="n">
        <x:f>Z$39</x:f>
        <x:v>1</x:v>
      </x:c>
      <x:c r="H994" s="82" t="n">
        <x:f>MIN(1,Geometries!E11*$I$39+(1-Geometries!E11)*(Geometries!J11*$F$39+Geometries!K11*$G$39*IF(Geometries!M11="YES",1,$J$39)+Geometries!L11*$H$39*IF(Geometries!M11="YES",1,$J$39)))</x:f>
        <x:v>1</x:v>
      </x:c>
      <x:c r="I994" s="82" t="n">
        <x:f>IF($K$39=0,1,IF('Pair Build'!AG26&lt;=$K$39,1,0))</x:f>
        <x:v>1</x:v>
      </x:c>
      <x:c r="J994" s="82" t="n">
        <x:f>IF($L$39=0,1,IF(Geometries!W11&gt;=$L$39,1,0))</x:f>
        <x:v>1</x:v>
      </x:c>
      <x:c r="K994" s="82" t="n">
        <x:f>MIN(IF($M$39=1,Geometries!Z11,1),IF($N$39=1,Geometries!AA11,1))</x:f>
        <x:v>1</x:v>
      </x:c>
      <x:c r="L994" s="82" t="n">
        <x:f>MIN(IF($S$39=1,'Pair Build'!AE26,1),IF($T$39=1,'Pair Build'!AF26,1))</x:f>
        <x:v>1</x:v>
      </x:c>
      <x:c r="M994" s="82" t="n">
        <x:f>IF($O$39=0,1,IF('Pair Build'!AH26&lt;=$O$39,1,0))</x:f>
        <x:v>1</x:v>
      </x:c>
      <x:c r="N994" s="82" t="n">
        <x:f>IF($P$39=0,1,IF('Pair Build'!AI26="PASS",1,0))</x:f>
        <x:v>1</x:v>
      </x:c>
      <x:c r="O994" s="82" t="n">
        <x:f>IF(F994&lt;1,'Pair Build'!Y26,'Pair Build'!Z26)/$Q$39</x:f>
        <x:v>3.6333333333333333</x:v>
      </x:c>
      <x:c r="P994" s="82" t="n">
        <x:f>IF('Pair Build'!AK26="T3 FIRM",1,IF(Geometries!AC11&lt;=$R$39,1,0))</x:f>
        <x:v>1</x:v>
      </x:c>
      <x:c r="Q994" s="82" t="n">
        <x:f>IF($U$39=1,Geometries!AB11,1)</x:f>
        <x:v>1</x:v>
      </x:c>
      <x:c r="R994" s="82" t="n">
        <x:f>IF($V$39=1,Lineages!AJ11,1)</x:f>
        <x:v>1</x:v>
      </x:c>
      <x:c r="S994" s="82" t="n">
        <x:f>MIN(1,G994,H994,K994,L994,Q994,R994)</x:f>
        <x:v>1</x:v>
      </x:c>
      <x:c r="T994" s="74" t="str">
        <x:f>IF(AND('Pair Build'!AJ26="FIT",I994=1,J994=1,M994=1,N994=1,O994&lt;=$E$39,P994=1),"PASS","FAIL")</x:f>
        <x:v>PASS</x:v>
      </x:c>
      <x:c r="U994" s="98" t="str">
        <x:f>IF(AND(S994&gt;=F994,T994="PASS"),"PASS","FAIL")</x:f>
        <x:v>PASS</x:v>
      </x:c>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row>
    <x:row r="995">
      <x:c r="B995" s="28" t="str">
        <x:v>P31</x:v>
      </x:c>
      <x:c r="C995" s="28" t="str">
        <x:v>L4-G5</x:v>
      </x:c>
      <x:c r="D995" s="28" t="str">
        <x:v>L4</x:v>
      </x:c>
      <x:c r="E995" s="28" t="str">
        <x:v>G5</x:v>
      </x:c>
      <x:c r="F995" s="96" t="n">
        <x:f>$D$39</x:f>
        <x:v>0.4</x:v>
      </x:c>
      <x:c r="G995" s="82" t="n">
        <x:f>Z$39</x:f>
        <x:v>1</x:v>
      </x:c>
      <x:c r="H995" s="82" t="n">
        <x:f>MIN(1,Geometries!E12*$I$39+(1-Geometries!E12)*(Geometries!J12*$F$39+Geometries!K12*$G$39*IF(Geometries!M12="YES",1,$J$39)+Geometries!L12*$H$39*IF(Geometries!M12="YES",1,$J$39)))</x:f>
        <x:v>0.4</x:v>
      </x:c>
      <x:c r="I995" s="82" t="n">
        <x:f>IF($K$39=0,1,IF('Pair Build'!AG27&lt;=$K$39,1,0))</x:f>
        <x:v>1</x:v>
      </x:c>
      <x:c r="J995" s="82" t="n">
        <x:f>IF($L$39=0,1,IF(Geometries!W12&gt;=$L$39,1,0))</x:f>
        <x:v>1</x:v>
      </x:c>
      <x:c r="K995" s="82" t="n">
        <x:f>MIN(IF($M$39=1,Geometries!Z12,1),IF($N$39=1,Geometries!AA12,1))</x:f>
        <x:v>1</x:v>
      </x:c>
      <x:c r="L995" s="82" t="n">
        <x:f>MIN(IF($S$39=1,'Pair Build'!AE27,1),IF($T$39=1,'Pair Build'!AF27,1))</x:f>
        <x:v>1</x:v>
      </x:c>
      <x:c r="M995" s="82" t="n">
        <x:f>IF($O$39=0,1,IF('Pair Build'!AH27&lt;=$O$39,1,0))</x:f>
        <x:v>1</x:v>
      </x:c>
      <x:c r="N995" s="82" t="n">
        <x:f>IF($P$39=0,1,IF('Pair Build'!AI27="PASS",1,0))</x:f>
        <x:v>1</x:v>
      </x:c>
      <x:c r="O995" s="82" t="n">
        <x:f>IF(F995&lt;1,'Pair Build'!Y27,'Pair Build'!Z27)/$Q$39</x:f>
        <x:v>19.20394736842105</x:v>
      </x:c>
      <x:c r="P995" s="82" t="n">
        <x:f>IF('Pair Build'!AK27="T3 FIRM",1,IF(Geometries!AC12&lt;=$R$39,1,0))</x:f>
        <x:v>1</x:v>
      </x:c>
      <x:c r="Q995" s="82" t="n">
        <x:f>IF($U$39=1,Geometries!AB12,1)</x:f>
        <x:v>1</x:v>
      </x:c>
      <x:c r="R995" s="82" t="n">
        <x:f>IF($V$39=1,Lineages!AJ11,1)</x:f>
        <x:v>1</x:v>
      </x:c>
      <x:c r="S995" s="82" t="n">
        <x:f>MIN(1,G995,H995,K995,L995,Q995,R995)</x:f>
        <x:v>0.4</x:v>
      </x:c>
      <x:c r="T995" s="74" t="str">
        <x:f>IF(AND('Pair Build'!AJ27="FIT",I995=1,J995=1,M995=1,N995=1,O995&lt;=$E$39,P995=1),"PASS","FAIL")</x:f>
        <x:v>PASS</x:v>
      </x:c>
      <x:c r="U995" s="98" t="str">
        <x:f>IF(AND(S995&gt;=F995,T995="PASS"),"PASS","FAIL")</x:f>
        <x:v>PASS</x:v>
      </x:c>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row>
    <x:row r="996">
      <x:c r="B996" s="28" t="str">
        <x:v>P31</x:v>
      </x:c>
      <x:c r="C996" s="28" t="str">
        <x:v>L5-G1</x:v>
      </x:c>
      <x:c r="D996" s="28" t="str">
        <x:v>L5</x:v>
      </x:c>
      <x:c r="E996" s="28" t="str">
        <x:v>G1</x:v>
      </x:c>
      <x:c r="F996" s="96" t="n">
        <x:f>$D$39</x:f>
        <x:v>0.4</x:v>
      </x:c>
      <x:c r="G996" s="82" t="n">
        <x:f>AA$39</x:f>
        <x:v>1</x:v>
      </x:c>
      <x:c r="H996" s="82" t="n">
        <x:f>MIN(1,Geometries!E8*$I$39+(1-Geometries!E8)*(Geometries!J8*$F$39+Geometries!K8*$G$39*IF(Geometries!M8="YES",1,$J$39)+Geometries!L8*$H$39*IF(Geometries!M8="YES",1,$J$39)))</x:f>
        <x:v>1</x:v>
      </x:c>
      <x:c r="I996" s="82" t="n">
        <x:f>IF($K$39=0,1,IF('Pair Build'!AG28&lt;=$K$39,1,0))</x:f>
        <x:v>1</x:v>
      </x:c>
      <x:c r="J996" s="82" t="n">
        <x:f>IF($L$39=0,1,IF(Geometries!W8&gt;=$L$39,1,0))</x:f>
        <x:v>1</x:v>
      </x:c>
      <x:c r="K996" s="82" t="n">
        <x:f>MIN(IF($M$39=1,Geometries!Z8,1),IF($N$39=1,Geometries!AA8,1))</x:f>
        <x:v>1</x:v>
      </x:c>
      <x:c r="L996" s="82" t="n">
        <x:f>MIN(IF($S$39=1,'Pair Build'!AE28,1),IF($T$39=1,'Pair Build'!AF28,1))</x:f>
        <x:v>1</x:v>
      </x:c>
      <x:c r="M996" s="82" t="n">
        <x:f>IF($O$39=0,1,IF('Pair Build'!AH28&lt;=$O$39,1,0))</x:f>
        <x:v>1</x:v>
      </x:c>
      <x:c r="N996" s="82" t="n">
        <x:f>IF($P$39=0,1,IF('Pair Build'!AI28="PASS",1,0))</x:f>
        <x:v>1</x:v>
      </x:c>
      <x:c r="O996" s="82" t="n">
        <x:f>IF(F996&lt;1,'Pair Build'!Y28,'Pair Build'!Z28)/$Q$39</x:f>
        <x:v>12</x:v>
      </x:c>
      <x:c r="P996" s="82" t="n">
        <x:f>IF('Pair Build'!AK28="T3 FIRM",1,IF(Geometries!AC8&lt;=$R$39,1,0))</x:f>
        <x:v>1</x:v>
      </x:c>
      <x:c r="Q996" s="82" t="n">
        <x:f>IF($U$39=1,Geometries!AB8,1)</x:f>
        <x:v>1</x:v>
      </x:c>
      <x:c r="R996" s="82" t="n">
        <x:f>IF($V$39=1,Lineages!AJ12,1)</x:f>
        <x:v>1</x:v>
      </x:c>
      <x:c r="S996" s="82" t="n">
        <x:f>MIN(1,G996,H996,K996,L996,Q996,R996)</x:f>
        <x:v>1</x:v>
      </x:c>
      <x:c r="T996" s="74" t="str">
        <x:f>IF(AND('Pair Build'!AJ28="FIT",I996=1,J996=1,M996=1,N996=1,O996&lt;=$E$39,P996=1),"PASS","FAIL")</x:f>
        <x:v>PASS</x:v>
      </x:c>
      <x:c r="U996" s="98" t="str">
        <x:f>IF(AND(S996&gt;=F996,T996="PASS"),"PASS","FAIL")</x:f>
        <x:v>PASS</x:v>
      </x:c>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row>
    <x:row r="997">
      <x:c r="B997" s="28" t="str">
        <x:v>P31</x:v>
      </x:c>
      <x:c r="C997" s="28" t="str">
        <x:v>L5-G2</x:v>
      </x:c>
      <x:c r="D997" s="28" t="str">
        <x:v>L5</x:v>
      </x:c>
      <x:c r="E997" s="28" t="str">
        <x:v>G2</x:v>
      </x:c>
      <x:c r="F997" s="96" t="n">
        <x:f>$D$39</x:f>
        <x:v>0.4</x:v>
      </x:c>
      <x:c r="G997" s="82" t="n">
        <x:f>AA$39</x:f>
        <x:v>1</x:v>
      </x:c>
      <x:c r="H997" s="82" t="n">
        <x:f>MIN(1,Geometries!E9*$I$39+(1-Geometries!E9)*(Geometries!J9*$F$39+Geometries!K9*$G$39*IF(Geometries!M9="YES",1,$J$39)+Geometries!L9*$H$39*IF(Geometries!M9="YES",1,$J$39)))</x:f>
        <x:v>0.1</x:v>
      </x:c>
      <x:c r="I997" s="82" t="n">
        <x:f>IF($K$39=0,1,IF('Pair Build'!AG29&lt;=$K$39,1,0))</x:f>
        <x:v>1</x:v>
      </x:c>
      <x:c r="J997" s="82" t="n">
        <x:f>IF($L$39=0,1,IF(Geometries!W9&gt;=$L$39,1,0))</x:f>
        <x:v>1</x:v>
      </x:c>
      <x:c r="K997" s="82" t="n">
        <x:f>MIN(IF($M$39=1,Geometries!Z9,1),IF($N$39=1,Geometries!AA9,1))</x:f>
        <x:v>1</x:v>
      </x:c>
      <x:c r="L997" s="82" t="n">
        <x:f>MIN(IF($S$39=1,'Pair Build'!AE29,1),IF($T$39=1,'Pair Build'!AF29,1))</x:f>
        <x:v>1</x:v>
      </x:c>
      <x:c r="M997" s="82" t="n">
        <x:f>IF($O$39=0,1,IF('Pair Build'!AH29&lt;=$O$39,1,0))</x:f>
        <x:v>1</x:v>
      </x:c>
      <x:c r="N997" s="82" t="n">
        <x:f>IF($P$39=0,1,IF('Pair Build'!AI29="PASS",1,0))</x:f>
        <x:v>1</x:v>
      </x:c>
      <x:c r="O997" s="82" t="n">
        <x:f>IF(F997&lt;1,'Pair Build'!Y29,'Pair Build'!Z29)/$Q$39</x:f>
        <x:v>18</x:v>
      </x:c>
      <x:c r="P997" s="82" t="n">
        <x:f>IF('Pair Build'!AK29="T3 FIRM",1,IF(Geometries!AC9&lt;=$R$39,1,0))</x:f>
        <x:v>1</x:v>
      </x:c>
      <x:c r="Q997" s="82" t="n">
        <x:f>IF($U$39=1,Geometries!AB9,1)</x:f>
        <x:v>1</x:v>
      </x:c>
      <x:c r="R997" s="82" t="n">
        <x:f>IF($V$39=1,Lineages!AJ12,1)</x:f>
        <x:v>1</x:v>
      </x:c>
      <x:c r="S997" s="82" t="n">
        <x:f>MIN(1,G997,H997,K997,L997,Q997,R997)</x:f>
        <x:v>0.1</x:v>
      </x:c>
      <x:c r="T997" s="74" t="str">
        <x:f>IF(AND('Pair Build'!AJ29="FIT",I997=1,J997=1,M997=1,N997=1,O997&lt;=$E$39,P997=1),"PASS","FAIL")</x:f>
        <x:v>PASS</x:v>
      </x:c>
      <x:c r="U997" s="98" t="str">
        <x:f>IF(AND(S997&gt;=F997,T997="PASS"),"PASS","FAIL")</x:f>
        <x:v>FAIL</x:v>
      </x:c>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row>
    <x:row r="998">
      <x:c r="B998" s="28" t="str">
        <x:v>P31</x:v>
      </x:c>
      <x:c r="C998" s="28" t="str">
        <x:v>L5-G3</x:v>
      </x:c>
      <x:c r="D998" s="28" t="str">
        <x:v>L5</x:v>
      </x:c>
      <x:c r="E998" s="28" t="str">
        <x:v>G3</x:v>
      </x:c>
      <x:c r="F998" s="96" t="n">
        <x:f>$D$39</x:f>
        <x:v>0.4</x:v>
      </x:c>
      <x:c r="G998" s="82" t="n">
        <x:f>AA$39</x:f>
        <x:v>1</x:v>
      </x:c>
      <x:c r="H998" s="82" t="n">
        <x:f>MIN(1,Geometries!E10*$I$39+(1-Geometries!E10)*(Geometries!J10*$F$39+Geometries!K10*$G$39*IF(Geometries!M10="YES",1,$J$39)+Geometries!L10*$H$39*IF(Geometries!M10="YES",1,$J$39)))</x:f>
        <x:v>0</x:v>
      </x:c>
      <x:c r="I998" s="82" t="n">
        <x:f>IF($K$39=0,1,IF('Pair Build'!AG30&lt;=$K$39,1,0))</x:f>
        <x:v>1</x:v>
      </x:c>
      <x:c r="J998" s="82" t="n">
        <x:f>IF($L$39=0,1,IF(Geometries!W10&gt;=$L$39,1,0))</x:f>
        <x:v>1</x:v>
      </x:c>
      <x:c r="K998" s="82" t="n">
        <x:f>MIN(IF($M$39=1,Geometries!Z10,1),IF($N$39=1,Geometries!AA10,1))</x:f>
        <x:v>1</x:v>
      </x:c>
      <x:c r="L998" s="82" t="n">
        <x:f>MIN(IF($S$39=1,'Pair Build'!AE30,1),IF($T$39=1,'Pair Build'!AF30,1))</x:f>
        <x:v>1</x:v>
      </x:c>
      <x:c r="M998" s="82" t="n">
        <x:f>IF($O$39=0,1,IF('Pair Build'!AH30&lt;=$O$39,1,0))</x:f>
        <x:v>1</x:v>
      </x:c>
      <x:c r="N998" s="82" t="n">
        <x:f>IF($P$39=0,1,IF('Pair Build'!AI30="PASS",1,0))</x:f>
        <x:v>1</x:v>
      </x:c>
      <x:c r="O998" s="82" t="n">
        <x:f>IF(F998&lt;1,'Pair Build'!Y30,'Pair Build'!Z30)/$Q$39</x:f>
        <x:v>14</x:v>
      </x:c>
      <x:c r="P998" s="82" t="n">
        <x:f>IF('Pair Build'!AK30="T3 FIRM",1,IF(Geometries!AC10&lt;=$R$39,1,0))</x:f>
        <x:v>1</x:v>
      </x:c>
      <x:c r="Q998" s="82" t="n">
        <x:f>IF($U$39=1,Geometries!AB10,1)</x:f>
        <x:v>1</x:v>
      </x:c>
      <x:c r="R998" s="82" t="n">
        <x:f>IF($V$39=1,Lineages!AJ12,1)</x:f>
        <x:v>1</x:v>
      </x:c>
      <x:c r="S998" s="82" t="n">
        <x:f>MIN(1,G998,H998,K998,L998,Q998,R998)</x:f>
        <x:v>0</x:v>
      </x:c>
      <x:c r="T998" s="74" t="str">
        <x:f>IF(AND('Pair Build'!AJ30="FIT",I998=1,J998=1,M998=1,N998=1,O998&lt;=$E$39,P998=1),"PASS","FAIL")</x:f>
        <x:v>PASS</x:v>
      </x:c>
      <x:c r="U998" s="98" t="str">
        <x:f>IF(AND(S998&gt;=F998,T998="PASS"),"PASS","FAIL")</x:f>
        <x:v>FAIL</x:v>
      </x:c>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row>
    <x:row r="999">
      <x:c r="B999" s="28" t="str">
        <x:v>P31</x:v>
      </x:c>
      <x:c r="C999" s="28" t="str">
        <x:v>L5-G4</x:v>
      </x:c>
      <x:c r="D999" s="28" t="str">
        <x:v>L5</x:v>
      </x:c>
      <x:c r="E999" s="28" t="str">
        <x:v>G4</x:v>
      </x:c>
      <x:c r="F999" s="96" t="n">
        <x:f>$D$39</x:f>
        <x:v>0.4</x:v>
      </x:c>
      <x:c r="G999" s="82" t="n">
        <x:f>AA$39</x:f>
        <x:v>1</x:v>
      </x:c>
      <x:c r="H999" s="82" t="n">
        <x:f>MIN(1,Geometries!E11*$I$39+(1-Geometries!E11)*(Geometries!J11*$F$39+Geometries!K11*$G$39*IF(Geometries!M11="YES",1,$J$39)+Geometries!L11*$H$39*IF(Geometries!M11="YES",1,$J$39)))</x:f>
        <x:v>1</x:v>
      </x:c>
      <x:c r="I999" s="82" t="n">
        <x:f>IF($K$39=0,1,IF('Pair Build'!AG31&lt;=$K$39,1,0))</x:f>
        <x:v>1</x:v>
      </x:c>
      <x:c r="J999" s="82" t="n">
        <x:f>IF($L$39=0,1,IF(Geometries!W11&gt;=$L$39,1,0))</x:f>
        <x:v>1</x:v>
      </x:c>
      <x:c r="K999" s="82" t="n">
        <x:f>MIN(IF($M$39=1,Geometries!Z11,1),IF($N$39=1,Geometries!AA11,1))</x:f>
        <x:v>1</x:v>
      </x:c>
      <x:c r="L999" s="82" t="n">
        <x:f>MIN(IF($S$39=1,'Pair Build'!AE31,1),IF($T$39=1,'Pair Build'!AF31,1))</x:f>
        <x:v>1</x:v>
      </x:c>
      <x:c r="M999" s="82" t="n">
        <x:f>IF($O$39=0,1,IF('Pair Build'!AH31&lt;=$O$39,1,0))</x:f>
        <x:v>1</x:v>
      </x:c>
      <x:c r="N999" s="82" t="n">
        <x:f>IF($P$39=0,1,IF('Pair Build'!AI31="PASS",1,0))</x:f>
        <x:v>1</x:v>
      </x:c>
      <x:c r="O999" s="82" t="n">
        <x:f>IF(F999&lt;1,'Pair Build'!Y31,'Pair Build'!Z31)/$Q$39</x:f>
        <x:v>2</x:v>
      </x:c>
      <x:c r="P999" s="82" t="n">
        <x:f>IF('Pair Build'!AK31="T3 FIRM",1,IF(Geometries!AC11&lt;=$R$39,1,0))</x:f>
        <x:v>1</x:v>
      </x:c>
      <x:c r="Q999" s="82" t="n">
        <x:f>IF($U$39=1,Geometries!AB11,1)</x:f>
        <x:v>1</x:v>
      </x:c>
      <x:c r="R999" s="82" t="n">
        <x:f>IF($V$39=1,Lineages!AJ12,1)</x:f>
        <x:v>1</x:v>
      </x:c>
      <x:c r="S999" s="82" t="n">
        <x:f>MIN(1,G999,H999,K999,L999,Q999,R999)</x:f>
        <x:v>1</x:v>
      </x:c>
      <x:c r="T999" s="74" t="str">
        <x:f>IF(AND('Pair Build'!AJ31="FIT",I999=1,J999=1,M999=1,N999=1,O999&lt;=$E$39,P999=1),"PASS","FAIL")</x:f>
        <x:v>PASS</x:v>
      </x:c>
      <x:c r="U999" s="98" t="str">
        <x:f>IF(AND(S999&gt;=F999,T999="PASS"),"PASS","FAIL")</x:f>
        <x:v>PASS</x:v>
      </x:c>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row>
    <x:row r="1000">
      <x:c r="B1000" s="28" t="str">
        <x:v>P31</x:v>
      </x:c>
      <x:c r="C1000" s="28" t="str">
        <x:v>L5-G5</x:v>
      </x:c>
      <x:c r="D1000" s="28" t="str">
        <x:v>L5</x:v>
      </x:c>
      <x:c r="E1000" s="28" t="str">
        <x:v>G5</x:v>
      </x:c>
      <x:c r="F1000" s="96" t="n">
        <x:f>$D$39</x:f>
        <x:v>0.4</x:v>
      </x:c>
      <x:c r="G1000" s="82" t="n">
        <x:f>AA$39</x:f>
        <x:v>1</x:v>
      </x:c>
      <x:c r="H1000" s="82" t="n">
        <x:f>MIN(1,Geometries!E12*$I$39+(1-Geometries!E12)*(Geometries!J12*$F$39+Geometries!K12*$G$39*IF(Geometries!M12="YES",1,$J$39)+Geometries!L12*$H$39*IF(Geometries!M12="YES",1,$J$39)))</x:f>
        <x:v>0.4</x:v>
      </x:c>
      <x:c r="I1000" s="82" t="n">
        <x:f>IF($K$39=0,1,IF('Pair Build'!AG32&lt;=$K$39,1,0))</x:f>
        <x:v>1</x:v>
      </x:c>
      <x:c r="J1000" s="82" t="n">
        <x:f>IF($L$39=0,1,IF(Geometries!W12&gt;=$L$39,1,0))</x:f>
        <x:v>1</x:v>
      </x:c>
      <x:c r="K1000" s="82" t="n">
        <x:f>MIN(IF($M$39=1,Geometries!Z12,1),IF($N$39=1,Geometries!AA12,1))</x:f>
        <x:v>1</x:v>
      </x:c>
      <x:c r="L1000" s="82" t="n">
        <x:f>MIN(IF($S$39=1,'Pair Build'!AE32,1),IF($T$39=1,'Pair Build'!AF32,1))</x:f>
        <x:v>1</x:v>
      </x:c>
      <x:c r="M1000" s="82" t="n">
        <x:f>IF($O$39=0,1,IF('Pair Build'!AH32&lt;=$O$39,1,0))</x:f>
        <x:v>1</x:v>
      </x:c>
      <x:c r="N1000" s="82" t="n">
        <x:f>IF($P$39=0,1,IF('Pair Build'!AI32="PASS",1,0))</x:f>
        <x:v>1</x:v>
      </x:c>
      <x:c r="O1000" s="82" t="n">
        <x:f>IF(F1000&lt;1,'Pair Build'!Y32,'Pair Build'!Z32)/$Q$39</x:f>
        <x:v>10</x:v>
      </x:c>
      <x:c r="P1000" s="82" t="n">
        <x:f>IF('Pair Build'!AK32="T3 FIRM",1,IF(Geometries!AC12&lt;=$R$39,1,0))</x:f>
        <x:v>1</x:v>
      </x:c>
      <x:c r="Q1000" s="82" t="n">
        <x:f>IF($U$39=1,Geometries!AB12,1)</x:f>
        <x:v>1</x:v>
      </x:c>
      <x:c r="R1000" s="82" t="n">
        <x:f>IF($V$39=1,Lineages!AJ12,1)</x:f>
        <x:v>1</x:v>
      </x:c>
      <x:c r="S1000" s="82" t="n">
        <x:f>MIN(1,G1000,H1000,K1000,L1000,Q1000,R1000)</x:f>
        <x:v>0.4</x:v>
      </x:c>
      <x:c r="T1000" s="74" t="str">
        <x:f>IF(AND('Pair Build'!AJ32="FIT",I1000=1,J1000=1,M1000=1,N1000=1,O1000&lt;=$E$39,P1000=1),"PASS","FAIL")</x:f>
        <x:v>PASS</x:v>
      </x:c>
      <x:c r="U1000" s="98" t="str">
        <x:f>IF(AND(S1000&gt;=F1000,T1000="PASS"),"PASS","FAIL")</x:f>
        <x:v>PASS</x:v>
      </x:c>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row>
    <x:row r="1001">
      <x:c r="B1001" s="28" t="str">
        <x:v>P31</x:v>
      </x:c>
      <x:c r="C1001" s="28" t="str">
        <x:v>L6-G1</x:v>
      </x:c>
      <x:c r="D1001" s="28" t="str">
        <x:v>L6</x:v>
      </x:c>
      <x:c r="E1001" s="28" t="str">
        <x:v>G1</x:v>
      </x:c>
      <x:c r="F1001" s="96" t="n">
        <x:f>$D$39</x:f>
        <x:v>0.4</x:v>
      </x:c>
      <x:c r="G1001" s="82" t="n">
        <x:f>AB$39</x:f>
        <x:v>1</x:v>
      </x:c>
      <x:c r="H1001" s="82" t="n">
        <x:f>MIN(1,Geometries!E8*$I$39+(1-Geometries!E8)*(Geometries!J8*$F$39+Geometries!K8*$G$39*IF(Geometries!M8="YES",1,$J$39)+Geometries!L8*$H$39*IF(Geometries!M8="YES",1,$J$39)))</x:f>
        <x:v>1</x:v>
      </x:c>
      <x:c r="I1001" s="82" t="n">
        <x:f>IF($K$39=0,1,IF('Pair Build'!AG33&lt;=$K$39,1,0))</x:f>
        <x:v>1</x:v>
      </x:c>
      <x:c r="J1001" s="82" t="n">
        <x:f>IF($L$39=0,1,IF(Geometries!W8&gt;=$L$39,1,0))</x:f>
        <x:v>1</x:v>
      </x:c>
      <x:c r="K1001" s="82" t="n">
        <x:f>MIN(IF($M$39=1,Geometries!Z8,1),IF($N$39=1,Geometries!AA8,1))</x:f>
        <x:v>1</x:v>
      </x:c>
      <x:c r="L1001" s="82" t="n">
        <x:f>MIN(IF($S$39=1,'Pair Build'!AE33,1),IF($T$39=1,'Pair Build'!AF33,1))</x:f>
        <x:v>1</x:v>
      </x:c>
      <x:c r="M1001" s="82" t="n">
        <x:f>IF($O$39=0,1,IF('Pair Build'!AH33&lt;=$O$39,1,0))</x:f>
        <x:v>1</x:v>
      </x:c>
      <x:c r="N1001" s="82" t="n">
        <x:f>IF($P$39=0,1,IF('Pair Build'!AI33="PASS",1,0))</x:f>
        <x:v>1</x:v>
      </x:c>
      <x:c r="O1001" s="82" t="n">
        <x:f>IF(F1001&lt;1,'Pair Build'!Y33,'Pair Build'!Z33)/$Q$39</x:f>
        <x:v>36.33529411764706</x:v>
      </x:c>
      <x:c r="P1001" s="82" t="n">
        <x:f>IF('Pair Build'!AK33="T3 FIRM",1,IF(Geometries!AC8&lt;=$R$39,1,0))</x:f>
        <x:v>1</x:v>
      </x:c>
      <x:c r="Q1001" s="82" t="n">
        <x:f>IF($U$39=1,Geometries!AB8,1)</x:f>
        <x:v>1</x:v>
      </x:c>
      <x:c r="R1001" s="82" t="n">
        <x:f>IF($V$39=1,Lineages!AJ13,1)</x:f>
        <x:v>1</x:v>
      </x:c>
      <x:c r="S1001" s="82" t="n">
        <x:f>MIN(1,G1001,H1001,K1001,L1001,Q1001,R1001)</x:f>
        <x:v>1</x:v>
      </x:c>
      <x:c r="T1001" s="74" t="str">
        <x:f>IF(AND('Pair Build'!AJ33="FIT",I1001=1,J1001=1,M1001=1,N1001=1,O1001&lt;=$E$39,P1001=1),"PASS","FAIL")</x:f>
        <x:v>PASS</x:v>
      </x:c>
      <x:c r="U1001" s="98" t="str">
        <x:f>IF(AND(S1001&gt;=F1001,T1001="PASS"),"PASS","FAIL")</x:f>
        <x:v>PASS</x:v>
      </x:c>
      <x:c r="V1001" s="2"/>
      <x:c r="W1001" s="2"/>
      <x:c r="X1001" s="2"/>
      <x:c r="Y1001" s="2"/>
      <x:c r="Z1001" s="2"/>
      <x:c r="AA1001" s="2"/>
      <x:c r="AB1001" s="2"/>
      <x:c r="AC1001" s="2"/>
      <x:c r="AD1001" s="2"/>
      <x:c r="AE1001" s="2"/>
      <x:c r="AF1001" s="2"/>
      <x:c r="AG1001" s="2"/>
      <x:c r="AH1001" s="2"/>
      <x:c r="AI1001" s="2"/>
      <x:c r="AJ1001" s="2"/>
      <x:c r="AK1001" s="2"/>
      <x:c r="AL1001" s="2"/>
      <x:c r="AM1001" s="2"/>
      <x:c r="AN1001" s="2"/>
      <x:c r="AO1001" s="2"/>
      <x:c r="AP1001" s="2"/>
      <x:c r="AQ1001" s="2"/>
      <x:c r="AR1001" s="2"/>
      <x:c r="AS1001" s="2"/>
    </x:row>
    <x:row r="1002">
      <x:c r="B1002" s="28" t="str">
        <x:v>P31</x:v>
      </x:c>
      <x:c r="C1002" s="28" t="str">
        <x:v>L6-G2</x:v>
      </x:c>
      <x:c r="D1002" s="28" t="str">
        <x:v>L6</x:v>
      </x:c>
      <x:c r="E1002" s="28" t="str">
        <x:v>G2</x:v>
      </x:c>
      <x:c r="F1002" s="96" t="n">
        <x:f>$D$39</x:f>
        <x:v>0.4</x:v>
      </x:c>
      <x:c r="G1002" s="82" t="n">
        <x:f>AB$39</x:f>
        <x:v>1</x:v>
      </x:c>
      <x:c r="H1002" s="82" t="n">
        <x:f>MIN(1,Geometries!E9*$I$39+(1-Geometries!E9)*(Geometries!J9*$F$39+Geometries!K9*$G$39*IF(Geometries!M9="YES",1,$J$39)+Geometries!L9*$H$39*IF(Geometries!M9="YES",1,$J$39)))</x:f>
        <x:v>0.1</x:v>
      </x:c>
      <x:c r="I1002" s="82" t="n">
        <x:f>IF($K$39=0,1,IF('Pair Build'!AG34&lt;=$K$39,1,0))</x:f>
        <x:v>1</x:v>
      </x:c>
      <x:c r="J1002" s="82" t="n">
        <x:f>IF($L$39=0,1,IF(Geometries!W9&gt;=$L$39,1,0))</x:f>
        <x:v>1</x:v>
      </x:c>
      <x:c r="K1002" s="82" t="n">
        <x:f>MIN(IF($M$39=1,Geometries!Z9,1),IF($N$39=1,Geometries!AA9,1))</x:f>
        <x:v>1</x:v>
      </x:c>
      <x:c r="L1002" s="82" t="n">
        <x:f>MIN(IF($S$39=1,'Pair Build'!AE34,1),IF($T$39=1,'Pair Build'!AF34,1))</x:f>
        <x:v>1</x:v>
      </x:c>
      <x:c r="M1002" s="82" t="n">
        <x:f>IF($O$39=0,1,IF('Pair Build'!AH34&lt;=$O$39,1,0))</x:f>
        <x:v>1</x:v>
      </x:c>
      <x:c r="N1002" s="82" t="n">
        <x:f>IF($P$39=0,1,IF('Pair Build'!AI34="PASS",1,0))</x:f>
        <x:v>1</x:v>
      </x:c>
      <x:c r="O1002" s="82" t="n">
        <x:f>IF(F1002&lt;1,'Pair Build'!Y34,'Pair Build'!Z34)/$Q$39</x:f>
        <x:v>45.586363636363636</x:v>
      </x:c>
      <x:c r="P1002" s="82" t="n">
        <x:f>IF('Pair Build'!AK34="T3 FIRM",1,IF(Geometries!AC9&lt;=$R$39,1,0))</x:f>
        <x:v>1</x:v>
      </x:c>
      <x:c r="Q1002" s="82" t="n">
        <x:f>IF($U$39=1,Geometries!AB9,1)</x:f>
        <x:v>1</x:v>
      </x:c>
      <x:c r="R1002" s="82" t="n">
        <x:f>IF($V$39=1,Lineages!AJ13,1)</x:f>
        <x:v>1</x:v>
      </x:c>
      <x:c r="S1002" s="82" t="n">
        <x:f>MIN(1,G1002,H1002,K1002,L1002,Q1002,R1002)</x:f>
        <x:v>0.1</x:v>
      </x:c>
      <x:c r="T1002" s="74" t="str">
        <x:f>IF(AND('Pair Build'!AJ34="FIT",I1002=1,J1002=1,M1002=1,N1002=1,O1002&lt;=$E$39,P1002=1),"PASS","FAIL")</x:f>
        <x:v>PASS</x:v>
      </x:c>
      <x:c r="U1002" s="98" t="str">
        <x:f>IF(AND(S1002&gt;=F1002,T1002="PASS"),"PASS","FAIL")</x:f>
        <x:v>FAIL</x:v>
      </x:c>
      <x:c r="V1002" s="2"/>
      <x:c r="W1002" s="2"/>
      <x:c r="X1002" s="2"/>
      <x:c r="Y1002" s="2"/>
      <x:c r="Z1002" s="2"/>
      <x:c r="AA1002" s="2"/>
      <x:c r="AB1002" s="2"/>
      <x:c r="AC1002" s="2"/>
      <x:c r="AD1002" s="2"/>
      <x:c r="AE1002" s="2"/>
      <x:c r="AF1002" s="2"/>
      <x:c r="AG1002" s="2"/>
      <x:c r="AH1002" s="2"/>
      <x:c r="AI1002" s="2"/>
      <x:c r="AJ1002" s="2"/>
      <x:c r="AK1002" s="2"/>
      <x:c r="AL1002" s="2"/>
      <x:c r="AM1002" s="2"/>
      <x:c r="AN1002" s="2"/>
      <x:c r="AO1002" s="2"/>
      <x:c r="AP1002" s="2"/>
      <x:c r="AQ1002" s="2"/>
      <x:c r="AR1002" s="2"/>
      <x:c r="AS1002" s="2"/>
    </x:row>
    <x:row r="1003">
      <x:c r="B1003" s="28" t="str">
        <x:v>P31</x:v>
      </x:c>
      <x:c r="C1003" s="28" t="str">
        <x:v>L6-G3</x:v>
      </x:c>
      <x:c r="D1003" s="28" t="str">
        <x:v>L6</x:v>
      </x:c>
      <x:c r="E1003" s="28" t="str">
        <x:v>G3</x:v>
      </x:c>
      <x:c r="F1003" s="96" t="n">
        <x:f>$D$39</x:f>
        <x:v>0.4</x:v>
      </x:c>
      <x:c r="G1003" s="82" t="n">
        <x:f>AB$39</x:f>
        <x:v>1</x:v>
      </x:c>
      <x:c r="H1003" s="82" t="n">
        <x:f>MIN(1,Geometries!E10*$I$39+(1-Geometries!E10)*(Geometries!J10*$F$39+Geometries!K10*$G$39*IF(Geometries!M10="YES",1,$J$39)+Geometries!L10*$H$39*IF(Geometries!M10="YES",1,$J$39)))</x:f>
        <x:v>0</x:v>
      </x:c>
      <x:c r="I1003" s="82" t="n">
        <x:f>IF($K$39=0,1,IF('Pair Build'!AG35&lt;=$K$39,1,0))</x:f>
        <x:v>1</x:v>
      </x:c>
      <x:c r="J1003" s="82" t="n">
        <x:f>IF($L$39=0,1,IF(Geometries!W10&gt;=$L$39,1,0))</x:f>
        <x:v>1</x:v>
      </x:c>
      <x:c r="K1003" s="82" t="n">
        <x:f>MIN(IF($M$39=1,Geometries!Z10,1),IF($N$39=1,Geometries!AA10,1))</x:f>
        <x:v>1</x:v>
      </x:c>
      <x:c r="L1003" s="82" t="n">
        <x:f>MIN(IF($S$39=1,'Pair Build'!AE35,1),IF($T$39=1,'Pair Build'!AF35,1))</x:f>
        <x:v>1</x:v>
      </x:c>
      <x:c r="M1003" s="82" t="n">
        <x:f>IF($O$39=0,1,IF('Pair Build'!AH35&lt;=$O$39,1,0))</x:f>
        <x:v>1</x:v>
      </x:c>
      <x:c r="N1003" s="82" t="n">
        <x:f>IF($P$39=0,1,IF('Pair Build'!AI35="PASS",1,0))</x:f>
        <x:v>1</x:v>
      </x:c>
      <x:c r="O1003" s="82" t="n">
        <x:f>IF(F1003&lt;1,'Pair Build'!Y35,'Pair Build'!Z35)/$Q$39</x:f>
        <x:v>36.391176470588235</x:v>
      </x:c>
      <x:c r="P1003" s="82" t="n">
        <x:f>IF('Pair Build'!AK35="T3 FIRM",1,IF(Geometries!AC10&lt;=$R$39,1,0))</x:f>
        <x:v>1</x:v>
      </x:c>
      <x:c r="Q1003" s="82" t="n">
        <x:f>IF($U$39=1,Geometries!AB10,1)</x:f>
        <x:v>1</x:v>
      </x:c>
      <x:c r="R1003" s="82" t="n">
        <x:f>IF($V$39=1,Lineages!AJ13,1)</x:f>
        <x:v>1</x:v>
      </x:c>
      <x:c r="S1003" s="82" t="n">
        <x:f>MIN(1,G1003,H1003,K1003,L1003,Q1003,R1003)</x:f>
        <x:v>0</x:v>
      </x:c>
      <x:c r="T1003" s="74" t="str">
        <x:f>IF(AND('Pair Build'!AJ35="FIT",I1003=1,J1003=1,M1003=1,N1003=1,O1003&lt;=$E$39,P1003=1),"PASS","FAIL")</x:f>
        <x:v>PASS</x:v>
      </x:c>
      <x:c r="U1003" s="98" t="str">
        <x:f>IF(AND(S1003&gt;=F1003,T1003="PASS"),"PASS","FAIL")</x:f>
        <x:v>FAIL</x:v>
      </x:c>
      <x:c r="V1003" s="2"/>
      <x:c r="W1003" s="2"/>
      <x:c r="X1003" s="2"/>
      <x:c r="Y1003" s="2"/>
      <x:c r="Z1003" s="2"/>
      <x:c r="AA1003" s="2"/>
      <x:c r="AB1003" s="2"/>
      <x:c r="AC1003" s="2"/>
      <x:c r="AD1003" s="2"/>
      <x:c r="AE1003" s="2"/>
      <x:c r="AF1003" s="2"/>
      <x:c r="AG1003" s="2"/>
      <x:c r="AH1003" s="2"/>
      <x:c r="AI1003" s="2"/>
      <x:c r="AJ1003" s="2"/>
      <x:c r="AK1003" s="2"/>
      <x:c r="AL1003" s="2"/>
      <x:c r="AM1003" s="2"/>
      <x:c r="AN1003" s="2"/>
      <x:c r="AO1003" s="2"/>
      <x:c r="AP1003" s="2"/>
      <x:c r="AQ1003" s="2"/>
      <x:c r="AR1003" s="2"/>
      <x:c r="AS1003" s="2"/>
    </x:row>
    <x:row r="1004">
      <x:c r="B1004" s="28" t="str">
        <x:v>P31</x:v>
      </x:c>
      <x:c r="C1004" s="28" t="str">
        <x:v>L6-G4</x:v>
      </x:c>
      <x:c r="D1004" s="28" t="str">
        <x:v>L6</x:v>
      </x:c>
      <x:c r="E1004" s="28" t="str">
        <x:v>G4</x:v>
      </x:c>
      <x:c r="F1004" s="96" t="n">
        <x:f>$D$39</x:f>
        <x:v>0.4</x:v>
      </x:c>
      <x:c r="G1004" s="82" t="n">
        <x:f>AB$39</x:f>
        <x:v>1</x:v>
      </x:c>
      <x:c r="H1004" s="82" t="n">
        <x:f>MIN(1,Geometries!E11*$I$39+(1-Geometries!E11)*(Geometries!J11*$F$39+Geometries!K11*$G$39*IF(Geometries!M11="YES",1,$J$39)+Geometries!L11*$H$39*IF(Geometries!M11="YES",1,$J$39)))</x:f>
        <x:v>1</x:v>
      </x:c>
      <x:c r="I1004" s="82" t="n">
        <x:f>IF($K$39=0,1,IF('Pair Build'!AG36&lt;=$K$39,1,0))</x:f>
        <x:v>1</x:v>
      </x:c>
      <x:c r="J1004" s="82" t="n">
        <x:f>IF($L$39=0,1,IF(Geometries!W11&gt;=$L$39,1,0))</x:f>
        <x:v>1</x:v>
      </x:c>
      <x:c r="K1004" s="82" t="n">
        <x:f>MIN(IF($M$39=1,Geometries!Z11,1),IF($N$39=1,Geometries!AA11,1))</x:f>
        <x:v>1</x:v>
      </x:c>
      <x:c r="L1004" s="82" t="n">
        <x:f>MIN(IF($S$39=1,'Pair Build'!AE36,1),IF($T$39=1,'Pair Build'!AF36,1))</x:f>
        <x:v>1</x:v>
      </x:c>
      <x:c r="M1004" s="82" t="n">
        <x:f>IF($O$39=0,1,IF('Pair Build'!AH36&lt;=$O$39,1,0))</x:f>
        <x:v>1</x:v>
      </x:c>
      <x:c r="N1004" s="82" t="n">
        <x:f>IF($P$39=0,1,IF('Pair Build'!AI36="PASS",1,0))</x:f>
        <x:v>1</x:v>
      </x:c>
      <x:c r="O1004" s="82" t="n">
        <x:f>IF(F1004&lt;1,'Pair Build'!Y36,'Pair Build'!Z36)/$Q$39</x:f>
        <x:v>6.793333333333333</x:v>
      </x:c>
      <x:c r="P1004" s="82" t="n">
        <x:f>IF('Pair Build'!AK36="T3 FIRM",1,IF(Geometries!AC11&lt;=$R$39,1,0))</x:f>
        <x:v>1</x:v>
      </x:c>
      <x:c r="Q1004" s="82" t="n">
        <x:f>IF($U$39=1,Geometries!AB11,1)</x:f>
        <x:v>1</x:v>
      </x:c>
      <x:c r="R1004" s="82" t="n">
        <x:f>IF($V$39=1,Lineages!AJ13,1)</x:f>
        <x:v>1</x:v>
      </x:c>
      <x:c r="S1004" s="82" t="n">
        <x:f>MIN(1,G1004,H1004,K1004,L1004,Q1004,R1004)</x:f>
        <x:v>1</x:v>
      </x:c>
      <x:c r="T1004" s="74" t="str">
        <x:f>IF(AND('Pair Build'!AJ36="FIT",I1004=1,J1004=1,M1004=1,N1004=1,O1004&lt;=$E$39,P1004=1),"PASS","FAIL")</x:f>
        <x:v>PASS</x:v>
      </x:c>
      <x:c r="U1004" s="98" t="str">
        <x:f>IF(AND(S1004&gt;=F1004,T1004="PASS"),"PASS","FAIL")</x:f>
        <x:v>PASS</x:v>
      </x:c>
      <x:c r="V1004" s="2"/>
      <x:c r="W1004" s="2"/>
      <x:c r="X1004" s="2"/>
      <x:c r="Y1004" s="2"/>
      <x:c r="Z1004" s="2"/>
      <x:c r="AA1004" s="2"/>
      <x:c r="AB1004" s="2"/>
      <x:c r="AC1004" s="2"/>
      <x:c r="AD1004" s="2"/>
      <x:c r="AE1004" s="2"/>
      <x:c r="AF1004" s="2"/>
      <x:c r="AG1004" s="2"/>
      <x:c r="AH1004" s="2"/>
      <x:c r="AI1004" s="2"/>
      <x:c r="AJ1004" s="2"/>
      <x:c r="AK1004" s="2"/>
      <x:c r="AL1004" s="2"/>
      <x:c r="AM1004" s="2"/>
      <x:c r="AN1004" s="2"/>
      <x:c r="AO1004" s="2"/>
      <x:c r="AP1004" s="2"/>
      <x:c r="AQ1004" s="2"/>
      <x:c r="AR1004" s="2"/>
      <x:c r="AS1004" s="2"/>
    </x:row>
    <x:row r="1005">
      <x:c r="B1005" s="31" t="str">
        <x:v>P31</x:v>
      </x:c>
      <x:c r="C1005" s="31" t="str">
        <x:v>L6-G5</x:v>
      </x:c>
      <x:c r="D1005" s="31" t="str">
        <x:v>L6</x:v>
      </x:c>
      <x:c r="E1005" s="31" t="str">
        <x:v>G5</x:v>
      </x:c>
      <x:c r="F1005" s="97" t="n">
        <x:f>$D$39</x:f>
        <x:v>0.4</x:v>
      </x:c>
      <x:c r="G1005" s="83" t="n">
        <x:f>AB$39</x:f>
        <x:v>1</x:v>
      </x:c>
      <x:c r="H1005" s="83" t="n">
        <x:f>MIN(1,Geometries!E12*$I$39+(1-Geometries!E12)*(Geometries!J12*$F$39+Geometries!K12*$G$39*IF(Geometries!M12="YES",1,$J$39)+Geometries!L12*$H$39*IF(Geometries!M12="YES",1,$J$39)))</x:f>
        <x:v>0.4</x:v>
      </x:c>
      <x:c r="I1005" s="83" t="n">
        <x:f>IF($K$39=0,1,IF('Pair Build'!AG37&lt;=$K$39,1,0))</x:f>
        <x:v>1</x:v>
      </x:c>
      <x:c r="J1005" s="83" t="n">
        <x:f>IF($L$39=0,1,IF(Geometries!W12&gt;=$L$39,1,0))</x:f>
        <x:v>1</x:v>
      </x:c>
      <x:c r="K1005" s="83" t="n">
        <x:f>MIN(IF($M$39=1,Geometries!Z12,1),IF($N$39=1,Geometries!AA12,1))</x:f>
        <x:v>1</x:v>
      </x:c>
      <x:c r="L1005" s="83" t="n">
        <x:f>MIN(IF($S$39=1,'Pair Build'!AE37,1),IF($T$39=1,'Pair Build'!AF37,1))</x:f>
        <x:v>1</x:v>
      </x:c>
      <x:c r="M1005" s="83" t="n">
        <x:f>IF($O$39=0,1,IF('Pair Build'!AH37&lt;=$O$39,1,0))</x:f>
        <x:v>1</x:v>
      </x:c>
      <x:c r="N1005" s="83" t="n">
        <x:f>IF($P$39=0,1,IF('Pair Build'!AI37="PASS",1,0))</x:f>
        <x:v>1</x:v>
      </x:c>
      <x:c r="O1005" s="83" t="n">
        <x:f>IF(F1005&lt;1,'Pair Build'!Y37,'Pair Build'!Z37)/$Q$39</x:f>
        <x:v>37.243421052631575</x:v>
      </x:c>
      <x:c r="P1005" s="83" t="n">
        <x:f>IF('Pair Build'!AK37="T3 FIRM",1,IF(Geometries!AC12&lt;=$R$39,1,0))</x:f>
        <x:v>1</x:v>
      </x:c>
      <x:c r="Q1005" s="83" t="n">
        <x:f>IF($U$39=1,Geometries!AB12,1)</x:f>
        <x:v>1</x:v>
      </x:c>
      <x:c r="R1005" s="83" t="n">
        <x:f>IF($V$39=1,Lineages!AJ13,1)</x:f>
        <x:v>1</x:v>
      </x:c>
      <x:c r="S1005" s="83" t="n">
        <x:f>MIN(1,G1005,H1005,K1005,L1005,Q1005,R1005)</x:f>
        <x:v>0.4</x:v>
      </x:c>
      <x:c r="T1005" s="75" t="str">
        <x:f>IF(AND('Pair Build'!AJ37="FIT",I1005=1,J1005=1,M1005=1,N1005=1,O1005&lt;=$E$39,P1005=1),"PASS","FAIL")</x:f>
        <x:v>PASS</x:v>
      </x:c>
      <x:c r="U1005" s="99" t="str">
        <x:f>IF(AND(S1005&gt;=F1005,T1005="PASS"),"PASS","FAIL")</x:f>
        <x:v>PASS</x:v>
      </x:c>
      <x:c r="V1005" s="2"/>
      <x:c r="W1005" s="2"/>
      <x:c r="X1005" s="2"/>
      <x:c r="Y1005" s="2"/>
      <x:c r="Z1005" s="2"/>
      <x:c r="AA1005" s="2"/>
      <x:c r="AB1005" s="2"/>
      <x:c r="AC1005" s="2"/>
      <x:c r="AD1005" s="2"/>
      <x:c r="AE1005" s="2"/>
      <x:c r="AF1005" s="2"/>
      <x:c r="AG1005" s="2"/>
      <x:c r="AH1005" s="2"/>
      <x:c r="AI1005" s="2"/>
      <x:c r="AJ1005" s="2"/>
      <x:c r="AK1005" s="2"/>
      <x:c r="AL1005" s="2"/>
      <x:c r="AM1005" s="2"/>
      <x:c r="AN1005" s="2"/>
      <x:c r="AO1005" s="2"/>
      <x:c r="AP1005" s="2"/>
      <x:c r="AQ1005" s="2"/>
      <x:c r="AR1005" s="2"/>
      <x:c r="AS1005" s="2"/>
    </x:row>
    <x:row r="1006">
      <x:c r="B1006" s="2"/>
      <x:c r="C1006" s="2"/>
      <x:c r="D1006" s="2"/>
      <x:c r="E1006" s="2"/>
      <x:c r="F1006" s="2"/>
      <x:c r="G1006" s="2"/>
      <x:c r="H1006" s="2"/>
      <x:c r="I1006" s="2"/>
      <x:c r="J1006" s="2"/>
      <x:c r="K1006" s="2"/>
      <x:c r="L1006" s="2"/>
      <x:c r="M1006" s="2"/>
      <x:c r="N1006" s="2"/>
      <x:c r="O1006" s="2"/>
      <x:c r="P1006" s="2"/>
      <x:c r="Q1006" s="2"/>
      <x:c r="R1006" s="2"/>
      <x:c r="S1006" s="2"/>
      <x:c r="T1006" s="2"/>
      <x:c r="U1006" s="2"/>
      <x:c r="V1006" s="2"/>
      <x:c r="W1006" s="2"/>
      <x:c r="X1006" s="2"/>
      <x:c r="Y1006" s="2"/>
      <x:c r="Z1006" s="2"/>
      <x:c r="AA1006" s="2"/>
      <x:c r="AB1006" s="2"/>
      <x:c r="AC1006" s="2"/>
      <x:c r="AD1006" s="2"/>
      <x:c r="AE1006" s="2"/>
      <x:c r="AF1006" s="2"/>
      <x:c r="AG1006" s="2"/>
      <x:c r="AH1006" s="2"/>
      <x:c r="AI1006" s="2"/>
      <x:c r="AJ1006" s="2"/>
      <x:c r="AK1006" s="2"/>
      <x:c r="AL1006" s="2"/>
      <x:c r="AM1006" s="2"/>
      <x:c r="AN1006" s="2"/>
      <x:c r="AO1006" s="2"/>
      <x:c r="AP1006" s="2"/>
      <x:c r="AQ1006" s="2"/>
      <x:c r="AR1006" s="2"/>
      <x:c r="AS1006" s="2"/>
    </x:row>
    <x:row r="1007">
      <x:c r="B1007" s="2"/>
      <x:c r="C1007" s="2"/>
      <x:c r="D1007" s="2"/>
      <x:c r="E1007" s="2"/>
      <x:c r="F1007" s="2"/>
      <x:c r="G1007" s="2"/>
      <x:c r="H1007" s="2"/>
      <x:c r="I1007" s="2"/>
      <x:c r="J1007" s="2"/>
      <x:c r="K1007" s="2"/>
      <x:c r="L1007" s="2"/>
      <x:c r="M1007" s="2"/>
      <x:c r="N1007" s="2"/>
      <x:c r="O1007" s="2"/>
      <x:c r="P1007" s="2"/>
      <x:c r="Q1007" s="2"/>
      <x:c r="R1007" s="2"/>
      <x:c r="S1007" s="2"/>
      <x:c r="T1007" s="2"/>
      <x:c r="U1007" s="2"/>
      <x:c r="V1007" s="2"/>
      <x:c r="W1007" s="2"/>
      <x:c r="X1007" s="2"/>
      <x:c r="Y1007" s="2"/>
      <x:c r="Z1007" s="2"/>
      <x:c r="AA1007" s="2"/>
      <x:c r="AB1007" s="2"/>
      <x:c r="AC1007" s="2"/>
      <x:c r="AD1007" s="2"/>
      <x:c r="AE1007" s="2"/>
      <x:c r="AF1007" s="2"/>
      <x:c r="AG1007" s="2"/>
      <x:c r="AH1007" s="2"/>
      <x:c r="AI1007" s="2"/>
      <x:c r="AJ1007" s="2"/>
      <x:c r="AK1007" s="2"/>
      <x:c r="AL1007" s="2"/>
      <x:c r="AM1007" s="2"/>
      <x:c r="AN1007" s="2"/>
      <x:c r="AO1007" s="2"/>
      <x:c r="AP1007" s="2"/>
      <x:c r="AQ1007" s="2"/>
      <x:c r="AR1007" s="2"/>
      <x:c r="AS1007" s="2"/>
    </x:row>
    <x:row r="1008">
      <x:c r="B1008" s="2"/>
      <x:c r="C1008" s="2"/>
      <x:c r="D1008" s="2"/>
      <x:c r="E1008" s="2"/>
      <x:c r="F1008" s="2"/>
      <x:c r="G1008" s="2"/>
      <x:c r="H1008" s="2"/>
      <x:c r="I1008" s="2"/>
      <x:c r="J1008" s="2"/>
      <x:c r="K1008" s="2"/>
      <x:c r="L1008" s="2"/>
      <x:c r="M1008" s="2"/>
      <x:c r="N1008" s="2"/>
      <x:c r="O1008" s="2"/>
      <x:c r="P1008" s="2"/>
      <x:c r="Q1008" s="2"/>
      <x:c r="R1008" s="2"/>
      <x:c r="S1008" s="2"/>
      <x:c r="T1008" s="2"/>
      <x:c r="U1008" s="2"/>
      <x:c r="V1008" s="2"/>
      <x:c r="W1008" s="2"/>
      <x:c r="X1008" s="2"/>
      <x:c r="Y1008" s="2"/>
      <x:c r="Z1008" s="2"/>
      <x:c r="AA1008" s="2"/>
      <x:c r="AB1008" s="2"/>
      <x:c r="AC1008" s="2"/>
      <x:c r="AD1008" s="2"/>
      <x:c r="AE1008" s="2"/>
      <x:c r="AF1008" s="2"/>
      <x:c r="AG1008" s="2"/>
      <x:c r="AH1008" s="2"/>
      <x:c r="AI1008" s="2"/>
      <x:c r="AJ1008" s="2"/>
      <x:c r="AK1008" s="2"/>
      <x:c r="AL1008" s="2"/>
      <x:c r="AM1008" s="2"/>
      <x:c r="AN1008" s="2"/>
      <x:c r="AO1008" s="2"/>
      <x:c r="AP1008" s="2"/>
      <x:c r="AQ1008" s="2"/>
      <x:c r="AR1008" s="2"/>
      <x:c r="AS1008" s="2"/>
    </x:row>
    <x:row r="1009">
      <x:c r="B1009" s="2"/>
      <x:c r="C1009" s="2"/>
      <x:c r="D1009" s="2"/>
      <x:c r="E1009" s="2"/>
      <x:c r="F1009" s="2"/>
      <x:c r="G1009" s="2"/>
      <x:c r="H1009" s="2"/>
      <x:c r="I1009" s="2"/>
      <x:c r="J1009" s="2"/>
      <x:c r="K1009" s="2"/>
      <x:c r="L1009" s="2"/>
      <x:c r="M1009" s="2"/>
      <x:c r="N1009" s="2"/>
      <x:c r="O1009" s="2"/>
      <x:c r="P1009" s="2"/>
      <x:c r="Q1009" s="2"/>
      <x:c r="R1009" s="2"/>
      <x:c r="S1009" s="2"/>
      <x:c r="T1009" s="2"/>
      <x:c r="U1009" s="2"/>
      <x:c r="V1009" s="2"/>
      <x:c r="W1009" s="2"/>
      <x:c r="X1009" s="2"/>
      <x:c r="Y1009" s="2"/>
      <x:c r="Z1009" s="2"/>
      <x:c r="AA1009" s="2"/>
      <x:c r="AB1009" s="2"/>
      <x:c r="AC1009" s="2"/>
      <x:c r="AD1009" s="2"/>
      <x:c r="AE1009" s="2"/>
      <x:c r="AF1009" s="2"/>
      <x:c r="AG1009" s="2"/>
      <x:c r="AH1009" s="2"/>
      <x:c r="AI1009" s="2"/>
      <x:c r="AJ1009" s="2"/>
      <x:c r="AK1009" s="2"/>
      <x:c r="AL1009" s="2"/>
      <x:c r="AM1009" s="2"/>
      <x:c r="AN1009" s="2"/>
      <x:c r="AO1009" s="2"/>
      <x:c r="AP1009" s="2"/>
      <x:c r="AQ1009" s="2"/>
      <x:c r="AR1009" s="2"/>
      <x:c r="AS1009" s="2"/>
    </x:row>
    <x:row r="1010">
      <x:c r="B1010" s="2"/>
      <x:c r="C1010" s="2"/>
      <x:c r="D1010" s="2"/>
      <x:c r="E1010" s="2"/>
      <x:c r="F1010" s="2"/>
      <x:c r="G1010" s="2"/>
      <x:c r="H1010" s="2"/>
      <x:c r="I1010" s="2"/>
      <x:c r="J1010" s="2"/>
      <x:c r="K1010" s="2"/>
      <x:c r="L1010" s="2"/>
      <x:c r="M1010" s="2"/>
      <x:c r="N1010" s="2"/>
      <x:c r="O1010" s="2"/>
      <x:c r="P1010" s="2"/>
      <x:c r="Q1010" s="2"/>
      <x:c r="R1010" s="2"/>
      <x:c r="S1010" s="2"/>
      <x:c r="T1010" s="2"/>
      <x:c r="U1010" s="2"/>
      <x:c r="V1010" s="2"/>
      <x:c r="W1010" s="2"/>
      <x:c r="X1010" s="2"/>
      <x:c r="Y1010" s="2"/>
      <x:c r="Z1010" s="2"/>
      <x:c r="AA1010" s="2"/>
      <x:c r="AB1010" s="2"/>
      <x:c r="AC1010" s="2"/>
      <x:c r="AD1010" s="2"/>
      <x:c r="AE1010" s="2"/>
      <x:c r="AF1010" s="2"/>
      <x:c r="AG1010" s="2"/>
      <x:c r="AH1010" s="2"/>
      <x:c r="AI1010" s="2"/>
      <x:c r="AJ1010" s="2"/>
      <x:c r="AK1010" s="2"/>
      <x:c r="AL1010" s="2"/>
      <x:c r="AM1010" s="2"/>
      <x:c r="AN1010" s="2"/>
      <x:c r="AO1010" s="2"/>
      <x:c r="AP1010" s="2"/>
      <x:c r="AQ1010" s="2"/>
      <x:c r="AR1010" s="2"/>
      <x:c r="AS1010" s="2"/>
    </x:row>
    <x:row r="1011">
      <x:c r="B1011" s="2"/>
      <x:c r="C1011" s="2"/>
      <x:c r="D1011" s="2"/>
      <x:c r="E1011" s="2"/>
      <x:c r="F1011" s="2"/>
      <x:c r="G1011" s="2"/>
      <x:c r="H1011" s="2"/>
      <x:c r="I1011" s="2"/>
      <x:c r="J1011" s="2"/>
      <x:c r="K1011" s="2"/>
      <x:c r="L1011" s="2"/>
      <x:c r="M1011" s="2"/>
      <x:c r="N1011" s="2"/>
      <x:c r="O1011" s="2"/>
      <x:c r="P1011" s="2"/>
      <x:c r="Q1011" s="2"/>
      <x:c r="R1011" s="2"/>
      <x:c r="S1011" s="2"/>
      <x:c r="T1011" s="2"/>
      <x:c r="U1011" s="2"/>
      <x:c r="V1011" s="2"/>
      <x:c r="W1011" s="2"/>
      <x:c r="X1011" s="2"/>
      <x:c r="Y1011" s="2"/>
      <x:c r="Z1011" s="2"/>
      <x:c r="AA1011" s="2"/>
      <x:c r="AB1011" s="2"/>
      <x:c r="AC1011" s="2"/>
      <x:c r="AD1011" s="2"/>
      <x:c r="AE1011" s="2"/>
      <x:c r="AF1011" s="2"/>
      <x:c r="AG1011" s="2"/>
      <x:c r="AH1011" s="2"/>
      <x:c r="AI1011" s="2"/>
      <x:c r="AJ1011" s="2"/>
      <x:c r="AK1011" s="2"/>
      <x:c r="AL1011" s="2"/>
      <x:c r="AM1011" s="2"/>
      <x:c r="AN1011" s="2"/>
      <x:c r="AO1011" s="2"/>
      <x:c r="AP1011" s="2"/>
      <x:c r="AQ1011" s="2"/>
      <x:c r="AR1011" s="2"/>
      <x:c r="AS1011" s="2"/>
    </x:row>
    <x:row r="1012">
      <x:c r="B1012" s="2"/>
      <x:c r="C1012" s="2"/>
      <x:c r="D1012" s="2"/>
      <x:c r="E1012" s="2"/>
      <x:c r="F1012" s="2"/>
      <x:c r="G1012" s="2"/>
      <x:c r="H1012" s="2"/>
      <x:c r="I1012" s="2"/>
      <x:c r="J1012" s="2"/>
      <x:c r="K1012" s="2"/>
      <x:c r="L1012" s="2"/>
      <x:c r="M1012" s="2"/>
      <x:c r="N1012" s="2"/>
      <x:c r="O1012" s="2"/>
      <x:c r="P1012" s="2"/>
      <x:c r="Q1012" s="2"/>
      <x:c r="R1012" s="2"/>
      <x:c r="S1012" s="2"/>
      <x:c r="T1012" s="2"/>
      <x:c r="U1012" s="2"/>
      <x:c r="V1012" s="2"/>
      <x:c r="W1012" s="2"/>
      <x:c r="X1012" s="2"/>
      <x:c r="Y1012" s="2"/>
      <x:c r="Z1012" s="2"/>
      <x:c r="AA1012" s="2"/>
      <x:c r="AB1012" s="2"/>
      <x:c r="AC1012" s="2"/>
      <x:c r="AD1012" s="2"/>
      <x:c r="AE1012" s="2"/>
      <x:c r="AF1012" s="2"/>
      <x:c r="AG1012" s="2"/>
      <x:c r="AH1012" s="2"/>
      <x:c r="AI1012" s="2"/>
      <x:c r="AJ1012" s="2"/>
      <x:c r="AK1012" s="2"/>
      <x:c r="AL1012" s="2"/>
      <x:c r="AM1012" s="2"/>
      <x:c r="AN1012" s="2"/>
      <x:c r="AO1012" s="2"/>
      <x:c r="AP1012" s="2"/>
      <x:c r="AQ1012" s="2"/>
      <x:c r="AR1012" s="2"/>
      <x:c r="AS1012" s="2"/>
    </x:row>
    <x:row r="1013">
      <x:c r="B1013" s="2"/>
      <x:c r="C1013" s="2"/>
      <x:c r="D1013" s="2"/>
      <x:c r="E1013" s="2"/>
      <x:c r="F1013" s="2"/>
      <x:c r="G1013" s="2"/>
      <x:c r="H1013" s="2"/>
      <x:c r="I1013" s="2"/>
      <x:c r="J1013" s="2"/>
      <x:c r="K1013" s="2"/>
      <x:c r="L1013" s="2"/>
      <x:c r="M1013" s="2"/>
      <x:c r="N1013" s="2"/>
      <x:c r="O1013" s="2"/>
      <x:c r="P1013" s="2"/>
      <x:c r="Q1013" s="2"/>
      <x:c r="R1013" s="2"/>
      <x:c r="S1013" s="2"/>
      <x:c r="T1013" s="2"/>
      <x:c r="U1013" s="2"/>
      <x:c r="V1013" s="2"/>
      <x:c r="W1013" s="2"/>
      <x:c r="X1013" s="2"/>
      <x:c r="Y1013" s="2"/>
      <x:c r="Z1013" s="2"/>
      <x:c r="AA1013" s="2"/>
      <x:c r="AB1013" s="2"/>
      <x:c r="AC1013" s="2"/>
      <x:c r="AD1013" s="2"/>
      <x:c r="AE1013" s="2"/>
      <x:c r="AF1013" s="2"/>
      <x:c r="AG1013" s="2"/>
      <x:c r="AH1013" s="2"/>
      <x:c r="AI1013" s="2"/>
      <x:c r="AJ1013" s="2"/>
      <x:c r="AK1013" s="2"/>
      <x:c r="AL1013" s="2"/>
      <x:c r="AM1013" s="2"/>
      <x:c r="AN1013" s="2"/>
      <x:c r="AO1013" s="2"/>
      <x:c r="AP1013" s="2"/>
      <x:c r="AQ1013" s="2"/>
      <x:c r="AR1013" s="2"/>
      <x:c r="AS1013" s="2"/>
    </x:row>
    <x:row r="1014">
      <x:c r="B1014" s="2"/>
      <x:c r="C1014" s="2"/>
      <x:c r="D1014" s="2"/>
      <x:c r="E1014" s="2"/>
      <x:c r="F1014" s="2"/>
      <x:c r="G1014" s="2"/>
      <x:c r="H1014" s="2"/>
      <x:c r="I1014" s="2"/>
      <x:c r="J1014" s="2"/>
      <x:c r="K1014" s="2"/>
      <x:c r="L1014" s="2"/>
      <x:c r="M1014" s="2"/>
      <x:c r="N1014" s="2"/>
      <x:c r="O1014" s="2"/>
      <x:c r="P1014" s="2"/>
      <x:c r="Q1014" s="2"/>
      <x:c r="R1014" s="2"/>
      <x:c r="S1014" s="2"/>
      <x:c r="T1014" s="2"/>
      <x:c r="U1014" s="2"/>
      <x:c r="V1014" s="2"/>
      <x:c r="W1014" s="2"/>
      <x:c r="X1014" s="2"/>
      <x:c r="Y1014" s="2"/>
      <x:c r="Z1014" s="2"/>
      <x:c r="AA1014" s="2"/>
      <x:c r="AB1014" s="2"/>
      <x:c r="AC1014" s="2"/>
      <x:c r="AD1014" s="2"/>
      <x:c r="AE1014" s="2"/>
      <x:c r="AF1014" s="2"/>
      <x:c r="AG1014" s="2"/>
      <x:c r="AH1014" s="2"/>
      <x:c r="AI1014" s="2"/>
      <x:c r="AJ1014" s="2"/>
      <x:c r="AK1014" s="2"/>
      <x:c r="AL1014" s="2"/>
      <x:c r="AM1014" s="2"/>
      <x:c r="AN1014" s="2"/>
      <x:c r="AO1014" s="2"/>
      <x:c r="AP1014" s="2"/>
      <x:c r="AQ1014" s="2"/>
      <x:c r="AR1014" s="2"/>
      <x:c r="AS1014" s="2"/>
    </x:row>
    <x:row r="1015">
      <x:c r="B1015" s="2"/>
      <x:c r="C1015" s="2"/>
      <x:c r="D1015" s="2"/>
      <x:c r="E1015" s="2"/>
      <x:c r="F1015" s="2"/>
      <x:c r="G1015" s="2"/>
      <x:c r="H1015" s="2"/>
      <x:c r="I1015" s="2"/>
      <x:c r="J1015" s="2"/>
      <x:c r="K1015" s="2"/>
      <x:c r="L1015" s="2"/>
      <x:c r="M1015" s="2"/>
      <x:c r="N1015" s="2"/>
      <x:c r="O1015" s="2"/>
      <x:c r="P1015" s="2"/>
      <x:c r="Q1015" s="2"/>
      <x:c r="R1015" s="2"/>
      <x:c r="S1015" s="2"/>
      <x:c r="T1015" s="2"/>
      <x:c r="U1015" s="2"/>
      <x:c r="V1015" s="2"/>
      <x:c r="W1015" s="2"/>
      <x:c r="X1015" s="2"/>
      <x:c r="Y1015" s="2"/>
      <x:c r="Z1015" s="2"/>
      <x:c r="AA1015" s="2"/>
      <x:c r="AB1015" s="2"/>
      <x:c r="AC1015" s="2"/>
      <x:c r="AD1015" s="2"/>
      <x:c r="AE1015" s="2"/>
      <x:c r="AF1015" s="2"/>
      <x:c r="AG1015" s="2"/>
      <x:c r="AH1015" s="2"/>
      <x:c r="AI1015" s="2"/>
      <x:c r="AJ1015" s="2"/>
      <x:c r="AK1015" s="2"/>
      <x:c r="AL1015" s="2"/>
      <x:c r="AM1015" s="2"/>
      <x:c r="AN1015" s="2"/>
      <x:c r="AO1015" s="2"/>
      <x:c r="AP1015" s="2"/>
      <x:c r="AQ1015" s="2"/>
      <x:c r="AR1015" s="2"/>
      <x:c r="AS1015" s="2"/>
    </x:row>
    <x:row r="1016">
      <x:c r="B1016" s="2"/>
      <x:c r="C1016" s="2"/>
      <x:c r="D1016" s="2"/>
      <x:c r="E1016" s="2"/>
      <x:c r="F1016" s="2"/>
      <x:c r="G1016" s="2"/>
      <x:c r="H1016" s="2"/>
      <x:c r="I1016" s="2"/>
      <x:c r="J1016" s="2"/>
      <x:c r="K1016" s="2"/>
      <x:c r="L1016" s="2"/>
      <x:c r="M1016" s="2"/>
      <x:c r="N1016" s="2"/>
      <x:c r="O1016" s="2"/>
      <x:c r="P1016" s="2"/>
      <x:c r="Q1016" s="2"/>
      <x:c r="R1016" s="2"/>
      <x:c r="S1016" s="2"/>
      <x:c r="T1016" s="2"/>
      <x:c r="U1016" s="2"/>
      <x:c r="V1016" s="2"/>
      <x:c r="W1016" s="2"/>
      <x:c r="X1016" s="2"/>
      <x:c r="Y1016" s="2"/>
      <x:c r="Z1016" s="2"/>
      <x:c r="AA1016" s="2"/>
      <x:c r="AB1016" s="2"/>
      <x:c r="AC1016" s="2"/>
      <x:c r="AD1016" s="2"/>
      <x:c r="AE1016" s="2"/>
      <x:c r="AF1016" s="2"/>
      <x:c r="AG1016" s="2"/>
      <x:c r="AH1016" s="2"/>
      <x:c r="AI1016" s="2"/>
      <x:c r="AJ1016" s="2"/>
      <x:c r="AK1016" s="2"/>
      <x:c r="AL1016" s="2"/>
      <x:c r="AM1016" s="2"/>
      <x:c r="AN1016" s="2"/>
      <x:c r="AO1016" s="2"/>
      <x:c r="AP1016" s="2"/>
      <x:c r="AQ1016" s="2"/>
      <x:c r="AR1016" s="2"/>
      <x:c r="AS1016" s="2"/>
    </x:row>
    <x:row r="1017">
      <x:c r="B1017" s="2"/>
      <x:c r="C1017" s="2"/>
      <x:c r="D1017" s="2"/>
      <x:c r="E1017" s="2"/>
      <x:c r="F1017" s="2"/>
      <x:c r="G1017" s="2"/>
      <x:c r="H1017" s="2"/>
      <x:c r="I1017" s="2"/>
      <x:c r="J1017" s="2"/>
      <x:c r="K1017" s="2"/>
      <x:c r="L1017" s="2"/>
      <x:c r="M1017" s="2"/>
      <x:c r="N1017" s="2"/>
      <x:c r="O1017" s="2"/>
      <x:c r="P1017" s="2"/>
      <x:c r="Q1017" s="2"/>
      <x:c r="R1017" s="2"/>
      <x:c r="S1017" s="2"/>
      <x:c r="T1017" s="2"/>
      <x:c r="U1017" s="2"/>
      <x:c r="V1017" s="2"/>
      <x:c r="W1017" s="2"/>
      <x:c r="X1017" s="2"/>
      <x:c r="Y1017" s="2"/>
      <x:c r="Z1017" s="2"/>
      <x:c r="AA1017" s="2"/>
      <x:c r="AB1017" s="2"/>
      <x:c r="AC1017" s="2"/>
      <x:c r="AD1017" s="2"/>
      <x:c r="AE1017" s="2"/>
      <x:c r="AF1017" s="2"/>
      <x:c r="AG1017" s="2"/>
      <x:c r="AH1017" s="2"/>
      <x:c r="AI1017" s="2"/>
      <x:c r="AJ1017" s="2"/>
      <x:c r="AK1017" s="2"/>
      <x:c r="AL1017" s="2"/>
      <x:c r="AM1017" s="2"/>
      <x:c r="AN1017" s="2"/>
      <x:c r="AO1017" s="2"/>
      <x:c r="AP1017" s="2"/>
      <x:c r="AQ1017" s="2"/>
      <x:c r="AR1017" s="2"/>
      <x:c r="AS1017" s="2"/>
    </x:row>
    <x:row r="1018">
      <x:c r="B1018" s="2"/>
      <x:c r="C1018" s="2"/>
      <x:c r="D1018" s="2"/>
      <x:c r="E1018" s="2"/>
      <x:c r="F1018" s="2"/>
      <x:c r="G1018" s="2"/>
      <x:c r="H1018" s="2"/>
      <x:c r="I1018" s="2"/>
      <x:c r="J1018" s="2"/>
      <x:c r="K1018" s="2"/>
      <x:c r="L1018" s="2"/>
      <x:c r="M1018" s="2"/>
      <x:c r="N1018" s="2"/>
      <x:c r="O1018" s="2"/>
      <x:c r="P1018" s="2"/>
      <x:c r="Q1018" s="2"/>
      <x:c r="R1018" s="2"/>
      <x:c r="S1018" s="2"/>
      <x:c r="T1018" s="2"/>
      <x:c r="U1018" s="2"/>
      <x:c r="V1018" s="2"/>
      <x:c r="W1018" s="2"/>
      <x:c r="X1018" s="2"/>
      <x:c r="Y1018" s="2"/>
      <x:c r="Z1018" s="2"/>
      <x:c r="AA1018" s="2"/>
      <x:c r="AB1018" s="2"/>
      <x:c r="AC1018" s="2"/>
      <x:c r="AD1018" s="2"/>
      <x:c r="AE1018" s="2"/>
      <x:c r="AF1018" s="2"/>
      <x:c r="AG1018" s="2"/>
      <x:c r="AH1018" s="2"/>
      <x:c r="AI1018" s="2"/>
      <x:c r="AJ1018" s="2"/>
      <x:c r="AK1018" s="2"/>
      <x:c r="AL1018" s="2"/>
      <x:c r="AM1018" s="2"/>
      <x:c r="AN1018" s="2"/>
      <x:c r="AO1018" s="2"/>
      <x:c r="AP1018" s="2"/>
      <x:c r="AQ1018" s="2"/>
      <x:c r="AR1018" s="2"/>
      <x:c r="AS1018" s="2"/>
    </x:row>
    <x:row r="1019">
      <x:c r="B1019" s="2"/>
      <x:c r="C1019" s="2"/>
      <x:c r="D1019" s="2"/>
      <x:c r="E1019" s="2"/>
      <x:c r="F1019" s="2"/>
      <x:c r="G1019" s="2"/>
      <x:c r="H1019" s="2"/>
      <x:c r="I1019" s="2"/>
      <x:c r="J1019" s="2"/>
      <x:c r="K1019" s="2"/>
      <x:c r="L1019" s="2"/>
      <x:c r="M1019" s="2"/>
      <x:c r="N1019" s="2"/>
      <x:c r="O1019" s="2"/>
      <x:c r="P1019" s="2"/>
      <x:c r="Q1019" s="2"/>
      <x:c r="R1019" s="2"/>
      <x:c r="S1019" s="2"/>
      <x:c r="T1019" s="2"/>
      <x:c r="U1019" s="2"/>
      <x:c r="V1019" s="2"/>
      <x:c r="W1019" s="2"/>
      <x:c r="X1019" s="2"/>
      <x:c r="Y1019" s="2"/>
      <x:c r="Z1019" s="2"/>
      <x:c r="AA1019" s="2"/>
      <x:c r="AB1019" s="2"/>
      <x:c r="AC1019" s="2"/>
      <x:c r="AD1019" s="2"/>
      <x:c r="AE1019" s="2"/>
      <x:c r="AF1019" s="2"/>
      <x:c r="AG1019" s="2"/>
      <x:c r="AH1019" s="2"/>
      <x:c r="AI1019" s="2"/>
      <x:c r="AJ1019" s="2"/>
      <x:c r="AK1019" s="2"/>
      <x:c r="AL1019" s="2"/>
      <x:c r="AM1019" s="2"/>
      <x:c r="AN1019" s="2"/>
      <x:c r="AO1019" s="2"/>
      <x:c r="AP1019" s="2"/>
      <x:c r="AQ1019" s="2"/>
      <x:c r="AR1019" s="2"/>
      <x:c r="AS1019" s="2"/>
    </x:row>
    <x:row r="1020">
      <x:c r="B1020" s="2"/>
      <x:c r="C1020" s="2"/>
      <x:c r="D1020" s="2"/>
      <x:c r="E1020" s="2"/>
      <x:c r="F1020" s="2"/>
      <x:c r="G1020" s="2"/>
      <x:c r="H1020" s="2"/>
      <x:c r="I1020" s="2"/>
      <x:c r="J1020" s="2"/>
      <x:c r="K1020" s="2"/>
      <x:c r="L1020" s="2"/>
      <x:c r="M1020" s="2"/>
      <x:c r="N1020" s="2"/>
      <x:c r="O1020" s="2"/>
      <x:c r="P1020" s="2"/>
      <x:c r="Q1020" s="2"/>
      <x:c r="R1020" s="2"/>
      <x:c r="S1020" s="2"/>
      <x:c r="T1020" s="2"/>
      <x:c r="U1020" s="2"/>
      <x:c r="V1020" s="2"/>
      <x:c r="W1020" s="2"/>
      <x:c r="X1020" s="2"/>
      <x:c r="Y1020" s="2"/>
      <x:c r="Z1020" s="2"/>
      <x:c r="AA1020" s="2"/>
      <x:c r="AB1020" s="2"/>
      <x:c r="AC1020" s="2"/>
      <x:c r="AD1020" s="2"/>
      <x:c r="AE1020" s="2"/>
      <x:c r="AF1020" s="2"/>
      <x:c r="AG1020" s="2"/>
      <x:c r="AH1020" s="2"/>
      <x:c r="AI1020" s="2"/>
      <x:c r="AJ1020" s="2"/>
      <x:c r="AK1020" s="2"/>
      <x:c r="AL1020" s="2"/>
      <x:c r="AM1020" s="2"/>
      <x:c r="AN1020" s="2"/>
      <x:c r="AO1020" s="2"/>
      <x:c r="AP1020" s="2"/>
      <x:c r="AQ1020" s="2"/>
      <x:c r="AR1020" s="2"/>
      <x:c r="AS1020" s="2"/>
    </x:row>
    <x:row r="1021">
      <x:c r="B1021" s="2"/>
      <x:c r="C1021" s="2"/>
      <x:c r="D1021" s="2"/>
      <x:c r="E1021" s="2"/>
      <x:c r="F1021" s="2"/>
      <x:c r="G1021" s="2"/>
      <x:c r="H1021" s="2"/>
      <x:c r="I1021" s="2"/>
      <x:c r="J1021" s="2"/>
      <x:c r="K1021" s="2"/>
      <x:c r="L1021" s="2"/>
      <x:c r="M1021" s="2"/>
      <x:c r="N1021" s="2"/>
      <x:c r="O1021" s="2"/>
      <x:c r="P1021" s="2"/>
      <x:c r="Q1021" s="2"/>
      <x:c r="R1021" s="2"/>
      <x:c r="S1021" s="2"/>
      <x:c r="T1021" s="2"/>
      <x:c r="U1021" s="2"/>
      <x:c r="V1021" s="2"/>
      <x:c r="W1021" s="2"/>
      <x:c r="X1021" s="2"/>
      <x:c r="Y1021" s="2"/>
      <x:c r="Z1021" s="2"/>
      <x:c r="AA1021" s="2"/>
      <x:c r="AB1021" s="2"/>
      <x:c r="AC1021" s="2"/>
      <x:c r="AD1021" s="2"/>
      <x:c r="AE1021" s="2"/>
      <x:c r="AF1021" s="2"/>
      <x:c r="AG1021" s="2"/>
      <x:c r="AH1021" s="2"/>
      <x:c r="AI1021" s="2"/>
      <x:c r="AJ1021" s="2"/>
      <x:c r="AK1021" s="2"/>
      <x:c r="AL1021" s="2"/>
      <x:c r="AM1021" s="2"/>
      <x:c r="AN1021" s="2"/>
      <x:c r="AO1021" s="2"/>
      <x:c r="AP1021" s="2"/>
      <x:c r="AQ1021" s="2"/>
      <x:c r="AR1021" s="2"/>
      <x:c r="AS1021" s="2"/>
    </x:row>
    <x:row r="1022">
      <x:c r="B1022" s="2"/>
      <x:c r="C1022" s="2"/>
      <x:c r="D1022" s="2"/>
      <x:c r="E1022" s="2"/>
      <x:c r="F1022" s="2"/>
      <x:c r="G1022" s="2"/>
      <x:c r="H1022" s="2"/>
      <x:c r="I1022" s="2"/>
      <x:c r="J1022" s="2"/>
      <x:c r="K1022" s="2"/>
      <x:c r="L1022" s="2"/>
      <x:c r="M1022" s="2"/>
      <x:c r="N1022" s="2"/>
      <x:c r="O1022" s="2"/>
      <x:c r="P1022" s="2"/>
      <x:c r="Q1022" s="2"/>
      <x:c r="R1022" s="2"/>
      <x:c r="S1022" s="2"/>
      <x:c r="T1022" s="2"/>
      <x:c r="U1022" s="2"/>
      <x:c r="V1022" s="2"/>
      <x:c r="W1022" s="2"/>
      <x:c r="X1022" s="2"/>
      <x:c r="Y1022" s="2"/>
      <x:c r="Z1022" s="2"/>
      <x:c r="AA1022" s="2"/>
      <x:c r="AB1022" s="2"/>
      <x:c r="AC1022" s="2"/>
      <x:c r="AD1022" s="2"/>
      <x:c r="AE1022" s="2"/>
      <x:c r="AF1022" s="2"/>
      <x:c r="AG1022" s="2"/>
      <x:c r="AH1022" s="2"/>
      <x:c r="AI1022" s="2"/>
      <x:c r="AJ1022" s="2"/>
      <x:c r="AK1022" s="2"/>
      <x:c r="AL1022" s="2"/>
      <x:c r="AM1022" s="2"/>
      <x:c r="AN1022" s="2"/>
      <x:c r="AO1022" s="2"/>
      <x:c r="AP1022" s="2"/>
      <x:c r="AQ1022" s="2"/>
      <x:c r="AR1022" s="2"/>
      <x:c r="AS1022" s="2"/>
    </x:row>
    <x:row r="1023">
      <x:c r="B1023" s="2"/>
      <x:c r="C1023" s="2"/>
      <x:c r="D1023" s="2"/>
      <x:c r="E1023" s="2"/>
      <x:c r="F1023" s="2"/>
      <x:c r="G1023" s="2"/>
      <x:c r="H1023" s="2"/>
      <x:c r="I1023" s="2"/>
      <x:c r="J1023" s="2"/>
      <x:c r="K1023" s="2"/>
      <x:c r="L1023" s="2"/>
      <x:c r="M1023" s="2"/>
      <x:c r="N1023" s="2"/>
      <x:c r="O1023" s="2"/>
      <x:c r="P1023" s="2"/>
      <x:c r="Q1023" s="2"/>
      <x:c r="R1023" s="2"/>
      <x:c r="S1023" s="2"/>
      <x:c r="T1023" s="2"/>
      <x:c r="U1023" s="2"/>
      <x:c r="V1023" s="2"/>
      <x:c r="W1023" s="2"/>
      <x:c r="X1023" s="2"/>
      <x:c r="Y1023" s="2"/>
      <x:c r="Z1023" s="2"/>
      <x:c r="AA1023" s="2"/>
      <x:c r="AB1023" s="2"/>
      <x:c r="AC1023" s="2"/>
      <x:c r="AD1023" s="2"/>
      <x:c r="AE1023" s="2"/>
      <x:c r="AF1023" s="2"/>
      <x:c r="AG1023" s="2"/>
      <x:c r="AH1023" s="2"/>
      <x:c r="AI1023" s="2"/>
      <x:c r="AJ1023" s="2"/>
      <x:c r="AK1023" s="2"/>
      <x:c r="AL1023" s="2"/>
      <x:c r="AM1023" s="2"/>
      <x:c r="AN1023" s="2"/>
      <x:c r="AO1023" s="2"/>
      <x:c r="AP1023" s="2"/>
      <x:c r="AQ1023" s="2"/>
      <x:c r="AR1023" s="2"/>
      <x:c r="AS1023" s="2"/>
    </x:row>
    <x:row r="1024">
      <x:c r="B1024" s="2"/>
      <x:c r="C1024" s="2"/>
      <x:c r="D1024" s="2"/>
      <x:c r="E1024" s="2"/>
      <x:c r="F1024" s="2"/>
      <x:c r="G1024" s="2"/>
      <x:c r="H1024" s="2"/>
      <x:c r="I1024" s="2"/>
      <x:c r="J1024" s="2"/>
      <x:c r="K1024" s="2"/>
      <x:c r="L1024" s="2"/>
      <x:c r="M1024" s="2"/>
      <x:c r="N1024" s="2"/>
      <x:c r="O1024" s="2"/>
      <x:c r="P1024" s="2"/>
      <x:c r="Q1024" s="2"/>
      <x:c r="R1024" s="2"/>
      <x:c r="S1024" s="2"/>
      <x:c r="T1024" s="2"/>
      <x:c r="U1024" s="2"/>
      <x:c r="V1024" s="2"/>
      <x:c r="W1024" s="2"/>
      <x:c r="X1024" s="2"/>
      <x:c r="Y1024" s="2"/>
      <x:c r="Z1024" s="2"/>
      <x:c r="AA1024" s="2"/>
      <x:c r="AB1024" s="2"/>
      <x:c r="AC1024" s="2"/>
      <x:c r="AD1024" s="2"/>
      <x:c r="AE1024" s="2"/>
      <x:c r="AF1024" s="2"/>
      <x:c r="AG1024" s="2"/>
      <x:c r="AH1024" s="2"/>
      <x:c r="AI1024" s="2"/>
      <x:c r="AJ1024" s="2"/>
      <x:c r="AK1024" s="2"/>
      <x:c r="AL1024" s="2"/>
      <x:c r="AM1024" s="2"/>
      <x:c r="AN1024" s="2"/>
      <x:c r="AO1024" s="2"/>
      <x:c r="AP1024" s="2"/>
      <x:c r="AQ1024" s="2"/>
      <x:c r="AR1024" s="2"/>
      <x:c r="AS1024" s="2"/>
    </x:row>
    <x:row r="1025">
      <x:c r="B1025" s="2"/>
      <x:c r="C1025" s="2"/>
      <x:c r="D1025" s="2"/>
      <x:c r="E1025" s="2"/>
      <x:c r="F1025" s="2"/>
      <x:c r="G1025" s="2"/>
      <x:c r="H1025" s="2"/>
      <x:c r="I1025" s="2"/>
      <x:c r="J1025" s="2"/>
      <x:c r="K1025" s="2"/>
      <x:c r="L1025" s="2"/>
      <x:c r="M1025" s="2"/>
      <x:c r="N1025" s="2"/>
      <x:c r="O1025" s="2"/>
      <x:c r="P1025" s="2"/>
      <x:c r="Q1025" s="2"/>
      <x:c r="R1025" s="2"/>
      <x:c r="S1025" s="2"/>
      <x:c r="T1025" s="2"/>
      <x:c r="U1025" s="2"/>
      <x:c r="V1025" s="2"/>
      <x:c r="W1025" s="2"/>
      <x:c r="X1025" s="2"/>
      <x:c r="Y1025" s="2"/>
      <x:c r="Z1025" s="2"/>
      <x:c r="AA1025" s="2"/>
      <x:c r="AB1025" s="2"/>
      <x:c r="AC1025" s="2"/>
      <x:c r="AD1025" s="2"/>
      <x:c r="AE1025" s="2"/>
      <x:c r="AF1025" s="2"/>
      <x:c r="AG1025" s="2"/>
      <x:c r="AH1025" s="2"/>
      <x:c r="AI1025" s="2"/>
      <x:c r="AJ1025" s="2"/>
      <x:c r="AK1025" s="2"/>
      <x:c r="AL1025" s="2"/>
      <x:c r="AM1025" s="2"/>
      <x:c r="AN1025" s="2"/>
      <x:c r="AO1025" s="2"/>
      <x:c r="AP1025" s="2"/>
      <x:c r="AQ1025" s="2"/>
      <x:c r="AR1025" s="2"/>
      <x:c r="AS1025" s="2"/>
    </x:row>
    <x:row r="1026">
      <x:c r="B1026" s="2"/>
      <x:c r="C1026" s="2"/>
      <x:c r="D1026" s="2"/>
      <x:c r="E1026" s="2"/>
      <x:c r="F1026" s="2"/>
      <x:c r="G1026" s="2"/>
      <x:c r="H1026" s="2"/>
      <x:c r="I1026" s="2"/>
      <x:c r="J1026" s="2"/>
      <x:c r="K1026" s="2"/>
      <x:c r="L1026" s="2"/>
      <x:c r="M1026" s="2"/>
      <x:c r="N1026" s="2"/>
      <x:c r="O1026" s="2"/>
      <x:c r="P1026" s="2"/>
      <x:c r="Q1026" s="2"/>
      <x:c r="R1026" s="2"/>
      <x:c r="S1026" s="2"/>
      <x:c r="T1026" s="2"/>
      <x:c r="U1026" s="2"/>
      <x:c r="V1026" s="2"/>
      <x:c r="W1026" s="2"/>
      <x:c r="X1026" s="2"/>
      <x:c r="Y1026" s="2"/>
      <x:c r="Z1026" s="2"/>
      <x:c r="AA1026" s="2"/>
      <x:c r="AB1026" s="2"/>
      <x:c r="AC1026" s="2"/>
      <x:c r="AD1026" s="2"/>
      <x:c r="AE1026" s="2"/>
      <x:c r="AF1026" s="2"/>
      <x:c r="AG1026" s="2"/>
      <x:c r="AH1026" s="2"/>
      <x:c r="AI1026" s="2"/>
      <x:c r="AJ1026" s="2"/>
      <x:c r="AK1026" s="2"/>
      <x:c r="AL1026" s="2"/>
      <x:c r="AM1026" s="2"/>
      <x:c r="AN1026" s="2"/>
      <x:c r="AO1026" s="2"/>
      <x:c r="AP1026" s="2"/>
      <x:c r="AQ1026" s="2"/>
      <x:c r="AR1026" s="2"/>
      <x:c r="AS1026" s="2"/>
    </x:row>
    <x:row r="1027">
      <x:c r="B1027" s="2"/>
      <x:c r="C1027" s="2"/>
      <x:c r="D1027" s="2"/>
      <x:c r="E1027" s="2"/>
      <x:c r="F1027" s="2"/>
      <x:c r="G1027" s="2"/>
      <x:c r="H1027" s="2"/>
      <x:c r="I1027" s="2"/>
      <x:c r="J1027" s="2"/>
      <x:c r="K1027" s="2"/>
      <x:c r="L1027" s="2"/>
      <x:c r="M1027" s="2"/>
      <x:c r="N1027" s="2"/>
      <x:c r="O1027" s="2"/>
      <x:c r="P1027" s="2"/>
      <x:c r="Q1027" s="2"/>
      <x:c r="R1027" s="2"/>
      <x:c r="S1027" s="2"/>
      <x:c r="T1027" s="2"/>
      <x:c r="U1027" s="2"/>
      <x:c r="V1027" s="2"/>
      <x:c r="W1027" s="2"/>
      <x:c r="X1027" s="2"/>
      <x:c r="Y1027" s="2"/>
      <x:c r="Z1027" s="2"/>
      <x:c r="AA1027" s="2"/>
      <x:c r="AB1027" s="2"/>
      <x:c r="AC1027" s="2"/>
      <x:c r="AD1027" s="2"/>
      <x:c r="AE1027" s="2"/>
      <x:c r="AF1027" s="2"/>
      <x:c r="AG1027" s="2"/>
      <x:c r="AH1027" s="2"/>
      <x:c r="AI1027" s="2"/>
      <x:c r="AJ1027" s="2"/>
      <x:c r="AK1027" s="2"/>
      <x:c r="AL1027" s="2"/>
      <x:c r="AM1027" s="2"/>
      <x:c r="AN1027" s="2"/>
      <x:c r="AO1027" s="2"/>
      <x:c r="AP1027" s="2"/>
      <x:c r="AQ1027" s="2"/>
      <x:c r="AR1027" s="2"/>
      <x:c r="AS1027" s="2"/>
    </x:row>
    <x:row r="1028">
      <x:c r="B1028" s="2"/>
      <x:c r="C1028" s="2"/>
      <x:c r="D1028" s="2"/>
      <x:c r="E1028" s="2"/>
      <x:c r="F1028" s="2"/>
      <x:c r="G1028" s="2"/>
      <x:c r="H1028" s="2"/>
      <x:c r="I1028" s="2"/>
      <x:c r="J1028" s="2"/>
      <x:c r="K1028" s="2"/>
      <x:c r="L1028" s="2"/>
      <x:c r="M1028" s="2"/>
      <x:c r="N1028" s="2"/>
      <x:c r="O1028" s="2"/>
      <x:c r="P1028" s="2"/>
      <x:c r="Q1028" s="2"/>
      <x:c r="R1028" s="2"/>
      <x:c r="S1028" s="2"/>
      <x:c r="T1028" s="2"/>
      <x:c r="U1028" s="2"/>
      <x:c r="V1028" s="2"/>
      <x:c r="W1028" s="2"/>
      <x:c r="X1028" s="2"/>
      <x:c r="Y1028" s="2"/>
      <x:c r="Z1028" s="2"/>
      <x:c r="AA1028" s="2"/>
      <x:c r="AB1028" s="2"/>
      <x:c r="AC1028" s="2"/>
      <x:c r="AD1028" s="2"/>
      <x:c r="AE1028" s="2"/>
      <x:c r="AF1028" s="2"/>
      <x:c r="AG1028" s="2"/>
      <x:c r="AH1028" s="2"/>
      <x:c r="AI1028" s="2"/>
      <x:c r="AJ1028" s="2"/>
      <x:c r="AK1028" s="2"/>
      <x:c r="AL1028" s="2"/>
      <x:c r="AM1028" s="2"/>
      <x:c r="AN1028" s="2"/>
      <x:c r="AO1028" s="2"/>
      <x:c r="AP1028" s="2"/>
      <x:c r="AQ1028" s="2"/>
      <x:c r="AR1028" s="2"/>
      <x:c r="AS1028" s="2"/>
    </x:row>
    <x:row r="1029">
      <x:c r="B1029" s="2"/>
      <x:c r="C1029" s="2"/>
      <x:c r="D1029" s="2"/>
      <x:c r="E1029" s="2"/>
      <x:c r="F1029" s="2"/>
      <x:c r="G1029" s="2"/>
      <x:c r="H1029" s="2"/>
      <x:c r="I1029" s="2"/>
      <x:c r="J1029" s="2"/>
      <x:c r="K1029" s="2"/>
      <x:c r="L1029" s="2"/>
      <x:c r="M1029" s="2"/>
      <x:c r="N1029" s="2"/>
      <x:c r="O1029" s="2"/>
      <x:c r="P1029" s="2"/>
      <x:c r="Q1029" s="2"/>
      <x:c r="R1029" s="2"/>
      <x:c r="S1029" s="2"/>
      <x:c r="T1029" s="2"/>
      <x:c r="U1029" s="2"/>
      <x:c r="V1029" s="2"/>
      <x:c r="W1029" s="2"/>
      <x:c r="X1029" s="2"/>
      <x:c r="Y1029" s="2"/>
      <x:c r="Z1029" s="2"/>
      <x:c r="AA1029" s="2"/>
      <x:c r="AB1029" s="2"/>
      <x:c r="AC1029" s="2"/>
      <x:c r="AD1029" s="2"/>
      <x:c r="AE1029" s="2"/>
      <x:c r="AF1029" s="2"/>
      <x:c r="AG1029" s="2"/>
      <x:c r="AH1029" s="2"/>
      <x:c r="AI1029" s="2"/>
      <x:c r="AJ1029" s="2"/>
      <x:c r="AK1029" s="2"/>
      <x:c r="AL1029" s="2"/>
      <x:c r="AM1029" s="2"/>
      <x:c r="AN1029" s="2"/>
      <x:c r="AO1029" s="2"/>
      <x:c r="AP1029" s="2"/>
      <x:c r="AQ1029" s="2"/>
      <x:c r="AR1029" s="2"/>
      <x:c r="AS1029" s="2"/>
    </x:row>
    <x:row r="1030">
      <x:c r="B1030" s="2"/>
      <x:c r="C1030" s="2"/>
      <x:c r="D1030" s="2"/>
      <x:c r="E1030" s="2"/>
      <x:c r="F1030" s="2"/>
      <x:c r="G1030" s="2"/>
      <x:c r="H1030" s="2"/>
      <x:c r="I1030" s="2"/>
      <x:c r="J1030" s="2"/>
      <x:c r="K1030" s="2"/>
      <x:c r="L1030" s="2"/>
      <x:c r="M1030" s="2"/>
      <x:c r="N1030" s="2"/>
      <x:c r="O1030" s="2"/>
      <x:c r="P1030" s="2"/>
      <x:c r="Q1030" s="2"/>
      <x:c r="R1030" s="2"/>
      <x:c r="S1030" s="2"/>
      <x:c r="T1030" s="2"/>
      <x:c r="U1030" s="2"/>
      <x:c r="V1030" s="2"/>
      <x:c r="W1030" s="2"/>
      <x:c r="X1030" s="2"/>
      <x:c r="Y1030" s="2"/>
      <x:c r="Z1030" s="2"/>
      <x:c r="AA1030" s="2"/>
      <x:c r="AB1030" s="2"/>
      <x:c r="AC1030" s="2"/>
      <x:c r="AD1030" s="2"/>
      <x:c r="AE1030" s="2"/>
      <x:c r="AF1030" s="2"/>
      <x:c r="AG1030" s="2"/>
      <x:c r="AH1030" s="2"/>
      <x:c r="AI1030" s="2"/>
      <x:c r="AJ1030" s="2"/>
      <x:c r="AK1030" s="2"/>
      <x:c r="AL1030" s="2"/>
      <x:c r="AM1030" s="2"/>
      <x:c r="AN1030" s="2"/>
      <x:c r="AO1030" s="2"/>
      <x:c r="AP1030" s="2"/>
      <x:c r="AQ1030" s="2"/>
      <x:c r="AR1030" s="2"/>
      <x:c r="AS1030" s="2"/>
    </x:row>
    <x:row r="1031">
      <x:c r="B1031" s="2"/>
      <x:c r="C1031" s="2"/>
      <x:c r="D1031" s="2"/>
      <x:c r="E1031" s="2"/>
      <x:c r="F1031" s="2"/>
      <x:c r="G1031" s="2"/>
      <x:c r="H1031" s="2"/>
      <x:c r="I1031" s="2"/>
      <x:c r="J1031" s="2"/>
      <x:c r="K1031" s="2"/>
      <x:c r="L1031" s="2"/>
      <x:c r="M1031" s="2"/>
      <x:c r="N1031" s="2"/>
      <x:c r="O1031" s="2"/>
      <x:c r="P1031" s="2"/>
      <x:c r="Q1031" s="2"/>
      <x:c r="R1031" s="2"/>
      <x:c r="S1031" s="2"/>
      <x:c r="T1031" s="2"/>
      <x:c r="U1031" s="2"/>
      <x:c r="V1031" s="2"/>
      <x:c r="W1031" s="2"/>
      <x:c r="X1031" s="2"/>
      <x:c r="Y1031" s="2"/>
      <x:c r="Z1031" s="2"/>
      <x:c r="AA1031" s="2"/>
      <x:c r="AB1031" s="2"/>
      <x:c r="AC1031" s="2"/>
      <x:c r="AD1031" s="2"/>
      <x:c r="AE1031" s="2"/>
      <x:c r="AF1031" s="2"/>
      <x:c r="AG1031" s="2"/>
      <x:c r="AH1031" s="2"/>
      <x:c r="AI1031" s="2"/>
      <x:c r="AJ1031" s="2"/>
      <x:c r="AK1031" s="2"/>
      <x:c r="AL1031" s="2"/>
      <x:c r="AM1031" s="2"/>
      <x:c r="AN1031" s="2"/>
      <x:c r="AO1031" s="2"/>
      <x:c r="AP1031" s="2"/>
      <x:c r="AQ1031" s="2"/>
      <x:c r="AR1031" s="2"/>
      <x:c r="AS1031" s="2"/>
    </x:row>
    <x:row r="1032">
      <x:c r="B1032" s="2"/>
      <x:c r="C1032" s="2"/>
      <x:c r="D1032" s="2"/>
      <x:c r="E1032" s="2"/>
      <x:c r="F1032" s="2"/>
      <x:c r="G1032" s="2"/>
      <x:c r="H1032" s="2"/>
      <x:c r="I1032" s="2"/>
      <x:c r="J1032" s="2"/>
      <x:c r="K1032" s="2"/>
      <x:c r="L1032" s="2"/>
      <x:c r="M1032" s="2"/>
      <x:c r="N1032" s="2"/>
      <x:c r="O1032" s="2"/>
      <x:c r="P1032" s="2"/>
      <x:c r="Q1032" s="2"/>
      <x:c r="R1032" s="2"/>
      <x:c r="S1032" s="2"/>
      <x:c r="T1032" s="2"/>
      <x:c r="U1032" s="2"/>
      <x:c r="V1032" s="2"/>
      <x:c r="W1032" s="2"/>
      <x:c r="X1032" s="2"/>
      <x:c r="Y1032" s="2"/>
      <x:c r="Z1032" s="2"/>
      <x:c r="AA1032" s="2"/>
      <x:c r="AB1032" s="2"/>
      <x:c r="AC1032" s="2"/>
      <x:c r="AD1032" s="2"/>
      <x:c r="AE1032" s="2"/>
      <x:c r="AF1032" s="2"/>
      <x:c r="AG1032" s="2"/>
      <x:c r="AH1032" s="2"/>
      <x:c r="AI1032" s="2"/>
      <x:c r="AJ1032" s="2"/>
      <x:c r="AK1032" s="2"/>
      <x:c r="AL1032" s="2"/>
      <x:c r="AM1032" s="2"/>
      <x:c r="AN1032" s="2"/>
      <x:c r="AO1032" s="2"/>
      <x:c r="AP1032" s="2"/>
      <x:c r="AQ1032" s="2"/>
      <x:c r="AR1032" s="2"/>
      <x:c r="AS1032" s="2"/>
    </x:row>
    <x:row r="1033">
      <x:c r="B1033" s="2"/>
      <x:c r="C1033" s="2"/>
      <x:c r="D1033" s="2"/>
      <x:c r="E1033" s="2"/>
      <x:c r="F1033" s="2"/>
      <x:c r="G1033" s="2"/>
      <x:c r="H1033" s="2"/>
      <x:c r="I1033" s="2"/>
      <x:c r="J1033" s="2"/>
      <x:c r="K1033" s="2"/>
      <x:c r="L1033" s="2"/>
      <x:c r="M1033" s="2"/>
      <x:c r="N1033" s="2"/>
      <x:c r="O1033" s="2"/>
      <x:c r="P1033" s="2"/>
      <x:c r="Q1033" s="2"/>
      <x:c r="R1033" s="2"/>
      <x:c r="S1033" s="2"/>
      <x:c r="T1033" s="2"/>
      <x:c r="U1033" s="2"/>
      <x:c r="V1033" s="2"/>
      <x:c r="W1033" s="2"/>
      <x:c r="X1033" s="2"/>
      <x:c r="Y1033" s="2"/>
      <x:c r="Z1033" s="2"/>
      <x:c r="AA1033" s="2"/>
      <x:c r="AB1033" s="2"/>
      <x:c r="AC1033" s="2"/>
      <x:c r="AD1033" s="2"/>
      <x:c r="AE1033" s="2"/>
      <x:c r="AF1033" s="2"/>
      <x:c r="AG1033" s="2"/>
      <x:c r="AH1033" s="2"/>
      <x:c r="AI1033" s="2"/>
      <x:c r="AJ1033" s="2"/>
      <x:c r="AK1033" s="2"/>
      <x:c r="AL1033" s="2"/>
      <x:c r="AM1033" s="2"/>
      <x:c r="AN1033" s="2"/>
      <x:c r="AO1033" s="2"/>
      <x:c r="AP1033" s="2"/>
      <x:c r="AQ1033" s="2"/>
      <x:c r="AR1033" s="2"/>
      <x:c r="AS1033" s="2"/>
    </x:row>
    <x:row r="1034">
      <x:c r="B1034" s="2"/>
      <x:c r="C1034" s="2"/>
      <x:c r="D1034" s="2"/>
      <x:c r="E1034" s="2"/>
      <x:c r="F1034" s="2"/>
      <x:c r="G1034" s="2"/>
      <x:c r="H1034" s="2"/>
      <x:c r="I1034" s="2"/>
      <x:c r="J1034" s="2"/>
      <x:c r="K1034" s="2"/>
      <x:c r="L1034" s="2"/>
      <x:c r="M1034" s="2"/>
      <x:c r="N1034" s="2"/>
      <x:c r="O1034" s="2"/>
      <x:c r="P1034" s="2"/>
      <x:c r="Q1034" s="2"/>
      <x:c r="R1034" s="2"/>
      <x:c r="S1034" s="2"/>
      <x:c r="T1034" s="2"/>
      <x:c r="U1034" s="2"/>
      <x:c r="V1034" s="2"/>
      <x:c r="W1034" s="2"/>
      <x:c r="X1034" s="2"/>
      <x:c r="Y1034" s="2"/>
      <x:c r="Z1034" s="2"/>
      <x:c r="AA1034" s="2"/>
      <x:c r="AB1034" s="2"/>
      <x:c r="AC1034" s="2"/>
      <x:c r="AD1034" s="2"/>
      <x:c r="AE1034" s="2"/>
      <x:c r="AF1034" s="2"/>
      <x:c r="AG1034" s="2"/>
      <x:c r="AH1034" s="2"/>
      <x:c r="AI1034" s="2"/>
      <x:c r="AJ1034" s="2"/>
      <x:c r="AK1034" s="2"/>
      <x:c r="AL1034" s="2"/>
      <x:c r="AM1034" s="2"/>
      <x:c r="AN1034" s="2"/>
      <x:c r="AO1034" s="2"/>
      <x:c r="AP1034" s="2"/>
      <x:c r="AQ1034" s="2"/>
      <x:c r="AR1034" s="2"/>
      <x:c r="AS1034" s="2"/>
    </x:row>
    <x:row r="1035">
      <x:c r="B1035" s="2"/>
      <x:c r="C1035" s="2"/>
      <x:c r="D1035" s="2"/>
      <x:c r="E1035" s="2"/>
      <x:c r="F1035" s="2"/>
      <x:c r="G1035" s="2"/>
      <x:c r="H1035" s="2"/>
      <x:c r="I1035" s="2"/>
      <x:c r="J1035" s="2"/>
      <x:c r="K1035" s="2"/>
      <x:c r="L1035" s="2"/>
      <x:c r="M1035" s="2"/>
      <x:c r="N1035" s="2"/>
      <x:c r="O1035" s="2"/>
      <x:c r="P1035" s="2"/>
      <x:c r="Q1035" s="2"/>
      <x:c r="R1035" s="2"/>
      <x:c r="S1035" s="2"/>
      <x:c r="T1035" s="2"/>
      <x:c r="U1035" s="2"/>
      <x:c r="V1035" s="2"/>
      <x:c r="W1035" s="2"/>
      <x:c r="X1035" s="2"/>
      <x:c r="Y1035" s="2"/>
      <x:c r="Z1035" s="2"/>
      <x:c r="AA1035" s="2"/>
      <x:c r="AB1035" s="2"/>
      <x:c r="AC1035" s="2"/>
      <x:c r="AD1035" s="2"/>
      <x:c r="AE1035" s="2"/>
      <x:c r="AF1035" s="2"/>
      <x:c r="AG1035" s="2"/>
      <x:c r="AH1035" s="2"/>
      <x:c r="AI1035" s="2"/>
      <x:c r="AJ1035" s="2"/>
      <x:c r="AK1035" s="2"/>
      <x:c r="AL1035" s="2"/>
      <x:c r="AM1035" s="2"/>
      <x:c r="AN1035" s="2"/>
      <x:c r="AO1035" s="2"/>
      <x:c r="AP1035" s="2"/>
      <x:c r="AQ1035" s="2"/>
      <x:c r="AR1035" s="2"/>
      <x:c r="AS1035" s="2"/>
    </x:row>
    <x:row r="1036">
      <x:c r="B1036" s="2"/>
      <x:c r="C1036" s="2"/>
      <x:c r="D1036" s="2"/>
      <x:c r="E1036" s="2"/>
      <x:c r="F1036" s="2"/>
      <x:c r="G1036" s="2"/>
      <x:c r="H1036" s="2"/>
      <x:c r="I1036" s="2"/>
      <x:c r="J1036" s="2"/>
      <x:c r="K1036" s="2"/>
      <x:c r="L1036" s="2"/>
      <x:c r="M1036" s="2"/>
      <x:c r="N1036" s="2"/>
      <x:c r="O1036" s="2"/>
      <x:c r="P1036" s="2"/>
      <x:c r="Q1036" s="2"/>
      <x:c r="R1036" s="2"/>
      <x:c r="S1036" s="2"/>
      <x:c r="T1036" s="2"/>
      <x:c r="U1036" s="2"/>
      <x:c r="V1036" s="2"/>
      <x:c r="W1036" s="2"/>
      <x:c r="X1036" s="2"/>
      <x:c r="Y1036" s="2"/>
      <x:c r="Z1036" s="2"/>
      <x:c r="AA1036" s="2"/>
      <x:c r="AB1036" s="2"/>
      <x:c r="AC1036" s="2"/>
      <x:c r="AD1036" s="2"/>
      <x:c r="AE1036" s="2"/>
      <x:c r="AF1036" s="2"/>
      <x:c r="AG1036" s="2"/>
      <x:c r="AH1036" s="2"/>
      <x:c r="AI1036" s="2"/>
      <x:c r="AJ1036" s="2"/>
      <x:c r="AK1036" s="2"/>
      <x:c r="AL1036" s="2"/>
      <x:c r="AM1036" s="2"/>
      <x:c r="AN1036" s="2"/>
      <x:c r="AO1036" s="2"/>
      <x:c r="AP1036" s="2"/>
      <x:c r="AQ1036" s="2"/>
      <x:c r="AR1036" s="2"/>
      <x:c r="AS1036" s="2"/>
    </x:row>
    <x:row r="1037">
      <x:c r="B1037" s="2"/>
      <x:c r="C1037" s="2"/>
      <x:c r="D1037" s="2"/>
      <x:c r="E1037" s="2"/>
      <x:c r="F1037" s="2"/>
      <x:c r="G1037" s="2"/>
      <x:c r="H1037" s="2"/>
      <x:c r="I1037" s="2"/>
      <x:c r="J1037" s="2"/>
      <x:c r="K1037" s="2"/>
      <x:c r="L1037" s="2"/>
      <x:c r="M1037" s="2"/>
      <x:c r="N1037" s="2"/>
      <x:c r="O1037" s="2"/>
      <x:c r="P1037" s="2"/>
      <x:c r="Q1037" s="2"/>
      <x:c r="R1037" s="2"/>
      <x:c r="S1037" s="2"/>
      <x:c r="T1037" s="2"/>
      <x:c r="U1037" s="2"/>
      <x:c r="V1037" s="2"/>
      <x:c r="W1037" s="2"/>
      <x:c r="X1037" s="2"/>
      <x:c r="Y1037" s="2"/>
      <x:c r="Z1037" s="2"/>
      <x:c r="AA1037" s="2"/>
      <x:c r="AB1037" s="2"/>
      <x:c r="AC1037" s="2"/>
      <x:c r="AD1037" s="2"/>
      <x:c r="AE1037" s="2"/>
      <x:c r="AF1037" s="2"/>
      <x:c r="AG1037" s="2"/>
      <x:c r="AH1037" s="2"/>
      <x:c r="AI1037" s="2"/>
      <x:c r="AJ1037" s="2"/>
      <x:c r="AK1037" s="2"/>
      <x:c r="AL1037" s="2"/>
      <x:c r="AM1037" s="2"/>
      <x:c r="AN1037" s="2"/>
      <x:c r="AO1037" s="2"/>
      <x:c r="AP1037" s="2"/>
      <x:c r="AQ1037" s="2"/>
      <x:c r="AR1037" s="2"/>
      <x:c r="AS1037" s="2"/>
    </x:row>
    <x:row r="1038">
      <x:c r="B1038" s="2"/>
      <x:c r="C1038" s="2"/>
      <x:c r="D1038" s="2"/>
      <x:c r="E1038" s="2"/>
      <x:c r="F1038" s="2"/>
      <x:c r="G1038" s="2"/>
      <x:c r="H1038" s="2"/>
      <x:c r="I1038" s="2"/>
      <x:c r="J1038" s="2"/>
      <x:c r="K1038" s="2"/>
      <x:c r="L1038" s="2"/>
      <x:c r="M1038" s="2"/>
      <x:c r="N1038" s="2"/>
      <x:c r="O1038" s="2"/>
      <x:c r="P1038" s="2"/>
      <x:c r="Q1038" s="2"/>
      <x:c r="R1038" s="2"/>
      <x:c r="S1038" s="2"/>
      <x:c r="T1038" s="2"/>
      <x:c r="U1038" s="2"/>
      <x:c r="V1038" s="2"/>
      <x:c r="W1038" s="2"/>
      <x:c r="X1038" s="2"/>
      <x:c r="Y1038" s="2"/>
      <x:c r="Z1038" s="2"/>
      <x:c r="AA1038" s="2"/>
      <x:c r="AB1038" s="2"/>
      <x:c r="AC1038" s="2"/>
      <x:c r="AD1038" s="2"/>
      <x:c r="AE1038" s="2"/>
      <x:c r="AF1038" s="2"/>
      <x:c r="AG1038" s="2"/>
      <x:c r="AH1038" s="2"/>
      <x:c r="AI1038" s="2"/>
      <x:c r="AJ1038" s="2"/>
      <x:c r="AK1038" s="2"/>
      <x:c r="AL1038" s="2"/>
      <x:c r="AM1038" s="2"/>
      <x:c r="AN1038" s="2"/>
      <x:c r="AO1038" s="2"/>
      <x:c r="AP1038" s="2"/>
      <x:c r="AQ1038" s="2"/>
      <x:c r="AR1038" s="2"/>
      <x:c r="AS1038" s="2"/>
    </x:row>
    <x:row r="1039">
      <x:c r="B1039" s="2"/>
      <x:c r="C1039" s="2"/>
      <x:c r="D1039" s="2"/>
      <x:c r="E1039" s="2"/>
      <x:c r="F1039" s="2"/>
      <x:c r="G1039" s="2"/>
      <x:c r="H1039" s="2"/>
      <x:c r="I1039" s="2"/>
      <x:c r="J1039" s="2"/>
      <x:c r="K1039" s="2"/>
      <x:c r="L1039" s="2"/>
      <x:c r="M1039" s="2"/>
      <x:c r="N1039" s="2"/>
      <x:c r="O1039" s="2"/>
      <x:c r="P1039" s="2"/>
      <x:c r="Q1039" s="2"/>
      <x:c r="R1039" s="2"/>
      <x:c r="S1039" s="2"/>
      <x:c r="T1039" s="2"/>
      <x:c r="U1039" s="2"/>
      <x:c r="V1039" s="2"/>
      <x:c r="W1039" s="2"/>
      <x:c r="X1039" s="2"/>
      <x:c r="Y1039" s="2"/>
      <x:c r="Z1039" s="2"/>
      <x:c r="AA1039" s="2"/>
      <x:c r="AB1039" s="2"/>
      <x:c r="AC1039" s="2"/>
      <x:c r="AD1039" s="2"/>
      <x:c r="AE1039" s="2"/>
      <x:c r="AF1039" s="2"/>
      <x:c r="AG1039" s="2"/>
      <x:c r="AH1039" s="2"/>
      <x:c r="AI1039" s="2"/>
      <x:c r="AJ1039" s="2"/>
      <x:c r="AK1039" s="2"/>
      <x:c r="AL1039" s="2"/>
      <x:c r="AM1039" s="2"/>
      <x:c r="AN1039" s="2"/>
      <x:c r="AO1039" s="2"/>
      <x:c r="AP1039" s="2"/>
      <x:c r="AQ1039" s="2"/>
      <x:c r="AR1039" s="2"/>
      <x:c r="AS1039" s="2"/>
    </x:row>
    <x:row r="1040">
      <x:c r="B1040" s="2"/>
      <x:c r="C1040" s="2"/>
      <x:c r="D1040" s="2"/>
      <x:c r="E1040" s="2"/>
      <x:c r="F1040" s="2"/>
      <x:c r="G1040" s="2"/>
      <x:c r="H1040" s="2"/>
      <x:c r="I1040" s="2"/>
      <x:c r="J1040" s="2"/>
      <x:c r="K1040" s="2"/>
      <x:c r="L1040" s="2"/>
      <x:c r="M1040" s="2"/>
      <x:c r="N1040" s="2"/>
      <x:c r="O1040" s="2"/>
      <x:c r="P1040" s="2"/>
      <x:c r="Q1040" s="2"/>
      <x:c r="R1040" s="2"/>
      <x:c r="S1040" s="2"/>
      <x:c r="T1040" s="2"/>
      <x:c r="U1040" s="2"/>
      <x:c r="V1040" s="2"/>
      <x:c r="W1040" s="2"/>
      <x:c r="X1040" s="2"/>
      <x:c r="Y1040" s="2"/>
      <x:c r="Z1040" s="2"/>
      <x:c r="AA1040" s="2"/>
      <x:c r="AB1040" s="2"/>
      <x:c r="AC1040" s="2"/>
      <x:c r="AD1040" s="2"/>
      <x:c r="AE1040" s="2"/>
      <x:c r="AF1040" s="2"/>
      <x:c r="AG1040" s="2"/>
      <x:c r="AH1040" s="2"/>
      <x:c r="AI1040" s="2"/>
      <x:c r="AJ1040" s="2"/>
      <x:c r="AK1040" s="2"/>
      <x:c r="AL1040" s="2"/>
      <x:c r="AM1040" s="2"/>
      <x:c r="AN1040" s="2"/>
      <x:c r="AO1040" s="2"/>
      <x:c r="AP1040" s="2"/>
      <x:c r="AQ1040" s="2"/>
      <x:c r="AR1040" s="2"/>
      <x:c r="AS1040" s="2"/>
    </x:row>
    <x:row r="1041">
      <x:c r="B1041" s="2"/>
      <x:c r="C1041" s="2"/>
      <x:c r="D1041" s="2"/>
      <x:c r="E1041" s="2"/>
      <x:c r="F1041" s="2"/>
      <x:c r="G1041" s="2"/>
      <x:c r="H1041" s="2"/>
      <x:c r="I1041" s="2"/>
      <x:c r="J1041" s="2"/>
      <x:c r="K1041" s="2"/>
      <x:c r="L1041" s="2"/>
      <x:c r="M1041" s="2"/>
      <x:c r="N1041" s="2"/>
      <x:c r="O1041" s="2"/>
      <x:c r="P1041" s="2"/>
      <x:c r="Q1041" s="2"/>
      <x:c r="R1041" s="2"/>
      <x:c r="S1041" s="2"/>
      <x:c r="T1041" s="2"/>
      <x:c r="U1041" s="2"/>
      <x:c r="V1041" s="2"/>
      <x:c r="W1041" s="2"/>
      <x:c r="X1041" s="2"/>
      <x:c r="Y1041" s="2"/>
      <x:c r="Z1041" s="2"/>
      <x:c r="AA1041" s="2"/>
      <x:c r="AB1041" s="2"/>
      <x:c r="AC1041" s="2"/>
      <x:c r="AD1041" s="2"/>
      <x:c r="AE1041" s="2"/>
      <x:c r="AF1041" s="2"/>
      <x:c r="AG1041" s="2"/>
      <x:c r="AH1041" s="2"/>
      <x:c r="AI1041" s="2"/>
      <x:c r="AJ1041" s="2"/>
      <x:c r="AK1041" s="2"/>
      <x:c r="AL1041" s="2"/>
      <x:c r="AM1041" s="2"/>
      <x:c r="AN1041" s="2"/>
      <x:c r="AO1041" s="2"/>
      <x:c r="AP1041" s="2"/>
      <x:c r="AQ1041" s="2"/>
      <x:c r="AR1041" s="2"/>
      <x:c r="AS1041" s="2"/>
    </x:row>
    <x:row r="1042">
      <x:c r="B1042" s="2"/>
      <x:c r="C1042" s="2"/>
      <x:c r="D1042" s="2"/>
      <x:c r="E1042" s="2"/>
      <x:c r="F1042" s="2"/>
      <x:c r="G1042" s="2"/>
      <x:c r="H1042" s="2"/>
      <x:c r="I1042" s="2"/>
      <x:c r="J1042" s="2"/>
      <x:c r="K1042" s="2"/>
      <x:c r="L1042" s="2"/>
      <x:c r="M1042" s="2"/>
      <x:c r="N1042" s="2"/>
      <x:c r="O1042" s="2"/>
      <x:c r="P1042" s="2"/>
      <x:c r="Q1042" s="2"/>
      <x:c r="R1042" s="2"/>
      <x:c r="S1042" s="2"/>
      <x:c r="T1042" s="2"/>
      <x:c r="U1042" s="2"/>
      <x:c r="V1042" s="2"/>
      <x:c r="W1042" s="2"/>
      <x:c r="X1042" s="2"/>
      <x:c r="Y1042" s="2"/>
      <x:c r="Z1042" s="2"/>
      <x:c r="AA1042" s="2"/>
      <x:c r="AB1042" s="2"/>
      <x:c r="AC1042" s="2"/>
      <x:c r="AD1042" s="2"/>
      <x:c r="AE1042" s="2"/>
      <x:c r="AF1042" s="2"/>
      <x:c r="AG1042" s="2"/>
      <x:c r="AH1042" s="2"/>
      <x:c r="AI1042" s="2"/>
      <x:c r="AJ1042" s="2"/>
      <x:c r="AK1042" s="2"/>
      <x:c r="AL1042" s="2"/>
      <x:c r="AM1042" s="2"/>
      <x:c r="AN1042" s="2"/>
      <x:c r="AO1042" s="2"/>
      <x:c r="AP1042" s="2"/>
      <x:c r="AQ1042" s="2"/>
      <x:c r="AR1042" s="2"/>
      <x:c r="AS1042" s="2"/>
    </x:row>
    <x:row r="1043">
      <x:c r="B1043" s="2"/>
      <x:c r="C1043" s="2"/>
      <x:c r="D1043" s="2"/>
      <x:c r="E1043" s="2"/>
      <x:c r="F1043" s="2"/>
      <x:c r="G1043" s="2"/>
      <x:c r="H1043" s="2"/>
      <x:c r="I1043" s="2"/>
      <x:c r="J1043" s="2"/>
      <x:c r="K1043" s="2"/>
      <x:c r="L1043" s="2"/>
      <x:c r="M1043" s="2"/>
      <x:c r="N1043" s="2"/>
      <x:c r="O1043" s="2"/>
      <x:c r="P1043" s="2"/>
      <x:c r="Q1043" s="2"/>
      <x:c r="R1043" s="2"/>
      <x:c r="S1043" s="2"/>
      <x:c r="T1043" s="2"/>
      <x:c r="U1043" s="2"/>
      <x:c r="V1043" s="2"/>
      <x:c r="W1043" s="2"/>
      <x:c r="X1043" s="2"/>
      <x:c r="Y1043" s="2"/>
      <x:c r="Z1043" s="2"/>
      <x:c r="AA1043" s="2"/>
      <x:c r="AB1043" s="2"/>
      <x:c r="AC1043" s="2"/>
      <x:c r="AD1043" s="2"/>
      <x:c r="AE1043" s="2"/>
      <x:c r="AF1043" s="2"/>
      <x:c r="AG1043" s="2"/>
      <x:c r="AH1043" s="2"/>
      <x:c r="AI1043" s="2"/>
      <x:c r="AJ1043" s="2"/>
      <x:c r="AK1043" s="2"/>
      <x:c r="AL1043" s="2"/>
      <x:c r="AM1043" s="2"/>
      <x:c r="AN1043" s="2"/>
      <x:c r="AO1043" s="2"/>
      <x:c r="AP1043" s="2"/>
      <x:c r="AQ1043" s="2"/>
      <x:c r="AR1043" s="2"/>
      <x:c r="AS1043" s="2"/>
    </x:row>
    <x:row r="1044">
      <x:c r="B1044" s="2"/>
      <x:c r="C1044" s="2"/>
      <x:c r="D1044" s="2"/>
      <x:c r="E1044" s="2"/>
      <x:c r="F1044" s="2"/>
      <x:c r="G1044" s="2"/>
      <x:c r="H1044" s="2"/>
      <x:c r="I1044" s="2"/>
      <x:c r="J1044" s="2"/>
      <x:c r="K1044" s="2"/>
      <x:c r="L1044" s="2"/>
      <x:c r="M1044" s="2"/>
      <x:c r="N1044" s="2"/>
      <x:c r="O1044" s="2"/>
      <x:c r="P1044" s="2"/>
      <x:c r="Q1044" s="2"/>
      <x:c r="R1044" s="2"/>
      <x:c r="S1044" s="2"/>
      <x:c r="T1044" s="2"/>
      <x:c r="U1044" s="2"/>
      <x:c r="V1044" s="2"/>
      <x:c r="W1044" s="2"/>
      <x:c r="X1044" s="2"/>
      <x:c r="Y1044" s="2"/>
      <x:c r="Z1044" s="2"/>
      <x:c r="AA1044" s="2"/>
      <x:c r="AB1044" s="2"/>
      <x:c r="AC1044" s="2"/>
      <x:c r="AD1044" s="2"/>
      <x:c r="AE1044" s="2"/>
      <x:c r="AF1044" s="2"/>
      <x:c r="AG1044" s="2"/>
      <x:c r="AH1044" s="2"/>
      <x:c r="AI1044" s="2"/>
      <x:c r="AJ1044" s="2"/>
      <x:c r="AK1044" s="2"/>
      <x:c r="AL1044" s="2"/>
      <x:c r="AM1044" s="2"/>
      <x:c r="AN1044" s="2"/>
      <x:c r="AO1044" s="2"/>
      <x:c r="AP1044" s="2"/>
      <x:c r="AQ1044" s="2"/>
      <x:c r="AR1044" s="2"/>
      <x:c r="AS1044" s="2"/>
    </x:row>
    <x:row r="1045">
      <x:c r="B1045" s="2"/>
      <x:c r="C1045" s="2"/>
      <x:c r="D1045" s="2"/>
      <x:c r="E1045" s="2"/>
      <x:c r="F1045" s="2"/>
      <x:c r="G1045" s="2"/>
      <x:c r="H1045" s="2"/>
      <x:c r="I1045" s="2"/>
      <x:c r="J1045" s="2"/>
      <x:c r="K1045" s="2"/>
      <x:c r="L1045" s="2"/>
      <x:c r="M1045" s="2"/>
      <x:c r="N1045" s="2"/>
      <x:c r="O1045" s="2"/>
      <x:c r="P1045" s="2"/>
      <x:c r="Q1045" s="2"/>
      <x:c r="R1045" s="2"/>
      <x:c r="S1045" s="2"/>
      <x:c r="T1045" s="2"/>
      <x:c r="U1045" s="2"/>
      <x:c r="V1045" s="2"/>
      <x:c r="W1045" s="2"/>
      <x:c r="X1045" s="2"/>
      <x:c r="Y1045" s="2"/>
      <x:c r="Z1045" s="2"/>
      <x:c r="AA1045" s="2"/>
      <x:c r="AB1045" s="2"/>
      <x:c r="AC1045" s="2"/>
      <x:c r="AD1045" s="2"/>
      <x:c r="AE1045" s="2"/>
      <x:c r="AF1045" s="2"/>
      <x:c r="AG1045" s="2"/>
      <x:c r="AH1045" s="2"/>
      <x:c r="AI1045" s="2"/>
      <x:c r="AJ1045" s="2"/>
      <x:c r="AK1045" s="2"/>
      <x:c r="AL1045" s="2"/>
      <x:c r="AM1045" s="2"/>
      <x:c r="AN1045" s="2"/>
      <x:c r="AO1045" s="2"/>
      <x:c r="AP1045" s="2"/>
      <x:c r="AQ1045" s="2"/>
      <x:c r="AR1045" s="2"/>
      <x:c r="AS1045" s="2"/>
    </x:row>
    <x:row r="1046">
      <x:c r="B1046" s="2"/>
      <x:c r="C1046" s="2"/>
      <x:c r="D1046" s="2"/>
      <x:c r="E1046" s="2"/>
      <x:c r="F1046" s="2"/>
      <x:c r="G1046" s="2"/>
      <x:c r="H1046" s="2"/>
      <x:c r="I1046" s="2"/>
      <x:c r="J1046" s="2"/>
      <x:c r="K1046" s="2"/>
      <x:c r="L1046" s="2"/>
      <x:c r="M1046" s="2"/>
      <x:c r="N1046" s="2"/>
      <x:c r="O1046" s="2"/>
      <x:c r="P1046" s="2"/>
      <x:c r="Q1046" s="2"/>
      <x:c r="R1046" s="2"/>
      <x:c r="S1046" s="2"/>
      <x:c r="T1046" s="2"/>
      <x:c r="U1046" s="2"/>
      <x:c r="V1046" s="2"/>
      <x:c r="W1046" s="2"/>
      <x:c r="X1046" s="2"/>
      <x:c r="Y1046" s="2"/>
      <x:c r="Z1046" s="2"/>
      <x:c r="AA1046" s="2"/>
      <x:c r="AB1046" s="2"/>
      <x:c r="AC1046" s="2"/>
      <x:c r="AD1046" s="2"/>
      <x:c r="AE1046" s="2"/>
      <x:c r="AF1046" s="2"/>
      <x:c r="AG1046" s="2"/>
      <x:c r="AH1046" s="2"/>
      <x:c r="AI1046" s="2"/>
      <x:c r="AJ1046" s="2"/>
      <x:c r="AK1046" s="2"/>
      <x:c r="AL1046" s="2"/>
      <x:c r="AM1046" s="2"/>
      <x:c r="AN1046" s="2"/>
      <x:c r="AO1046" s="2"/>
      <x:c r="AP1046" s="2"/>
      <x:c r="AQ1046" s="2"/>
      <x:c r="AR1046" s="2"/>
      <x:c r="AS1046" s="2"/>
    </x:row>
    <x:row r="1047">
      <x:c r="B1047" s="2"/>
      <x:c r="C1047" s="2"/>
      <x:c r="D1047" s="2"/>
      <x:c r="E1047" s="2"/>
      <x:c r="F1047" s="2"/>
      <x:c r="G1047" s="2"/>
      <x:c r="H1047" s="2"/>
      <x:c r="I1047" s="2"/>
      <x:c r="J1047" s="2"/>
      <x:c r="K1047" s="2"/>
      <x:c r="L1047" s="2"/>
      <x:c r="M1047" s="2"/>
      <x:c r="N1047" s="2"/>
      <x:c r="O1047" s="2"/>
      <x:c r="P1047" s="2"/>
      <x:c r="Q1047" s="2"/>
      <x:c r="R1047" s="2"/>
      <x:c r="S1047" s="2"/>
      <x:c r="T1047" s="2"/>
      <x:c r="U1047" s="2"/>
      <x:c r="V1047" s="2"/>
      <x:c r="W1047" s="2"/>
      <x:c r="X1047" s="2"/>
      <x:c r="Y1047" s="2"/>
      <x:c r="Z1047" s="2"/>
      <x:c r="AA1047" s="2"/>
      <x:c r="AB1047" s="2"/>
      <x:c r="AC1047" s="2"/>
      <x:c r="AD1047" s="2"/>
      <x:c r="AE1047" s="2"/>
      <x:c r="AF1047" s="2"/>
      <x:c r="AG1047" s="2"/>
      <x:c r="AH1047" s="2"/>
      <x:c r="AI1047" s="2"/>
      <x:c r="AJ1047" s="2"/>
      <x:c r="AK1047" s="2"/>
      <x:c r="AL1047" s="2"/>
      <x:c r="AM1047" s="2"/>
      <x:c r="AN1047" s="2"/>
      <x:c r="AO1047" s="2"/>
      <x:c r="AP1047" s="2"/>
      <x:c r="AQ1047" s="2"/>
      <x:c r="AR1047" s="2"/>
      <x:c r="AS1047" s="2"/>
    </x:row>
    <x:row r="1048">
      <x:c r="B1048" s="2"/>
      <x:c r="C1048" s="2"/>
      <x:c r="D1048" s="2"/>
      <x:c r="E1048" s="2"/>
      <x:c r="F1048" s="2"/>
      <x:c r="G1048" s="2"/>
      <x:c r="H1048" s="2"/>
      <x:c r="I1048" s="2"/>
      <x:c r="J1048" s="2"/>
      <x:c r="K1048" s="2"/>
      <x:c r="L1048" s="2"/>
      <x:c r="M1048" s="2"/>
      <x:c r="N1048" s="2"/>
      <x:c r="O1048" s="2"/>
      <x:c r="P1048" s="2"/>
      <x:c r="Q1048" s="2"/>
      <x:c r="R1048" s="2"/>
      <x:c r="S1048" s="2"/>
      <x:c r="T1048" s="2"/>
      <x:c r="U1048" s="2"/>
      <x:c r="V1048" s="2"/>
      <x:c r="W1048" s="2"/>
      <x:c r="X1048" s="2"/>
      <x:c r="Y1048" s="2"/>
      <x:c r="Z1048" s="2"/>
      <x:c r="AA1048" s="2"/>
      <x:c r="AB1048" s="2"/>
      <x:c r="AC1048" s="2"/>
      <x:c r="AD1048" s="2"/>
      <x:c r="AE1048" s="2"/>
      <x:c r="AF1048" s="2"/>
      <x:c r="AG1048" s="2"/>
      <x:c r="AH1048" s="2"/>
      <x:c r="AI1048" s="2"/>
      <x:c r="AJ1048" s="2"/>
      <x:c r="AK1048" s="2"/>
      <x:c r="AL1048" s="2"/>
      <x:c r="AM1048" s="2"/>
      <x:c r="AN1048" s="2"/>
      <x:c r="AO1048" s="2"/>
      <x:c r="AP1048" s="2"/>
      <x:c r="AQ1048" s="2"/>
      <x:c r="AR1048" s="2"/>
      <x:c r="AS1048" s="2"/>
    </x:row>
    <x:row r="1049">
      <x:c r="B1049" s="2"/>
      <x:c r="C1049" s="2"/>
      <x:c r="D1049" s="2"/>
      <x:c r="E1049" s="2"/>
      <x:c r="F1049" s="2"/>
      <x:c r="G1049" s="2"/>
      <x:c r="H1049" s="2"/>
      <x:c r="I1049" s="2"/>
      <x:c r="J1049" s="2"/>
      <x:c r="K1049" s="2"/>
      <x:c r="L1049" s="2"/>
      <x:c r="M1049" s="2"/>
      <x:c r="N1049" s="2"/>
      <x:c r="O1049" s="2"/>
      <x:c r="P1049" s="2"/>
      <x:c r="Q1049" s="2"/>
      <x:c r="R1049" s="2"/>
      <x:c r="S1049" s="2"/>
      <x:c r="T1049" s="2"/>
      <x:c r="U1049" s="2"/>
      <x:c r="V1049" s="2"/>
      <x:c r="W1049" s="2"/>
      <x:c r="X1049" s="2"/>
      <x:c r="Y1049" s="2"/>
      <x:c r="Z1049" s="2"/>
      <x:c r="AA1049" s="2"/>
      <x:c r="AB1049" s="2"/>
      <x:c r="AC1049" s="2"/>
      <x:c r="AD1049" s="2"/>
      <x:c r="AE1049" s="2"/>
      <x:c r="AF1049" s="2"/>
      <x:c r="AG1049" s="2"/>
      <x:c r="AH1049" s="2"/>
      <x:c r="AI1049" s="2"/>
      <x:c r="AJ1049" s="2"/>
      <x:c r="AK1049" s="2"/>
      <x:c r="AL1049" s="2"/>
      <x:c r="AM1049" s="2"/>
      <x:c r="AN1049" s="2"/>
      <x:c r="AO1049" s="2"/>
      <x:c r="AP1049" s="2"/>
      <x:c r="AQ1049" s="2"/>
      <x:c r="AR1049" s="2"/>
      <x:c r="AS1049" s="2"/>
    </x:row>
    <x:row r="1050">
      <x:c r="B1050" s="2"/>
      <x:c r="C1050" s="2"/>
      <x:c r="D1050" s="2"/>
      <x:c r="E1050" s="2"/>
      <x:c r="F1050" s="2"/>
      <x:c r="G1050" s="2"/>
      <x:c r="H1050" s="2"/>
      <x:c r="I1050" s="2"/>
      <x:c r="J1050" s="2"/>
      <x:c r="K1050" s="2"/>
      <x:c r="L1050" s="2"/>
      <x:c r="M1050" s="2"/>
      <x:c r="N1050" s="2"/>
      <x:c r="O1050" s="2"/>
      <x:c r="P1050" s="2"/>
      <x:c r="Q1050" s="2"/>
      <x:c r="R1050" s="2"/>
      <x:c r="S1050" s="2"/>
      <x:c r="T1050" s="2"/>
      <x:c r="U1050" s="2"/>
      <x:c r="V1050" s="2"/>
      <x:c r="W1050" s="2"/>
      <x:c r="X1050" s="2"/>
      <x:c r="Y1050" s="2"/>
      <x:c r="Z1050" s="2"/>
      <x:c r="AA1050" s="2"/>
      <x:c r="AB1050" s="2"/>
      <x:c r="AC1050" s="2"/>
      <x:c r="AD1050" s="2"/>
      <x:c r="AE1050" s="2"/>
      <x:c r="AF1050" s="2"/>
      <x:c r="AG1050" s="2"/>
      <x:c r="AH1050" s="2"/>
      <x:c r="AI1050" s="2"/>
      <x:c r="AJ1050" s="2"/>
      <x:c r="AK1050" s="2"/>
      <x:c r="AL1050" s="2"/>
      <x:c r="AM1050" s="2"/>
      <x:c r="AN1050" s="2"/>
      <x:c r="AO1050" s="2"/>
      <x:c r="AP1050" s="2"/>
      <x:c r="AQ1050" s="2"/>
      <x:c r="AR1050" s="2"/>
      <x:c r="AS1050" s="2"/>
    </x:row>
    <x:row r="1051">
      <x:c r="B1051" s="2"/>
      <x:c r="C1051" s="2"/>
      <x:c r="D1051" s="2"/>
      <x:c r="E1051" s="2"/>
      <x:c r="F1051" s="2"/>
      <x:c r="G1051" s="2"/>
      <x:c r="H1051" s="2"/>
      <x:c r="I1051" s="2"/>
      <x:c r="J1051" s="2"/>
      <x:c r="K1051" s="2"/>
      <x:c r="L1051" s="2"/>
      <x:c r="M1051" s="2"/>
      <x:c r="N1051" s="2"/>
      <x:c r="O1051" s="2"/>
      <x:c r="P1051" s="2"/>
      <x:c r="Q1051" s="2"/>
      <x:c r="R1051" s="2"/>
      <x:c r="S1051" s="2"/>
      <x:c r="T1051" s="2"/>
      <x:c r="U1051" s="2"/>
      <x:c r="V1051" s="2"/>
      <x:c r="W1051" s="2"/>
      <x:c r="X1051" s="2"/>
      <x:c r="Y1051" s="2"/>
      <x:c r="Z1051" s="2"/>
      <x:c r="AA1051" s="2"/>
      <x:c r="AB1051" s="2"/>
      <x:c r="AC1051" s="2"/>
      <x:c r="AD1051" s="2"/>
      <x:c r="AE1051" s="2"/>
      <x:c r="AF1051" s="2"/>
      <x:c r="AG1051" s="2"/>
      <x:c r="AH1051" s="2"/>
      <x:c r="AI1051" s="2"/>
      <x:c r="AJ1051" s="2"/>
      <x:c r="AK1051" s="2"/>
      <x:c r="AL1051" s="2"/>
      <x:c r="AM1051" s="2"/>
      <x:c r="AN1051" s="2"/>
      <x:c r="AO1051" s="2"/>
      <x:c r="AP1051" s="2"/>
      <x:c r="AQ1051" s="2"/>
      <x:c r="AR1051" s="2"/>
      <x:c r="AS1051" s="2"/>
    </x:row>
    <x:row r="1052">
      <x:c r="B1052" s="2"/>
      <x:c r="C1052" s="2"/>
      <x:c r="D1052" s="2"/>
      <x:c r="E1052" s="2"/>
      <x:c r="F1052" s="2"/>
      <x:c r="G1052" s="2"/>
      <x:c r="H1052" s="2"/>
      <x:c r="I1052" s="2"/>
      <x:c r="J1052" s="2"/>
      <x:c r="K1052" s="2"/>
      <x:c r="L1052" s="2"/>
      <x:c r="M1052" s="2"/>
      <x:c r="N1052" s="2"/>
      <x:c r="O1052" s="2"/>
      <x:c r="P1052" s="2"/>
      <x:c r="Q1052" s="2"/>
      <x:c r="R1052" s="2"/>
      <x:c r="S1052" s="2"/>
      <x:c r="T1052" s="2"/>
      <x:c r="U1052" s="2"/>
      <x:c r="V1052" s="2"/>
      <x:c r="W1052" s="2"/>
      <x:c r="X1052" s="2"/>
      <x:c r="Y1052" s="2"/>
      <x:c r="Z1052" s="2"/>
      <x:c r="AA1052" s="2"/>
      <x:c r="AB1052" s="2"/>
      <x:c r="AC1052" s="2"/>
      <x:c r="AD1052" s="2"/>
      <x:c r="AE1052" s="2"/>
      <x:c r="AF1052" s="2"/>
      <x:c r="AG1052" s="2"/>
      <x:c r="AH1052" s="2"/>
      <x:c r="AI1052" s="2"/>
      <x:c r="AJ1052" s="2"/>
      <x:c r="AK1052" s="2"/>
      <x:c r="AL1052" s="2"/>
      <x:c r="AM1052" s="2"/>
      <x:c r="AN1052" s="2"/>
      <x:c r="AO1052" s="2"/>
      <x:c r="AP1052" s="2"/>
      <x:c r="AQ1052" s="2"/>
      <x:c r="AR1052" s="2"/>
      <x:c r="AS1052" s="2"/>
    </x:row>
    <x:row r="1053">
      <x:c r="B1053" s="2"/>
      <x:c r="C1053" s="2"/>
      <x:c r="D1053" s="2"/>
      <x:c r="E1053" s="2"/>
      <x:c r="F1053" s="2"/>
      <x:c r="G1053" s="2"/>
      <x:c r="H1053" s="2"/>
      <x:c r="I1053" s="2"/>
      <x:c r="J1053" s="2"/>
      <x:c r="K1053" s="2"/>
      <x:c r="L1053" s="2"/>
      <x:c r="M1053" s="2"/>
      <x:c r="N1053" s="2"/>
      <x:c r="O1053" s="2"/>
      <x:c r="P1053" s="2"/>
      <x:c r="Q1053" s="2"/>
      <x:c r="R1053" s="2"/>
      <x:c r="S1053" s="2"/>
      <x:c r="T1053" s="2"/>
      <x:c r="U1053" s="2"/>
      <x:c r="V1053" s="2"/>
      <x:c r="W1053" s="2"/>
      <x:c r="X1053" s="2"/>
      <x:c r="Y1053" s="2"/>
      <x:c r="Z1053" s="2"/>
      <x:c r="AA1053" s="2"/>
      <x:c r="AB1053" s="2"/>
      <x:c r="AC1053" s="2"/>
      <x:c r="AD1053" s="2"/>
      <x:c r="AE1053" s="2"/>
      <x:c r="AF1053" s="2"/>
      <x:c r="AG1053" s="2"/>
      <x:c r="AH1053" s="2"/>
      <x:c r="AI1053" s="2"/>
      <x:c r="AJ1053" s="2"/>
      <x:c r="AK1053" s="2"/>
      <x:c r="AL1053" s="2"/>
      <x:c r="AM1053" s="2"/>
      <x:c r="AN1053" s="2"/>
      <x:c r="AO1053" s="2"/>
      <x:c r="AP1053" s="2"/>
      <x:c r="AQ1053" s="2"/>
      <x:c r="AR1053" s="2"/>
      <x:c r="AS1053" s="2"/>
    </x:row>
    <x:row r="1054">
      <x:c r="B1054" s="2"/>
      <x:c r="C1054" s="2"/>
      <x:c r="D1054" s="2"/>
      <x:c r="E1054" s="2"/>
      <x:c r="F1054" s="2"/>
      <x:c r="G1054" s="2"/>
      <x:c r="H1054" s="2"/>
      <x:c r="I1054" s="2"/>
      <x:c r="J1054" s="2"/>
      <x:c r="K1054" s="2"/>
      <x:c r="L1054" s="2"/>
      <x:c r="M1054" s="2"/>
      <x:c r="N1054" s="2"/>
      <x:c r="O1054" s="2"/>
      <x:c r="P1054" s="2"/>
      <x:c r="Q1054" s="2"/>
      <x:c r="R1054" s="2"/>
      <x:c r="S1054" s="2"/>
      <x:c r="T1054" s="2"/>
      <x:c r="U1054" s="2"/>
      <x:c r="V1054" s="2"/>
      <x:c r="W1054" s="2"/>
      <x:c r="X1054" s="2"/>
      <x:c r="Y1054" s="2"/>
      <x:c r="Z1054" s="2"/>
      <x:c r="AA1054" s="2"/>
      <x:c r="AB1054" s="2"/>
      <x:c r="AC1054" s="2"/>
      <x:c r="AD1054" s="2"/>
      <x:c r="AE1054" s="2"/>
      <x:c r="AF1054" s="2"/>
      <x:c r="AG1054" s="2"/>
      <x:c r="AH1054" s="2"/>
      <x:c r="AI1054" s="2"/>
      <x:c r="AJ1054" s="2"/>
      <x:c r="AK1054" s="2"/>
      <x:c r="AL1054" s="2"/>
      <x:c r="AM1054" s="2"/>
      <x:c r="AN1054" s="2"/>
      <x:c r="AO1054" s="2"/>
      <x:c r="AP1054" s="2"/>
      <x:c r="AQ1054" s="2"/>
      <x:c r="AR1054" s="2"/>
      <x:c r="AS1054" s="2"/>
    </x:row>
    <x:row r="1055">
      <x:c r="B1055" s="2"/>
      <x:c r="C1055" s="2"/>
      <x:c r="D1055" s="2"/>
      <x:c r="E1055" s="2"/>
      <x:c r="F1055" s="2"/>
      <x:c r="G1055" s="2"/>
      <x:c r="H1055" s="2"/>
      <x:c r="I1055" s="2"/>
      <x:c r="J1055" s="2"/>
      <x:c r="K1055" s="2"/>
      <x:c r="L1055" s="2"/>
      <x:c r="M1055" s="2"/>
      <x:c r="N1055" s="2"/>
      <x:c r="O1055" s="2"/>
      <x:c r="P1055" s="2"/>
      <x:c r="Q1055" s="2"/>
      <x:c r="R1055" s="2"/>
      <x:c r="S1055" s="2"/>
      <x:c r="T1055" s="2"/>
      <x:c r="U1055" s="2"/>
      <x:c r="V1055" s="2"/>
      <x:c r="W1055" s="2"/>
      <x:c r="X1055" s="2"/>
      <x:c r="Y1055" s="2"/>
      <x:c r="Z1055" s="2"/>
      <x:c r="AA1055" s="2"/>
      <x:c r="AB1055" s="2"/>
      <x:c r="AC1055" s="2"/>
      <x:c r="AD1055" s="2"/>
      <x:c r="AE1055" s="2"/>
      <x:c r="AF1055" s="2"/>
      <x:c r="AG1055" s="2"/>
      <x:c r="AH1055" s="2"/>
      <x:c r="AI1055" s="2"/>
      <x:c r="AJ1055" s="2"/>
      <x:c r="AK1055" s="2"/>
      <x:c r="AL1055" s="2"/>
      <x:c r="AM1055" s="2"/>
      <x:c r="AN1055" s="2"/>
      <x:c r="AO1055" s="2"/>
      <x:c r="AP1055" s="2"/>
      <x:c r="AQ1055" s="2"/>
      <x:c r="AR1055" s="2"/>
      <x:c r="AS1055" s="2"/>
    </x:row>
    <x:row r="1056">
      <x:c r="B1056" s="2"/>
      <x:c r="C1056" s="2"/>
      <x:c r="D1056" s="2"/>
      <x:c r="E1056" s="2"/>
      <x:c r="F1056" s="2"/>
      <x:c r="G1056" s="2"/>
      <x:c r="H1056" s="2"/>
      <x:c r="I1056" s="2"/>
      <x:c r="J1056" s="2"/>
      <x:c r="K1056" s="2"/>
      <x:c r="L1056" s="2"/>
      <x:c r="M1056" s="2"/>
      <x:c r="N1056" s="2"/>
      <x:c r="O1056" s="2"/>
      <x:c r="P1056" s="2"/>
      <x:c r="Q1056" s="2"/>
      <x:c r="R1056" s="2"/>
      <x:c r="S1056" s="2"/>
      <x:c r="T1056" s="2"/>
      <x:c r="U1056" s="2"/>
      <x:c r="V1056" s="2"/>
      <x:c r="W1056" s="2"/>
      <x:c r="X1056" s="2"/>
      <x:c r="Y1056" s="2"/>
      <x:c r="Z1056" s="2"/>
      <x:c r="AA1056" s="2"/>
      <x:c r="AB1056" s="2"/>
      <x:c r="AC1056" s="2"/>
      <x:c r="AD1056" s="2"/>
      <x:c r="AE1056" s="2"/>
      <x:c r="AF1056" s="2"/>
      <x:c r="AG1056" s="2"/>
      <x:c r="AH1056" s="2"/>
      <x:c r="AI1056" s="2"/>
      <x:c r="AJ1056" s="2"/>
      <x:c r="AK1056" s="2"/>
      <x:c r="AL1056" s="2"/>
      <x:c r="AM1056" s="2"/>
      <x:c r="AN1056" s="2"/>
      <x:c r="AO1056" s="2"/>
      <x:c r="AP1056" s="2"/>
      <x:c r="AQ1056" s="2"/>
      <x:c r="AR1056" s="2"/>
      <x:c r="AS1056" s="2"/>
    </x:row>
    <x:row r="1057">
      <x:c r="B1057" s="2"/>
      <x:c r="C1057" s="2"/>
      <x:c r="D1057" s="2"/>
      <x:c r="E1057" s="2"/>
      <x:c r="F1057" s="2"/>
      <x:c r="G1057" s="2"/>
      <x:c r="H1057" s="2"/>
      <x:c r="I1057" s="2"/>
      <x:c r="J1057" s="2"/>
      <x:c r="K1057" s="2"/>
      <x:c r="L1057" s="2"/>
      <x:c r="M1057" s="2"/>
      <x:c r="N1057" s="2"/>
      <x:c r="O1057" s="2"/>
      <x:c r="P1057" s="2"/>
      <x:c r="Q1057" s="2"/>
      <x:c r="R1057" s="2"/>
      <x:c r="S1057" s="2"/>
      <x:c r="T1057" s="2"/>
      <x:c r="U1057" s="2"/>
      <x:c r="V1057" s="2"/>
      <x:c r="W1057" s="2"/>
      <x:c r="X1057" s="2"/>
      <x:c r="Y1057" s="2"/>
      <x:c r="Z1057" s="2"/>
      <x:c r="AA1057" s="2"/>
      <x:c r="AB1057" s="2"/>
      <x:c r="AC1057" s="2"/>
      <x:c r="AD1057" s="2"/>
      <x:c r="AE1057" s="2"/>
      <x:c r="AF1057" s="2"/>
      <x:c r="AG1057" s="2"/>
      <x:c r="AH1057" s="2"/>
      <x:c r="AI1057" s="2"/>
      <x:c r="AJ1057" s="2"/>
      <x:c r="AK1057" s="2"/>
      <x:c r="AL1057" s="2"/>
      <x:c r="AM1057" s="2"/>
      <x:c r="AN1057" s="2"/>
      <x:c r="AO1057" s="2"/>
      <x:c r="AP1057" s="2"/>
      <x:c r="AQ1057" s="2"/>
      <x:c r="AR1057" s="2"/>
      <x:c r="AS1057" s="2"/>
    </x:row>
    <x:row r="1058">
      <x:c r="B1058" s="2"/>
      <x:c r="C1058" s="2"/>
      <x:c r="D1058" s="2"/>
      <x:c r="E1058" s="2"/>
      <x:c r="F1058" s="2"/>
      <x:c r="G1058" s="2"/>
      <x:c r="H1058" s="2"/>
      <x:c r="I1058" s="2"/>
      <x:c r="J1058" s="2"/>
      <x:c r="K1058" s="2"/>
      <x:c r="L1058" s="2"/>
      <x:c r="M1058" s="2"/>
      <x:c r="N1058" s="2"/>
      <x:c r="O1058" s="2"/>
      <x:c r="P1058" s="2"/>
      <x:c r="Q1058" s="2"/>
      <x:c r="R1058" s="2"/>
      <x:c r="S1058" s="2"/>
      <x:c r="T1058" s="2"/>
      <x:c r="U1058" s="2"/>
      <x:c r="V1058" s="2"/>
      <x:c r="W1058" s="2"/>
      <x:c r="X1058" s="2"/>
      <x:c r="Y1058" s="2"/>
      <x:c r="Z1058" s="2"/>
      <x:c r="AA1058" s="2"/>
      <x:c r="AB1058" s="2"/>
      <x:c r="AC1058" s="2"/>
      <x:c r="AD1058" s="2"/>
      <x:c r="AE1058" s="2"/>
      <x:c r="AF1058" s="2"/>
      <x:c r="AG1058" s="2"/>
      <x:c r="AH1058" s="2"/>
      <x:c r="AI1058" s="2"/>
      <x:c r="AJ1058" s="2"/>
      <x:c r="AK1058" s="2"/>
      <x:c r="AL1058" s="2"/>
      <x:c r="AM1058" s="2"/>
      <x:c r="AN1058" s="2"/>
      <x:c r="AO1058" s="2"/>
      <x:c r="AP1058" s="2"/>
      <x:c r="AQ1058" s="2"/>
      <x:c r="AR1058" s="2"/>
      <x:c r="AS1058" s="2"/>
    </x:row>
    <x:row r="1059">
      <x:c r="B1059" s="2"/>
      <x:c r="C1059" s="2"/>
      <x:c r="D1059" s="2"/>
      <x:c r="E1059" s="2"/>
      <x:c r="F1059" s="2"/>
      <x:c r="G1059" s="2"/>
      <x:c r="H1059" s="2"/>
      <x:c r="I1059" s="2"/>
      <x:c r="J1059" s="2"/>
      <x:c r="K1059" s="2"/>
      <x:c r="L1059" s="2"/>
      <x:c r="M1059" s="2"/>
      <x:c r="N1059" s="2"/>
      <x:c r="O1059" s="2"/>
      <x:c r="P1059" s="2"/>
      <x:c r="Q1059" s="2"/>
      <x:c r="R1059" s="2"/>
      <x:c r="S1059" s="2"/>
      <x:c r="T1059" s="2"/>
      <x:c r="U1059" s="2"/>
      <x:c r="V1059" s="2"/>
      <x:c r="W1059" s="2"/>
      <x:c r="X1059" s="2"/>
      <x:c r="Y1059" s="2"/>
      <x:c r="Z1059" s="2"/>
      <x:c r="AA1059" s="2"/>
      <x:c r="AB1059" s="2"/>
      <x:c r="AC1059" s="2"/>
      <x:c r="AD1059" s="2"/>
      <x:c r="AE1059" s="2"/>
      <x:c r="AF1059" s="2"/>
      <x:c r="AG1059" s="2"/>
      <x:c r="AH1059" s="2"/>
      <x:c r="AI1059" s="2"/>
      <x:c r="AJ1059" s="2"/>
      <x:c r="AK1059" s="2"/>
      <x:c r="AL1059" s="2"/>
      <x:c r="AM1059" s="2"/>
      <x:c r="AN1059" s="2"/>
      <x:c r="AO1059" s="2"/>
      <x:c r="AP1059" s="2"/>
      <x:c r="AQ1059" s="2"/>
      <x:c r="AR1059" s="2"/>
      <x:c r="AS1059" s="2"/>
    </x:row>
    <x:row r="1060">
      <x:c r="B1060" s="2"/>
      <x:c r="C1060" s="2"/>
      <x:c r="D1060" s="2"/>
      <x:c r="E1060" s="2"/>
      <x:c r="F1060" s="2"/>
      <x:c r="G1060" s="2"/>
      <x:c r="H1060" s="2"/>
      <x:c r="I1060" s="2"/>
      <x:c r="J1060" s="2"/>
      <x:c r="K1060" s="2"/>
      <x:c r="L1060" s="2"/>
      <x:c r="M1060" s="2"/>
      <x:c r="N1060" s="2"/>
      <x:c r="O1060" s="2"/>
      <x:c r="P1060" s="2"/>
      <x:c r="Q1060" s="2"/>
      <x:c r="R1060" s="2"/>
      <x:c r="S1060" s="2"/>
      <x:c r="T1060" s="2"/>
      <x:c r="U1060" s="2"/>
      <x:c r="V1060" s="2"/>
      <x:c r="W1060" s="2"/>
      <x:c r="X1060" s="2"/>
      <x:c r="Y1060" s="2"/>
      <x:c r="Z1060" s="2"/>
      <x:c r="AA1060" s="2"/>
      <x:c r="AB1060" s="2"/>
      <x:c r="AC1060" s="2"/>
      <x:c r="AD1060" s="2"/>
      <x:c r="AE1060" s="2"/>
      <x:c r="AF1060" s="2"/>
      <x:c r="AG1060" s="2"/>
      <x:c r="AH1060" s="2"/>
      <x:c r="AI1060" s="2"/>
      <x:c r="AJ1060" s="2"/>
      <x:c r="AK1060" s="2"/>
      <x:c r="AL1060" s="2"/>
      <x:c r="AM1060" s="2"/>
      <x:c r="AN1060" s="2"/>
      <x:c r="AO1060" s="2"/>
      <x:c r="AP1060" s="2"/>
      <x:c r="AQ1060" s="2"/>
      <x:c r="AR1060" s="2"/>
      <x:c r="AS1060" s="2"/>
    </x:row>
    <x:row r="1061">
      <x:c r="B1061" s="2"/>
      <x:c r="C1061" s="2"/>
      <x:c r="D1061" s="2"/>
      <x:c r="E1061" s="2"/>
      <x:c r="F1061" s="2"/>
      <x:c r="G1061" s="2"/>
      <x:c r="H1061" s="2"/>
      <x:c r="I1061" s="2"/>
      <x:c r="J1061" s="2"/>
      <x:c r="K1061" s="2"/>
      <x:c r="L1061" s="2"/>
      <x:c r="M1061" s="2"/>
      <x:c r="N1061" s="2"/>
      <x:c r="O1061" s="2"/>
      <x:c r="P1061" s="2"/>
      <x:c r="Q1061" s="2"/>
      <x:c r="R1061" s="2"/>
      <x:c r="S1061" s="2"/>
      <x:c r="T1061" s="2"/>
      <x:c r="U1061" s="2"/>
      <x:c r="V1061" s="2"/>
      <x:c r="W1061" s="2"/>
      <x:c r="X1061" s="2"/>
      <x:c r="Y1061" s="2"/>
      <x:c r="Z1061" s="2"/>
      <x:c r="AA1061" s="2"/>
      <x:c r="AB1061" s="2"/>
      <x:c r="AC1061" s="2"/>
      <x:c r="AD1061" s="2"/>
      <x:c r="AE1061" s="2"/>
      <x:c r="AF1061" s="2"/>
      <x:c r="AG1061" s="2"/>
      <x:c r="AH1061" s="2"/>
      <x:c r="AI1061" s="2"/>
      <x:c r="AJ1061" s="2"/>
      <x:c r="AK1061" s="2"/>
      <x:c r="AL1061" s="2"/>
      <x:c r="AM1061" s="2"/>
      <x:c r="AN1061" s="2"/>
      <x:c r="AO1061" s="2"/>
      <x:c r="AP1061" s="2"/>
      <x:c r="AQ1061" s="2"/>
      <x:c r="AR1061" s="2"/>
      <x:c r="AS1061" s="2"/>
    </x:row>
    <x:row r="1062">
      <x:c r="B1062" s="2"/>
      <x:c r="C1062" s="2"/>
      <x:c r="D1062" s="2"/>
      <x:c r="E1062" s="2"/>
      <x:c r="F1062" s="2"/>
      <x:c r="G1062" s="2"/>
      <x:c r="H1062" s="2"/>
      <x:c r="I1062" s="2"/>
      <x:c r="J1062" s="2"/>
      <x:c r="K1062" s="2"/>
      <x:c r="L1062" s="2"/>
      <x:c r="M1062" s="2"/>
      <x:c r="N1062" s="2"/>
      <x:c r="O1062" s="2"/>
      <x:c r="P1062" s="2"/>
      <x:c r="Q1062" s="2"/>
      <x:c r="R1062" s="2"/>
      <x:c r="S1062" s="2"/>
      <x:c r="T1062" s="2"/>
      <x:c r="U1062" s="2"/>
      <x:c r="V1062" s="2"/>
      <x:c r="W1062" s="2"/>
      <x:c r="X1062" s="2"/>
      <x:c r="Y1062" s="2"/>
      <x:c r="Z1062" s="2"/>
      <x:c r="AA1062" s="2"/>
      <x:c r="AB1062" s="2"/>
      <x:c r="AC1062" s="2"/>
      <x:c r="AD1062" s="2"/>
      <x:c r="AE1062" s="2"/>
      <x:c r="AF1062" s="2"/>
      <x:c r="AG1062" s="2"/>
      <x:c r="AH1062" s="2"/>
      <x:c r="AI1062" s="2"/>
      <x:c r="AJ1062" s="2"/>
      <x:c r="AK1062" s="2"/>
      <x:c r="AL1062" s="2"/>
      <x:c r="AM1062" s="2"/>
      <x:c r="AN1062" s="2"/>
      <x:c r="AO1062" s="2"/>
      <x:c r="AP1062" s="2"/>
      <x:c r="AQ1062" s="2"/>
      <x:c r="AR1062" s="2"/>
      <x:c r="AS1062" s="2"/>
    </x:row>
    <x:row r="1063">
      <x:c r="B1063" s="2"/>
      <x:c r="C1063" s="2"/>
      <x:c r="D1063" s="2"/>
      <x:c r="E1063" s="2"/>
      <x:c r="F1063" s="2"/>
      <x:c r="G1063" s="2"/>
      <x:c r="H1063" s="2"/>
      <x:c r="I1063" s="2"/>
      <x:c r="J1063" s="2"/>
      <x:c r="K1063" s="2"/>
      <x:c r="L1063" s="2"/>
      <x:c r="M1063" s="2"/>
      <x:c r="N1063" s="2"/>
      <x:c r="O1063" s="2"/>
      <x:c r="P1063" s="2"/>
      <x:c r="Q1063" s="2"/>
      <x:c r="R1063" s="2"/>
      <x:c r="S1063" s="2"/>
      <x:c r="T1063" s="2"/>
      <x:c r="U1063" s="2"/>
      <x:c r="V1063" s="2"/>
      <x:c r="W1063" s="2"/>
      <x:c r="X1063" s="2"/>
      <x:c r="Y1063" s="2"/>
      <x:c r="Z1063" s="2"/>
      <x:c r="AA1063" s="2"/>
      <x:c r="AB1063" s="2"/>
      <x:c r="AC1063" s="2"/>
      <x:c r="AD1063" s="2"/>
      <x:c r="AE1063" s="2"/>
      <x:c r="AF1063" s="2"/>
      <x:c r="AG1063" s="2"/>
      <x:c r="AH1063" s="2"/>
      <x:c r="AI1063" s="2"/>
      <x:c r="AJ1063" s="2"/>
      <x:c r="AK1063" s="2"/>
      <x:c r="AL1063" s="2"/>
      <x:c r="AM1063" s="2"/>
      <x:c r="AN1063" s="2"/>
      <x:c r="AO1063" s="2"/>
      <x:c r="AP1063" s="2"/>
      <x:c r="AQ1063" s="2"/>
      <x:c r="AR1063" s="2"/>
      <x:c r="AS1063" s="2"/>
    </x:row>
    <x:row r="1064">
      <x:c r="B1064" s="2"/>
      <x:c r="C1064" s="2"/>
      <x:c r="D1064" s="2"/>
      <x:c r="E1064" s="2"/>
      <x:c r="F1064" s="2"/>
      <x:c r="G1064" s="2"/>
      <x:c r="H1064" s="2"/>
      <x:c r="I1064" s="2"/>
      <x:c r="J1064" s="2"/>
      <x:c r="K1064" s="2"/>
      <x:c r="L1064" s="2"/>
      <x:c r="M1064" s="2"/>
      <x:c r="N1064" s="2"/>
      <x:c r="O1064" s="2"/>
      <x:c r="P1064" s="2"/>
      <x:c r="Q1064" s="2"/>
      <x:c r="R1064" s="2"/>
      <x:c r="S1064" s="2"/>
      <x:c r="T1064" s="2"/>
      <x:c r="U1064" s="2"/>
      <x:c r="V1064" s="2"/>
      <x:c r="W1064" s="2"/>
      <x:c r="X1064" s="2"/>
      <x:c r="Y1064" s="2"/>
      <x:c r="Z1064" s="2"/>
      <x:c r="AA1064" s="2"/>
      <x:c r="AB1064" s="2"/>
      <x:c r="AC1064" s="2"/>
      <x:c r="AD1064" s="2"/>
      <x:c r="AE1064" s="2"/>
      <x:c r="AF1064" s="2"/>
      <x:c r="AG1064" s="2"/>
      <x:c r="AH1064" s="2"/>
      <x:c r="AI1064" s="2"/>
      <x:c r="AJ1064" s="2"/>
      <x:c r="AK1064" s="2"/>
      <x:c r="AL1064" s="2"/>
      <x:c r="AM1064" s="2"/>
      <x:c r="AN1064" s="2"/>
      <x:c r="AO1064" s="2"/>
      <x:c r="AP1064" s="2"/>
      <x:c r="AQ1064" s="2"/>
      <x:c r="AR1064" s="2"/>
      <x:c r="AS1064" s="2"/>
    </x:row>
    <x:row r="1065">
      <x:c r="B1065" s="2"/>
      <x:c r="C1065" s="2"/>
      <x:c r="D1065" s="2"/>
      <x:c r="E1065" s="2"/>
      <x:c r="F1065" s="2"/>
      <x:c r="G1065" s="2"/>
      <x:c r="H1065" s="2"/>
      <x:c r="I1065" s="2"/>
      <x:c r="J1065" s="2"/>
      <x:c r="K1065" s="2"/>
      <x:c r="L1065" s="2"/>
      <x:c r="M1065" s="2"/>
      <x:c r="N1065" s="2"/>
      <x:c r="O1065" s="2"/>
      <x:c r="P1065" s="2"/>
      <x:c r="Q1065" s="2"/>
      <x:c r="R1065" s="2"/>
      <x:c r="S1065" s="2"/>
      <x:c r="T1065" s="2"/>
      <x:c r="U1065" s="2"/>
      <x:c r="V1065" s="2"/>
      <x:c r="W1065" s="2"/>
      <x:c r="X1065" s="2"/>
      <x:c r="Y1065" s="2"/>
      <x:c r="Z1065" s="2"/>
      <x:c r="AA1065" s="2"/>
      <x:c r="AB1065" s="2"/>
      <x:c r="AC1065" s="2"/>
      <x:c r="AD1065" s="2"/>
      <x:c r="AE1065" s="2"/>
      <x:c r="AF1065" s="2"/>
      <x:c r="AG1065" s="2"/>
      <x:c r="AH1065" s="2"/>
      <x:c r="AI1065" s="2"/>
      <x:c r="AJ1065" s="2"/>
      <x:c r="AK1065" s="2"/>
      <x:c r="AL1065" s="2"/>
      <x:c r="AM1065" s="2"/>
      <x:c r="AN1065" s="2"/>
      <x:c r="AO1065" s="2"/>
      <x:c r="AP1065" s="2"/>
      <x:c r="AQ1065" s="2"/>
      <x:c r="AR1065" s="2"/>
      <x:c r="AS1065" s="2"/>
    </x:row>
    <x:row r="1066">
      <x:c r="B1066" s="2"/>
      <x:c r="C1066" s="2"/>
      <x:c r="D1066" s="2"/>
      <x:c r="E1066" s="2"/>
      <x:c r="F1066" s="2"/>
      <x:c r="G1066" s="2"/>
      <x:c r="H1066" s="2"/>
      <x:c r="I1066" s="2"/>
      <x:c r="J1066" s="2"/>
      <x:c r="K1066" s="2"/>
      <x:c r="L1066" s="2"/>
      <x:c r="M1066" s="2"/>
      <x:c r="N1066" s="2"/>
      <x:c r="O1066" s="2"/>
      <x:c r="P1066" s="2"/>
      <x:c r="Q1066" s="2"/>
      <x:c r="R1066" s="2"/>
      <x:c r="S1066" s="2"/>
      <x:c r="T1066" s="2"/>
      <x:c r="U1066" s="2"/>
      <x:c r="V1066" s="2"/>
      <x:c r="W1066" s="2"/>
      <x:c r="X1066" s="2"/>
      <x:c r="Y1066" s="2"/>
      <x:c r="Z1066" s="2"/>
      <x:c r="AA1066" s="2"/>
      <x:c r="AB1066" s="2"/>
      <x:c r="AC1066" s="2"/>
      <x:c r="AD1066" s="2"/>
      <x:c r="AE1066" s="2"/>
      <x:c r="AF1066" s="2"/>
      <x:c r="AG1066" s="2"/>
      <x:c r="AH1066" s="2"/>
      <x:c r="AI1066" s="2"/>
      <x:c r="AJ1066" s="2"/>
      <x:c r="AK1066" s="2"/>
      <x:c r="AL1066" s="2"/>
      <x:c r="AM1066" s="2"/>
      <x:c r="AN1066" s="2"/>
      <x:c r="AO1066" s="2"/>
      <x:c r="AP1066" s="2"/>
      <x:c r="AQ1066" s="2"/>
      <x:c r="AR1066" s="2"/>
      <x:c r="AS1066" s="2"/>
    </x:row>
    <x:row r="1067">
      <x:c r="B1067" s="2"/>
      <x:c r="C1067" s="2"/>
      <x:c r="D1067" s="2"/>
      <x:c r="E1067" s="2"/>
      <x:c r="F1067" s="2"/>
      <x:c r="G1067" s="2"/>
      <x:c r="H1067" s="2"/>
      <x:c r="I1067" s="2"/>
      <x:c r="J1067" s="2"/>
      <x:c r="K1067" s="2"/>
      <x:c r="L1067" s="2"/>
      <x:c r="M1067" s="2"/>
      <x:c r="N1067" s="2"/>
      <x:c r="O1067" s="2"/>
      <x:c r="P1067" s="2"/>
      <x:c r="Q1067" s="2"/>
      <x:c r="R1067" s="2"/>
      <x:c r="S1067" s="2"/>
      <x:c r="T1067" s="2"/>
      <x:c r="U1067" s="2"/>
      <x:c r="V1067" s="2"/>
      <x:c r="W1067" s="2"/>
      <x:c r="X1067" s="2"/>
      <x:c r="Y1067" s="2"/>
      <x:c r="Z1067" s="2"/>
      <x:c r="AA1067" s="2"/>
      <x:c r="AB1067" s="2"/>
      <x:c r="AC1067" s="2"/>
      <x:c r="AD1067" s="2"/>
      <x:c r="AE1067" s="2"/>
      <x:c r="AF1067" s="2"/>
      <x:c r="AG1067" s="2"/>
      <x:c r="AH1067" s="2"/>
      <x:c r="AI1067" s="2"/>
      <x:c r="AJ1067" s="2"/>
      <x:c r="AK1067" s="2"/>
      <x:c r="AL1067" s="2"/>
      <x:c r="AM1067" s="2"/>
      <x:c r="AN1067" s="2"/>
      <x:c r="AO1067" s="2"/>
      <x:c r="AP1067" s="2"/>
      <x:c r="AQ1067" s="2"/>
      <x:c r="AR1067" s="2"/>
      <x:c r="AS1067" s="2"/>
    </x:row>
    <x:row r="1068">
      <x:c r="B1068" s="2"/>
      <x:c r="C1068" s="2"/>
      <x:c r="D1068" s="2"/>
      <x:c r="E1068" s="2"/>
      <x:c r="F1068" s="2"/>
      <x:c r="G1068" s="2"/>
      <x:c r="H1068" s="2"/>
      <x:c r="I1068" s="2"/>
      <x:c r="J1068" s="2"/>
      <x:c r="K1068" s="2"/>
      <x:c r="L1068" s="2"/>
      <x:c r="M1068" s="2"/>
      <x:c r="N1068" s="2"/>
      <x:c r="O1068" s="2"/>
      <x:c r="P1068" s="2"/>
      <x:c r="Q1068" s="2"/>
      <x:c r="R1068" s="2"/>
      <x:c r="S1068" s="2"/>
      <x:c r="T1068" s="2"/>
      <x:c r="U1068" s="2"/>
      <x:c r="V1068" s="2"/>
      <x:c r="W1068" s="2"/>
      <x:c r="X1068" s="2"/>
      <x:c r="Y1068" s="2"/>
      <x:c r="Z1068" s="2"/>
      <x:c r="AA1068" s="2"/>
      <x:c r="AB1068" s="2"/>
      <x:c r="AC1068" s="2"/>
      <x:c r="AD1068" s="2"/>
      <x:c r="AE1068" s="2"/>
      <x:c r="AF1068" s="2"/>
      <x:c r="AG1068" s="2"/>
      <x:c r="AH1068" s="2"/>
      <x:c r="AI1068" s="2"/>
      <x:c r="AJ1068" s="2"/>
      <x:c r="AK1068" s="2"/>
      <x:c r="AL1068" s="2"/>
      <x:c r="AM1068" s="2"/>
      <x:c r="AN1068" s="2"/>
      <x:c r="AO1068" s="2"/>
      <x:c r="AP1068" s="2"/>
      <x:c r="AQ1068" s="2"/>
      <x:c r="AR1068" s="2"/>
      <x:c r="AS1068" s="2"/>
    </x:row>
    <x:row r="1069">
      <x:c r="B1069" s="2"/>
      <x:c r="C1069" s="2"/>
      <x:c r="D1069" s="2"/>
      <x:c r="E1069" s="2"/>
      <x:c r="F1069" s="2"/>
      <x:c r="G1069" s="2"/>
      <x:c r="H1069" s="2"/>
      <x:c r="I1069" s="2"/>
      <x:c r="J1069" s="2"/>
      <x:c r="K1069" s="2"/>
      <x:c r="L1069" s="2"/>
      <x:c r="M1069" s="2"/>
      <x:c r="N1069" s="2"/>
      <x:c r="O1069" s="2"/>
      <x:c r="P1069" s="2"/>
      <x:c r="Q1069" s="2"/>
      <x:c r="R1069" s="2"/>
      <x:c r="S1069" s="2"/>
      <x:c r="T1069" s="2"/>
      <x:c r="U1069" s="2"/>
      <x:c r="V1069" s="2"/>
      <x:c r="W1069" s="2"/>
      <x:c r="X1069" s="2"/>
      <x:c r="Y1069" s="2"/>
      <x:c r="Z1069" s="2"/>
      <x:c r="AA1069" s="2"/>
      <x:c r="AB1069" s="2"/>
      <x:c r="AC1069" s="2"/>
      <x:c r="AD1069" s="2"/>
      <x:c r="AE1069" s="2"/>
      <x:c r="AF1069" s="2"/>
      <x:c r="AG1069" s="2"/>
      <x:c r="AH1069" s="2"/>
      <x:c r="AI1069" s="2"/>
      <x:c r="AJ1069" s="2"/>
      <x:c r="AK1069" s="2"/>
      <x:c r="AL1069" s="2"/>
      <x:c r="AM1069" s="2"/>
      <x:c r="AN1069" s="2"/>
      <x:c r="AO1069" s="2"/>
      <x:c r="AP1069" s="2"/>
      <x:c r="AQ1069" s="2"/>
      <x:c r="AR1069" s="2"/>
      <x:c r="AS1069" s="2"/>
    </x:row>
    <x:row r="1070">
      <x:c r="B1070" s="2"/>
      <x:c r="C1070" s="2"/>
      <x:c r="D1070" s="2"/>
      <x:c r="E1070" s="2"/>
      <x:c r="F1070" s="2"/>
      <x:c r="G1070" s="2"/>
      <x:c r="H1070" s="2"/>
      <x:c r="I1070" s="2"/>
      <x:c r="J1070" s="2"/>
      <x:c r="K1070" s="2"/>
      <x:c r="L1070" s="2"/>
      <x:c r="M1070" s="2"/>
      <x:c r="N1070" s="2"/>
      <x:c r="O1070" s="2"/>
      <x:c r="P1070" s="2"/>
      <x:c r="Q1070" s="2"/>
      <x:c r="R1070" s="2"/>
      <x:c r="S1070" s="2"/>
      <x:c r="T1070" s="2"/>
      <x:c r="U1070" s="2"/>
      <x:c r="V1070" s="2"/>
      <x:c r="W1070" s="2"/>
      <x:c r="X1070" s="2"/>
      <x:c r="Y1070" s="2"/>
      <x:c r="Z1070" s="2"/>
      <x:c r="AA1070" s="2"/>
      <x:c r="AB1070" s="2"/>
      <x:c r="AC1070" s="2"/>
      <x:c r="AD1070" s="2"/>
      <x:c r="AE1070" s="2"/>
      <x:c r="AF1070" s="2"/>
      <x:c r="AG1070" s="2"/>
      <x:c r="AH1070" s="2"/>
      <x:c r="AI1070" s="2"/>
      <x:c r="AJ1070" s="2"/>
      <x:c r="AK1070" s="2"/>
      <x:c r="AL1070" s="2"/>
      <x:c r="AM1070" s="2"/>
      <x:c r="AN1070" s="2"/>
      <x:c r="AO1070" s="2"/>
      <x:c r="AP1070" s="2"/>
      <x:c r="AQ1070" s="2"/>
      <x:c r="AR1070" s="2"/>
      <x:c r="AS1070" s="2"/>
    </x:row>
    <x:row r="1071">
      <x:c r="B1071" s="2"/>
      <x:c r="C1071" s="2"/>
      <x:c r="D1071" s="2"/>
      <x:c r="E1071" s="2"/>
      <x:c r="F1071" s="2"/>
      <x:c r="G1071" s="2"/>
      <x:c r="H1071" s="2"/>
      <x:c r="I1071" s="2"/>
      <x:c r="J1071" s="2"/>
      <x:c r="K1071" s="2"/>
      <x:c r="L1071" s="2"/>
      <x:c r="M1071" s="2"/>
      <x:c r="N1071" s="2"/>
      <x:c r="O1071" s="2"/>
      <x:c r="P1071" s="2"/>
      <x:c r="Q1071" s="2"/>
      <x:c r="R1071" s="2"/>
      <x:c r="S1071" s="2"/>
      <x:c r="T1071" s="2"/>
      <x:c r="U1071" s="2"/>
      <x:c r="V1071" s="2"/>
      <x:c r="W1071" s="2"/>
      <x:c r="X1071" s="2"/>
      <x:c r="Y1071" s="2"/>
      <x:c r="Z1071" s="2"/>
      <x:c r="AA1071" s="2"/>
      <x:c r="AB1071" s="2"/>
      <x:c r="AC1071" s="2"/>
      <x:c r="AD1071" s="2"/>
      <x:c r="AE1071" s="2"/>
      <x:c r="AF1071" s="2"/>
      <x:c r="AG1071" s="2"/>
      <x:c r="AH1071" s="2"/>
      <x:c r="AI1071" s="2"/>
      <x:c r="AJ1071" s="2"/>
      <x:c r="AK1071" s="2"/>
      <x:c r="AL1071" s="2"/>
      <x:c r="AM1071" s="2"/>
      <x:c r="AN1071" s="2"/>
      <x:c r="AO1071" s="2"/>
      <x:c r="AP1071" s="2"/>
      <x:c r="AQ1071" s="2"/>
      <x:c r="AR1071" s="2"/>
      <x:c r="AS1071" s="2"/>
    </x:row>
    <x:row r="1072">
      <x:c r="B1072" s="2"/>
      <x:c r="C1072" s="2"/>
      <x:c r="D1072" s="2"/>
      <x:c r="E1072" s="2"/>
      <x:c r="F1072" s="2"/>
      <x:c r="G1072" s="2"/>
      <x:c r="H1072" s="2"/>
      <x:c r="I1072" s="2"/>
      <x:c r="J1072" s="2"/>
      <x:c r="K1072" s="2"/>
      <x:c r="L1072" s="2"/>
      <x:c r="M1072" s="2"/>
      <x:c r="N1072" s="2"/>
      <x:c r="O1072" s="2"/>
      <x:c r="P1072" s="2"/>
      <x:c r="Q1072" s="2"/>
      <x:c r="R1072" s="2"/>
      <x:c r="S1072" s="2"/>
      <x:c r="T1072" s="2"/>
      <x:c r="U1072" s="2"/>
      <x:c r="V1072" s="2"/>
      <x:c r="W1072" s="2"/>
      <x:c r="X1072" s="2"/>
      <x:c r="Y1072" s="2"/>
      <x:c r="Z1072" s="2"/>
      <x:c r="AA1072" s="2"/>
      <x:c r="AB1072" s="2"/>
      <x:c r="AC1072" s="2"/>
      <x:c r="AD1072" s="2"/>
      <x:c r="AE1072" s="2"/>
      <x:c r="AF1072" s="2"/>
      <x:c r="AG1072" s="2"/>
      <x:c r="AH1072" s="2"/>
      <x:c r="AI1072" s="2"/>
      <x:c r="AJ1072" s="2"/>
      <x:c r="AK1072" s="2"/>
      <x:c r="AL1072" s="2"/>
      <x:c r="AM1072" s="2"/>
      <x:c r="AN1072" s="2"/>
      <x:c r="AO1072" s="2"/>
      <x:c r="AP1072" s="2"/>
      <x:c r="AQ1072" s="2"/>
      <x:c r="AR1072" s="2"/>
      <x:c r="AS1072" s="2"/>
    </x:row>
    <x:row r="1073">
      <x:c r="B1073" s="2"/>
      <x:c r="C1073" s="2"/>
      <x:c r="D1073" s="2"/>
      <x:c r="E1073" s="2"/>
      <x:c r="F1073" s="2"/>
      <x:c r="G1073" s="2"/>
      <x:c r="H1073" s="2"/>
      <x:c r="I1073" s="2"/>
      <x:c r="J1073" s="2"/>
      <x:c r="K1073" s="2"/>
      <x:c r="L1073" s="2"/>
      <x:c r="M1073" s="2"/>
      <x:c r="N1073" s="2"/>
      <x:c r="O1073" s="2"/>
      <x:c r="P1073" s="2"/>
      <x:c r="Q1073" s="2"/>
      <x:c r="R1073" s="2"/>
      <x:c r="S1073" s="2"/>
      <x:c r="T1073" s="2"/>
      <x:c r="U1073" s="2"/>
      <x:c r="V1073" s="2"/>
      <x:c r="W1073" s="2"/>
      <x:c r="X1073" s="2"/>
      <x:c r="Y1073" s="2"/>
      <x:c r="Z1073" s="2"/>
      <x:c r="AA1073" s="2"/>
      <x:c r="AB1073" s="2"/>
      <x:c r="AC1073" s="2"/>
      <x:c r="AD1073" s="2"/>
      <x:c r="AE1073" s="2"/>
      <x:c r="AF1073" s="2"/>
      <x:c r="AG1073" s="2"/>
      <x:c r="AH1073" s="2"/>
      <x:c r="AI1073" s="2"/>
      <x:c r="AJ1073" s="2"/>
      <x:c r="AK1073" s="2"/>
      <x:c r="AL1073" s="2"/>
      <x:c r="AM1073" s="2"/>
      <x:c r="AN1073" s="2"/>
      <x:c r="AO1073" s="2"/>
      <x:c r="AP1073" s="2"/>
      <x:c r="AQ1073" s="2"/>
      <x:c r="AR1073" s="2"/>
      <x:c r="AS1073" s="2"/>
    </x:row>
    <x:row r="1074">
      <x:c r="B1074" s="2"/>
      <x:c r="C1074" s="2"/>
      <x:c r="D1074" s="2"/>
      <x:c r="E1074" s="2"/>
      <x:c r="F1074" s="2"/>
      <x:c r="G1074" s="2"/>
      <x:c r="H1074" s="2"/>
      <x:c r="I1074" s="2"/>
      <x:c r="J1074" s="2"/>
      <x:c r="K1074" s="2"/>
      <x:c r="L1074" s="2"/>
      <x:c r="M1074" s="2"/>
      <x:c r="N1074" s="2"/>
      <x:c r="O1074" s="2"/>
      <x:c r="P1074" s="2"/>
      <x:c r="Q1074" s="2"/>
      <x:c r="R1074" s="2"/>
      <x:c r="S1074" s="2"/>
      <x:c r="T1074" s="2"/>
      <x:c r="U1074" s="2"/>
      <x:c r="V1074" s="2"/>
      <x:c r="W1074" s="2"/>
      <x:c r="X1074" s="2"/>
      <x:c r="Y1074" s="2"/>
      <x:c r="Z1074" s="2"/>
      <x:c r="AA1074" s="2"/>
      <x:c r="AB1074" s="2"/>
      <x:c r="AC1074" s="2"/>
      <x:c r="AD1074" s="2"/>
      <x:c r="AE1074" s="2"/>
      <x:c r="AF1074" s="2"/>
      <x:c r="AG1074" s="2"/>
      <x:c r="AH1074" s="2"/>
      <x:c r="AI1074" s="2"/>
      <x:c r="AJ1074" s="2"/>
      <x:c r="AK1074" s="2"/>
      <x:c r="AL1074" s="2"/>
      <x:c r="AM1074" s="2"/>
      <x:c r="AN1074" s="2"/>
      <x:c r="AO1074" s="2"/>
      <x:c r="AP1074" s="2"/>
      <x:c r="AQ1074" s="2"/>
      <x:c r="AR1074" s="2"/>
      <x:c r="AS1074" s="2"/>
    </x:row>
    <x:row r="1075">
      <x:c r="B1075" s="2"/>
      <x:c r="C1075" s="2"/>
      <x:c r="D1075" s="2"/>
      <x:c r="E1075" s="2"/>
      <x:c r="F1075" s="2"/>
      <x:c r="G1075" s="2"/>
      <x:c r="H1075" s="2"/>
      <x:c r="I1075" s="2"/>
      <x:c r="J1075" s="2"/>
      <x:c r="K1075" s="2"/>
      <x:c r="L1075" s="2"/>
      <x:c r="M1075" s="2"/>
      <x:c r="N1075" s="2"/>
      <x:c r="O1075" s="2"/>
      <x:c r="P1075" s="2"/>
      <x:c r="Q1075" s="2"/>
      <x:c r="R1075" s="2"/>
      <x:c r="S1075" s="2"/>
      <x:c r="T1075" s="2"/>
      <x:c r="U1075" s="2"/>
      <x:c r="V1075" s="2"/>
      <x:c r="W1075" s="2"/>
      <x:c r="X1075" s="2"/>
      <x:c r="Y1075" s="2"/>
      <x:c r="Z1075" s="2"/>
      <x:c r="AA1075" s="2"/>
      <x:c r="AB1075" s="2"/>
      <x:c r="AC1075" s="2"/>
      <x:c r="AD1075" s="2"/>
      <x:c r="AE1075" s="2"/>
      <x:c r="AF1075" s="2"/>
      <x:c r="AG1075" s="2"/>
      <x:c r="AH1075" s="2"/>
      <x:c r="AI1075" s="2"/>
      <x:c r="AJ1075" s="2"/>
      <x:c r="AK1075" s="2"/>
      <x:c r="AL1075" s="2"/>
      <x:c r="AM1075" s="2"/>
      <x:c r="AN1075" s="2"/>
      <x:c r="AO1075" s="2"/>
      <x:c r="AP1075" s="2"/>
      <x:c r="AQ1075" s="2"/>
      <x:c r="AR1075" s="2"/>
      <x:c r="AS1075" s="2"/>
    </x:row>
    <x:row r="1076">
      <x:c r="B1076" s="2"/>
      <x:c r="C1076" s="2"/>
      <x:c r="D1076" s="2"/>
      <x:c r="E1076" s="2"/>
      <x:c r="F1076" s="2"/>
      <x:c r="G1076" s="2"/>
      <x:c r="H1076" s="2"/>
      <x:c r="I1076" s="2"/>
      <x:c r="J1076" s="2"/>
      <x:c r="K1076" s="2"/>
      <x:c r="L1076" s="2"/>
      <x:c r="M1076" s="2"/>
      <x:c r="N1076" s="2"/>
      <x:c r="O1076" s="2"/>
      <x:c r="P1076" s="2"/>
      <x:c r="Q1076" s="2"/>
      <x:c r="R1076" s="2"/>
      <x:c r="S1076" s="2"/>
      <x:c r="T1076" s="2"/>
      <x:c r="U1076" s="2"/>
      <x:c r="V1076" s="2"/>
      <x:c r="W1076" s="2"/>
      <x:c r="X1076" s="2"/>
      <x:c r="Y1076" s="2"/>
      <x:c r="Z1076" s="2"/>
      <x:c r="AA1076" s="2"/>
      <x:c r="AB1076" s="2"/>
      <x:c r="AC1076" s="2"/>
      <x:c r="AD1076" s="2"/>
      <x:c r="AE1076" s="2"/>
      <x:c r="AF1076" s="2"/>
      <x:c r="AG1076" s="2"/>
      <x:c r="AH1076" s="2"/>
      <x:c r="AI1076" s="2"/>
      <x:c r="AJ1076" s="2"/>
      <x:c r="AK1076" s="2"/>
      <x:c r="AL1076" s="2"/>
      <x:c r="AM1076" s="2"/>
      <x:c r="AN1076" s="2"/>
      <x:c r="AO1076" s="2"/>
      <x:c r="AP1076" s="2"/>
      <x:c r="AQ1076" s="2"/>
      <x:c r="AR1076" s="2"/>
      <x:c r="AS1076" s="2"/>
    </x:row>
    <x:row r="1077">
      <x:c r="B1077" s="2"/>
      <x:c r="C1077" s="2"/>
      <x:c r="D1077" s="2"/>
      <x:c r="E1077" s="2"/>
      <x:c r="F1077" s="2"/>
      <x:c r="G1077" s="2"/>
      <x:c r="H1077" s="2"/>
      <x:c r="I1077" s="2"/>
      <x:c r="J1077" s="2"/>
      <x:c r="K1077" s="2"/>
      <x:c r="L1077" s="2"/>
      <x:c r="M1077" s="2"/>
      <x:c r="N1077" s="2"/>
      <x:c r="O1077" s="2"/>
      <x:c r="P1077" s="2"/>
      <x:c r="Q1077" s="2"/>
      <x:c r="R1077" s="2"/>
      <x:c r="S1077" s="2"/>
      <x:c r="T1077" s="2"/>
      <x:c r="U1077" s="2"/>
      <x:c r="V1077" s="2"/>
      <x:c r="W1077" s="2"/>
      <x:c r="X1077" s="2"/>
      <x:c r="Y1077" s="2"/>
      <x:c r="Z1077" s="2"/>
      <x:c r="AA1077" s="2"/>
      <x:c r="AB1077" s="2"/>
      <x:c r="AC1077" s="2"/>
      <x:c r="AD1077" s="2"/>
      <x:c r="AE1077" s="2"/>
      <x:c r="AF1077" s="2"/>
      <x:c r="AG1077" s="2"/>
      <x:c r="AH1077" s="2"/>
      <x:c r="AI1077" s="2"/>
      <x:c r="AJ1077" s="2"/>
      <x:c r="AK1077" s="2"/>
      <x:c r="AL1077" s="2"/>
      <x:c r="AM1077" s="2"/>
      <x:c r="AN1077" s="2"/>
      <x:c r="AO1077" s="2"/>
      <x:c r="AP1077" s="2"/>
      <x:c r="AQ1077" s="2"/>
      <x:c r="AR1077" s="2"/>
      <x:c r="AS1077" s="2"/>
    </x:row>
    <x:row r="1078">
      <x:c r="B1078" s="2"/>
      <x:c r="C1078" s="2"/>
      <x:c r="D1078" s="2"/>
      <x:c r="E1078" s="2"/>
      <x:c r="F1078" s="2"/>
      <x:c r="G1078" s="2"/>
      <x:c r="H1078" s="2"/>
      <x:c r="I1078" s="2"/>
      <x:c r="J1078" s="2"/>
      <x:c r="K1078" s="2"/>
      <x:c r="L1078" s="2"/>
      <x:c r="M1078" s="2"/>
      <x:c r="N1078" s="2"/>
      <x:c r="O1078" s="2"/>
      <x:c r="P1078" s="2"/>
      <x:c r="Q1078" s="2"/>
      <x:c r="R1078" s="2"/>
      <x:c r="S1078" s="2"/>
      <x:c r="T1078" s="2"/>
      <x:c r="U1078" s="2"/>
      <x:c r="V1078" s="2"/>
      <x:c r="W1078" s="2"/>
      <x:c r="X1078" s="2"/>
      <x:c r="Y1078" s="2"/>
      <x:c r="Z1078" s="2"/>
      <x:c r="AA1078" s="2"/>
      <x:c r="AB1078" s="2"/>
      <x:c r="AC1078" s="2"/>
      <x:c r="AD1078" s="2"/>
      <x:c r="AE1078" s="2"/>
      <x:c r="AF1078" s="2"/>
      <x:c r="AG1078" s="2"/>
      <x:c r="AH1078" s="2"/>
      <x:c r="AI1078" s="2"/>
      <x:c r="AJ1078" s="2"/>
      <x:c r="AK1078" s="2"/>
      <x:c r="AL1078" s="2"/>
      <x:c r="AM1078" s="2"/>
      <x:c r="AN1078" s="2"/>
      <x:c r="AO1078" s="2"/>
      <x:c r="AP1078" s="2"/>
      <x:c r="AQ1078" s="2"/>
      <x:c r="AR1078" s="2"/>
      <x:c r="AS1078" s="2"/>
    </x:row>
    <x:row r="1079">
      <x:c r="B1079" s="2"/>
      <x:c r="C1079" s="2"/>
      <x:c r="D1079" s="2"/>
      <x:c r="E1079" s="2"/>
      <x:c r="F1079" s="2"/>
      <x:c r="G1079" s="2"/>
      <x:c r="H1079" s="2"/>
      <x:c r="I1079" s="2"/>
      <x:c r="J1079" s="2"/>
      <x:c r="K1079" s="2"/>
      <x:c r="L1079" s="2"/>
      <x:c r="M1079" s="2"/>
      <x:c r="N1079" s="2"/>
      <x:c r="O1079" s="2"/>
      <x:c r="P1079" s="2"/>
      <x:c r="Q1079" s="2"/>
      <x:c r="R1079" s="2"/>
      <x:c r="S1079" s="2"/>
      <x:c r="T1079" s="2"/>
      <x:c r="U1079" s="2"/>
      <x:c r="V1079" s="2"/>
      <x:c r="W1079" s="2"/>
      <x:c r="X1079" s="2"/>
      <x:c r="Y1079" s="2"/>
      <x:c r="Z1079" s="2"/>
      <x:c r="AA1079" s="2"/>
      <x:c r="AB1079" s="2"/>
      <x:c r="AC1079" s="2"/>
      <x:c r="AD1079" s="2"/>
      <x:c r="AE1079" s="2"/>
      <x:c r="AF1079" s="2"/>
      <x:c r="AG1079" s="2"/>
      <x:c r="AH1079" s="2"/>
      <x:c r="AI1079" s="2"/>
      <x:c r="AJ1079" s="2"/>
      <x:c r="AK1079" s="2"/>
      <x:c r="AL1079" s="2"/>
      <x:c r="AM1079" s="2"/>
      <x:c r="AN1079" s="2"/>
      <x:c r="AO1079" s="2"/>
      <x:c r="AP1079" s="2"/>
      <x:c r="AQ1079" s="2"/>
      <x:c r="AR1079" s="2"/>
      <x:c r="AS1079" s="2"/>
    </x:row>
    <x:row r="1080">
      <x:c r="B1080" s="2"/>
      <x:c r="C1080" s="2"/>
      <x:c r="D1080" s="2"/>
      <x:c r="E1080" s="2"/>
      <x:c r="F1080" s="2"/>
      <x:c r="G1080" s="2"/>
      <x:c r="H1080" s="2"/>
      <x:c r="I1080" s="2"/>
      <x:c r="J1080" s="2"/>
      <x:c r="K1080" s="2"/>
      <x:c r="L1080" s="2"/>
      <x:c r="M1080" s="2"/>
      <x:c r="N1080" s="2"/>
      <x:c r="O1080" s="2"/>
      <x:c r="P1080" s="2"/>
      <x:c r="Q1080" s="2"/>
      <x:c r="R1080" s="2"/>
      <x:c r="S1080" s="2"/>
      <x:c r="T1080" s="2"/>
      <x:c r="U1080" s="2"/>
      <x:c r="V1080" s="2"/>
      <x:c r="W1080" s="2"/>
      <x:c r="X1080" s="2"/>
      <x:c r="Y1080" s="2"/>
      <x:c r="Z1080" s="2"/>
      <x:c r="AA1080" s="2"/>
      <x:c r="AB1080" s="2"/>
      <x:c r="AC1080" s="2"/>
      <x:c r="AD1080" s="2"/>
      <x:c r="AE1080" s="2"/>
      <x:c r="AF1080" s="2"/>
      <x:c r="AG1080" s="2"/>
      <x:c r="AH1080" s="2"/>
      <x:c r="AI1080" s="2"/>
      <x:c r="AJ1080" s="2"/>
      <x:c r="AK1080" s="2"/>
      <x:c r="AL1080" s="2"/>
      <x:c r="AM1080" s="2"/>
      <x:c r="AN1080" s="2"/>
      <x:c r="AO1080" s="2"/>
      <x:c r="AP1080" s="2"/>
      <x:c r="AQ1080" s="2"/>
      <x:c r="AR1080" s="2"/>
      <x:c r="AS1080" s="2"/>
    </x:row>
    <x:row r="1081">
      <x:c r="B1081" s="2"/>
      <x:c r="C1081" s="2"/>
      <x:c r="D1081" s="2"/>
      <x:c r="E1081" s="2"/>
      <x:c r="F1081" s="2"/>
      <x:c r="G1081" s="2"/>
      <x:c r="H1081" s="2"/>
      <x:c r="I1081" s="2"/>
      <x:c r="J1081" s="2"/>
      <x:c r="K1081" s="2"/>
      <x:c r="L1081" s="2"/>
      <x:c r="M1081" s="2"/>
      <x:c r="N1081" s="2"/>
      <x:c r="O1081" s="2"/>
      <x:c r="P1081" s="2"/>
      <x:c r="Q1081" s="2"/>
      <x:c r="R1081" s="2"/>
      <x:c r="S1081" s="2"/>
      <x:c r="T1081" s="2"/>
      <x:c r="U1081" s="2"/>
      <x:c r="V1081" s="2"/>
      <x:c r="W1081" s="2"/>
      <x:c r="X1081" s="2"/>
      <x:c r="Y1081" s="2"/>
      <x:c r="Z1081" s="2"/>
      <x:c r="AA1081" s="2"/>
      <x:c r="AB1081" s="2"/>
      <x:c r="AC1081" s="2"/>
      <x:c r="AD1081" s="2"/>
      <x:c r="AE1081" s="2"/>
      <x:c r="AF1081" s="2"/>
      <x:c r="AG1081" s="2"/>
      <x:c r="AH1081" s="2"/>
      <x:c r="AI1081" s="2"/>
      <x:c r="AJ1081" s="2"/>
      <x:c r="AK1081" s="2"/>
      <x:c r="AL1081" s="2"/>
      <x:c r="AM1081" s="2"/>
      <x:c r="AN1081" s="2"/>
      <x:c r="AO1081" s="2"/>
      <x:c r="AP1081" s="2"/>
      <x:c r="AQ1081" s="2"/>
      <x:c r="AR1081" s="2"/>
      <x:c r="AS1081" s="2"/>
    </x:row>
    <x:row r="1082">
      <x:c r="B1082" s="2"/>
      <x:c r="C1082" s="2"/>
      <x:c r="D1082" s="2"/>
      <x:c r="E1082" s="2"/>
      <x:c r="F1082" s="2"/>
      <x:c r="G1082" s="2"/>
      <x:c r="H1082" s="2"/>
      <x:c r="I1082" s="2"/>
      <x:c r="J1082" s="2"/>
      <x:c r="K1082" s="2"/>
      <x:c r="L1082" s="2"/>
      <x:c r="M1082" s="2"/>
      <x:c r="N1082" s="2"/>
      <x:c r="O1082" s="2"/>
      <x:c r="P1082" s="2"/>
      <x:c r="Q1082" s="2"/>
      <x:c r="R1082" s="2"/>
      <x:c r="S1082" s="2"/>
      <x:c r="T1082" s="2"/>
      <x:c r="U1082" s="2"/>
      <x:c r="V1082" s="2"/>
      <x:c r="W1082" s="2"/>
      <x:c r="X1082" s="2"/>
      <x:c r="Y1082" s="2"/>
      <x:c r="Z1082" s="2"/>
      <x:c r="AA1082" s="2"/>
      <x:c r="AB1082" s="2"/>
      <x:c r="AC1082" s="2"/>
      <x:c r="AD1082" s="2"/>
      <x:c r="AE1082" s="2"/>
      <x:c r="AF1082" s="2"/>
      <x:c r="AG1082" s="2"/>
      <x:c r="AH1082" s="2"/>
      <x:c r="AI1082" s="2"/>
      <x:c r="AJ1082" s="2"/>
      <x:c r="AK1082" s="2"/>
      <x:c r="AL1082" s="2"/>
      <x:c r="AM1082" s="2"/>
      <x:c r="AN1082" s="2"/>
      <x:c r="AO1082" s="2"/>
      <x:c r="AP1082" s="2"/>
      <x:c r="AQ1082" s="2"/>
      <x:c r="AR1082" s="2"/>
      <x:c r="AS1082" s="2"/>
    </x:row>
    <x:row r="1083">
      <x:c r="B1083" s="2"/>
      <x:c r="C1083" s="2"/>
      <x:c r="D1083" s="2"/>
      <x:c r="E1083" s="2"/>
      <x:c r="F1083" s="2"/>
      <x:c r="G1083" s="2"/>
      <x:c r="H1083" s="2"/>
      <x:c r="I1083" s="2"/>
      <x:c r="J1083" s="2"/>
      <x:c r="K1083" s="2"/>
      <x:c r="L1083" s="2"/>
      <x:c r="M1083" s="2"/>
      <x:c r="N1083" s="2"/>
      <x:c r="O1083" s="2"/>
      <x:c r="P1083" s="2"/>
      <x:c r="Q1083" s="2"/>
      <x:c r="R1083" s="2"/>
      <x:c r="S1083" s="2"/>
      <x:c r="T1083" s="2"/>
      <x:c r="U1083" s="2"/>
      <x:c r="V1083" s="2"/>
      <x:c r="W1083" s="2"/>
      <x:c r="X1083" s="2"/>
      <x:c r="Y1083" s="2"/>
      <x:c r="Z1083" s="2"/>
      <x:c r="AA1083" s="2"/>
      <x:c r="AB1083" s="2"/>
      <x:c r="AC1083" s="2"/>
      <x:c r="AD1083" s="2"/>
      <x:c r="AE1083" s="2"/>
      <x:c r="AF1083" s="2"/>
      <x:c r="AG1083" s="2"/>
      <x:c r="AH1083" s="2"/>
      <x:c r="AI1083" s="2"/>
      <x:c r="AJ1083" s="2"/>
      <x:c r="AK1083" s="2"/>
      <x:c r="AL1083" s="2"/>
      <x:c r="AM1083" s="2"/>
      <x:c r="AN1083" s="2"/>
      <x:c r="AO1083" s="2"/>
      <x:c r="AP1083" s="2"/>
      <x:c r="AQ1083" s="2"/>
      <x:c r="AR1083" s="2"/>
      <x:c r="AS1083" s="2"/>
    </x:row>
    <x:row r="1084">
      <x:c r="B1084" s="2"/>
      <x:c r="C1084" s="2"/>
      <x:c r="D1084" s="2"/>
      <x:c r="E1084" s="2"/>
      <x:c r="F1084" s="2"/>
      <x:c r="G1084" s="2"/>
      <x:c r="H1084" s="2"/>
      <x:c r="I1084" s="2"/>
      <x:c r="J1084" s="2"/>
      <x:c r="K1084" s="2"/>
      <x:c r="L1084" s="2"/>
      <x:c r="M1084" s="2"/>
      <x:c r="N1084" s="2"/>
      <x:c r="O1084" s="2"/>
      <x:c r="P1084" s="2"/>
      <x:c r="Q1084" s="2"/>
      <x:c r="R1084" s="2"/>
      <x:c r="S1084" s="2"/>
      <x:c r="T1084" s="2"/>
      <x:c r="U1084" s="2"/>
      <x:c r="V1084" s="2"/>
      <x:c r="W1084" s="2"/>
      <x:c r="X1084" s="2"/>
      <x:c r="Y1084" s="2"/>
      <x:c r="Z1084" s="2"/>
      <x:c r="AA1084" s="2"/>
      <x:c r="AB1084" s="2"/>
      <x:c r="AC1084" s="2"/>
      <x:c r="AD1084" s="2"/>
      <x:c r="AE1084" s="2"/>
      <x:c r="AF1084" s="2"/>
      <x:c r="AG1084" s="2"/>
      <x:c r="AH1084" s="2"/>
      <x:c r="AI1084" s="2"/>
      <x:c r="AJ1084" s="2"/>
      <x:c r="AK1084" s="2"/>
      <x:c r="AL1084" s="2"/>
      <x:c r="AM1084" s="2"/>
      <x:c r="AN1084" s="2"/>
      <x:c r="AO1084" s="2"/>
      <x:c r="AP1084" s="2"/>
      <x:c r="AQ1084" s="2"/>
      <x:c r="AR1084" s="2"/>
      <x:c r="AS1084" s="2"/>
    </x:row>
    <x:row r="1085">
      <x:c r="B1085" s="2"/>
      <x:c r="C1085" s="2"/>
      <x:c r="D1085" s="2"/>
      <x:c r="E1085" s="2"/>
      <x:c r="F1085" s="2"/>
      <x:c r="G1085" s="2"/>
      <x:c r="H1085" s="2"/>
      <x:c r="I1085" s="2"/>
      <x:c r="J1085" s="2"/>
      <x:c r="K1085" s="2"/>
      <x:c r="L1085" s="2"/>
      <x:c r="M1085" s="2"/>
      <x:c r="N1085" s="2"/>
      <x:c r="O1085" s="2"/>
      <x:c r="P1085" s="2"/>
      <x:c r="Q1085" s="2"/>
      <x:c r="R1085" s="2"/>
      <x:c r="S1085" s="2"/>
      <x:c r="T1085" s="2"/>
      <x:c r="U1085" s="2"/>
      <x:c r="V1085" s="2"/>
      <x:c r="W1085" s="2"/>
      <x:c r="X1085" s="2"/>
      <x:c r="Y1085" s="2"/>
      <x:c r="Z1085" s="2"/>
      <x:c r="AA1085" s="2"/>
      <x:c r="AB1085" s="2"/>
      <x:c r="AC1085" s="2"/>
      <x:c r="AD1085" s="2"/>
      <x:c r="AE1085" s="2"/>
      <x:c r="AF1085" s="2"/>
      <x:c r="AG1085" s="2"/>
      <x:c r="AH1085" s="2"/>
      <x:c r="AI1085" s="2"/>
      <x:c r="AJ1085" s="2"/>
      <x:c r="AK1085" s="2"/>
      <x:c r="AL1085" s="2"/>
      <x:c r="AM1085" s="2"/>
      <x:c r="AN1085" s="2"/>
      <x:c r="AO1085" s="2"/>
      <x:c r="AP1085" s="2"/>
      <x:c r="AQ1085" s="2"/>
      <x:c r="AR1085" s="2"/>
      <x:c r="AS1085" s="2"/>
    </x:row>
    <x:row r="1086">
      <x:c r="B1086" s="2"/>
      <x:c r="C1086" s="2"/>
      <x:c r="D1086" s="2"/>
      <x:c r="E1086" s="2"/>
      <x:c r="F1086" s="2"/>
      <x:c r="G1086" s="2"/>
      <x:c r="H1086" s="2"/>
      <x:c r="I1086" s="2"/>
      <x:c r="J1086" s="2"/>
      <x:c r="K1086" s="2"/>
      <x:c r="L1086" s="2"/>
      <x:c r="M1086" s="2"/>
      <x:c r="N1086" s="2"/>
      <x:c r="O1086" s="2"/>
      <x:c r="P1086" s="2"/>
      <x:c r="Q1086" s="2"/>
      <x:c r="R1086" s="2"/>
      <x:c r="S1086" s="2"/>
      <x:c r="T1086" s="2"/>
      <x:c r="U1086" s="2"/>
      <x:c r="V1086" s="2"/>
      <x:c r="W1086" s="2"/>
      <x:c r="X1086" s="2"/>
      <x:c r="Y1086" s="2"/>
      <x:c r="Z1086" s="2"/>
      <x:c r="AA1086" s="2"/>
      <x:c r="AB1086" s="2"/>
      <x:c r="AC1086" s="2"/>
      <x:c r="AD1086" s="2"/>
      <x:c r="AE1086" s="2"/>
      <x:c r="AF1086" s="2"/>
      <x:c r="AG1086" s="2"/>
      <x:c r="AH1086" s="2"/>
      <x:c r="AI1086" s="2"/>
      <x:c r="AJ1086" s="2"/>
      <x:c r="AK1086" s="2"/>
      <x:c r="AL1086" s="2"/>
      <x:c r="AM1086" s="2"/>
      <x:c r="AN1086" s="2"/>
      <x:c r="AO1086" s="2"/>
      <x:c r="AP1086" s="2"/>
      <x:c r="AQ1086" s="2"/>
      <x:c r="AR1086" s="2"/>
      <x:c r="AS1086" s="2"/>
    </x:row>
    <x:row r="1087">
      <x:c r="B1087" s="2"/>
      <x:c r="C1087" s="2"/>
      <x:c r="D1087" s="2"/>
      <x:c r="E1087" s="2"/>
      <x:c r="F1087" s="2"/>
      <x:c r="G1087" s="2"/>
      <x:c r="H1087" s="2"/>
      <x:c r="I1087" s="2"/>
      <x:c r="J1087" s="2"/>
      <x:c r="K1087" s="2"/>
      <x:c r="L1087" s="2"/>
      <x:c r="M1087" s="2"/>
      <x:c r="N1087" s="2"/>
      <x:c r="O1087" s="2"/>
      <x:c r="P1087" s="2"/>
      <x:c r="Q1087" s="2"/>
      <x:c r="R1087" s="2"/>
      <x:c r="S1087" s="2"/>
      <x:c r="T1087" s="2"/>
      <x:c r="U1087" s="2"/>
      <x:c r="V1087" s="2"/>
      <x:c r="W1087" s="2"/>
      <x:c r="X1087" s="2"/>
      <x:c r="Y1087" s="2"/>
      <x:c r="Z1087" s="2"/>
      <x:c r="AA1087" s="2"/>
      <x:c r="AB1087" s="2"/>
      <x:c r="AC1087" s="2"/>
      <x:c r="AD1087" s="2"/>
      <x:c r="AE1087" s="2"/>
      <x:c r="AF1087" s="2"/>
      <x:c r="AG1087" s="2"/>
      <x:c r="AH1087" s="2"/>
      <x:c r="AI1087" s="2"/>
      <x:c r="AJ1087" s="2"/>
      <x:c r="AK1087" s="2"/>
      <x:c r="AL1087" s="2"/>
      <x:c r="AM1087" s="2"/>
      <x:c r="AN1087" s="2"/>
      <x:c r="AO1087" s="2"/>
      <x:c r="AP1087" s="2"/>
      <x:c r="AQ1087" s="2"/>
      <x:c r="AR1087" s="2"/>
      <x:c r="AS1087" s="2"/>
    </x:row>
    <x:row r="1088">
      <x:c r="B1088" s="2"/>
      <x:c r="C1088" s="2"/>
      <x:c r="D1088" s="2"/>
      <x:c r="E1088" s="2"/>
      <x:c r="F1088" s="2"/>
      <x:c r="G1088" s="2"/>
      <x:c r="H1088" s="2"/>
      <x:c r="I1088" s="2"/>
      <x:c r="J1088" s="2"/>
      <x:c r="K1088" s="2"/>
      <x:c r="L1088" s="2"/>
      <x:c r="M1088" s="2"/>
      <x:c r="N1088" s="2"/>
      <x:c r="O1088" s="2"/>
      <x:c r="P1088" s="2"/>
      <x:c r="Q1088" s="2"/>
      <x:c r="R1088" s="2"/>
      <x:c r="S1088" s="2"/>
      <x:c r="T1088" s="2"/>
      <x:c r="U1088" s="2"/>
      <x:c r="V1088" s="2"/>
      <x:c r="W1088" s="2"/>
      <x:c r="X1088" s="2"/>
      <x:c r="Y1088" s="2"/>
      <x:c r="Z1088" s="2"/>
      <x:c r="AA1088" s="2"/>
      <x:c r="AB1088" s="2"/>
      <x:c r="AC1088" s="2"/>
      <x:c r="AD1088" s="2"/>
      <x:c r="AE1088" s="2"/>
      <x:c r="AF1088" s="2"/>
      <x:c r="AG1088" s="2"/>
      <x:c r="AH1088" s="2"/>
      <x:c r="AI1088" s="2"/>
      <x:c r="AJ1088" s="2"/>
      <x:c r="AK1088" s="2"/>
      <x:c r="AL1088" s="2"/>
      <x:c r="AM1088" s="2"/>
      <x:c r="AN1088" s="2"/>
      <x:c r="AO1088" s="2"/>
      <x:c r="AP1088" s="2"/>
      <x:c r="AQ1088" s="2"/>
      <x:c r="AR1088" s="2"/>
      <x:c r="AS1088" s="2"/>
    </x:row>
    <x:row r="1089">
      <x:c r="B1089" s="2"/>
      <x:c r="C1089" s="2"/>
      <x:c r="D1089" s="2"/>
      <x:c r="E1089" s="2"/>
      <x:c r="F1089" s="2"/>
      <x:c r="G1089" s="2"/>
      <x:c r="H1089" s="2"/>
      <x:c r="I1089" s="2"/>
      <x:c r="J1089" s="2"/>
      <x:c r="K1089" s="2"/>
      <x:c r="L1089" s="2"/>
      <x:c r="M1089" s="2"/>
      <x:c r="N1089" s="2"/>
      <x:c r="O1089" s="2"/>
      <x:c r="P1089" s="2"/>
      <x:c r="Q1089" s="2"/>
      <x:c r="R1089" s="2"/>
      <x:c r="S1089" s="2"/>
      <x:c r="T1089" s="2"/>
      <x:c r="U1089" s="2"/>
      <x:c r="V1089" s="2"/>
      <x:c r="W1089" s="2"/>
      <x:c r="X1089" s="2"/>
      <x:c r="Y1089" s="2"/>
      <x:c r="Z1089" s="2"/>
      <x:c r="AA1089" s="2"/>
      <x:c r="AB1089" s="2"/>
      <x:c r="AC1089" s="2"/>
      <x:c r="AD1089" s="2"/>
      <x:c r="AE1089" s="2"/>
      <x:c r="AF1089" s="2"/>
      <x:c r="AG1089" s="2"/>
      <x:c r="AH1089" s="2"/>
      <x:c r="AI1089" s="2"/>
      <x:c r="AJ1089" s="2"/>
      <x:c r="AK1089" s="2"/>
      <x:c r="AL1089" s="2"/>
      <x:c r="AM1089" s="2"/>
      <x:c r="AN1089" s="2"/>
      <x:c r="AO1089" s="2"/>
      <x:c r="AP1089" s="2"/>
      <x:c r="AQ1089" s="2"/>
      <x:c r="AR1089" s="2"/>
      <x:c r="AS1089" s="2"/>
    </x:row>
    <x:row r="1090">
      <x:c r="B1090" s="2"/>
      <x:c r="C1090" s="2"/>
      <x:c r="D1090" s="2"/>
      <x:c r="E1090" s="2"/>
      <x:c r="F1090" s="2"/>
      <x:c r="G1090" s="2"/>
      <x:c r="H1090" s="2"/>
      <x:c r="I1090" s="2"/>
      <x:c r="J1090" s="2"/>
      <x:c r="K1090" s="2"/>
      <x:c r="L1090" s="2"/>
      <x:c r="M1090" s="2"/>
      <x:c r="N1090" s="2"/>
      <x:c r="O1090" s="2"/>
      <x:c r="P1090" s="2"/>
      <x:c r="Q1090" s="2"/>
      <x:c r="R1090" s="2"/>
      <x:c r="S1090" s="2"/>
      <x:c r="T1090" s="2"/>
      <x:c r="U1090" s="2"/>
      <x:c r="V1090" s="2"/>
      <x:c r="W1090" s="2"/>
      <x:c r="X1090" s="2"/>
      <x:c r="Y1090" s="2"/>
      <x:c r="Z1090" s="2"/>
      <x:c r="AA1090" s="2"/>
      <x:c r="AB1090" s="2"/>
      <x:c r="AC1090" s="2"/>
      <x:c r="AD1090" s="2"/>
      <x:c r="AE1090" s="2"/>
      <x:c r="AF1090" s="2"/>
      <x:c r="AG1090" s="2"/>
      <x:c r="AH1090" s="2"/>
      <x:c r="AI1090" s="2"/>
      <x:c r="AJ1090" s="2"/>
      <x:c r="AK1090" s="2"/>
      <x:c r="AL1090" s="2"/>
      <x:c r="AM1090" s="2"/>
      <x:c r="AN1090" s="2"/>
      <x:c r="AO1090" s="2"/>
      <x:c r="AP1090" s="2"/>
      <x:c r="AQ1090" s="2"/>
      <x:c r="AR1090" s="2"/>
      <x:c r="AS1090" s="2"/>
    </x:row>
    <x:row r="1091">
      <x:c r="B1091" s="2"/>
      <x:c r="C1091" s="2"/>
      <x:c r="D1091" s="2"/>
      <x:c r="E1091" s="2"/>
      <x:c r="F1091" s="2"/>
      <x:c r="G1091" s="2"/>
      <x:c r="H1091" s="2"/>
      <x:c r="I1091" s="2"/>
      <x:c r="J1091" s="2"/>
      <x:c r="K1091" s="2"/>
      <x:c r="L1091" s="2"/>
      <x:c r="M1091" s="2"/>
      <x:c r="N1091" s="2"/>
      <x:c r="O1091" s="2"/>
      <x:c r="P1091" s="2"/>
      <x:c r="Q1091" s="2"/>
      <x:c r="R1091" s="2"/>
      <x:c r="S1091" s="2"/>
      <x:c r="T1091" s="2"/>
      <x:c r="U1091" s="2"/>
      <x:c r="V1091" s="2"/>
      <x:c r="W1091" s="2"/>
      <x:c r="X1091" s="2"/>
      <x:c r="Y1091" s="2"/>
      <x:c r="Z1091" s="2"/>
      <x:c r="AA1091" s="2"/>
      <x:c r="AB1091" s="2"/>
      <x:c r="AC1091" s="2"/>
      <x:c r="AD1091" s="2"/>
      <x:c r="AE1091" s="2"/>
      <x:c r="AF1091" s="2"/>
      <x:c r="AG1091" s="2"/>
      <x:c r="AH1091" s="2"/>
      <x:c r="AI1091" s="2"/>
      <x:c r="AJ1091" s="2"/>
      <x:c r="AK1091" s="2"/>
      <x:c r="AL1091" s="2"/>
      <x:c r="AM1091" s="2"/>
      <x:c r="AN1091" s="2"/>
      <x:c r="AO1091" s="2"/>
      <x:c r="AP1091" s="2"/>
      <x:c r="AQ1091" s="2"/>
      <x:c r="AR1091" s="2"/>
      <x:c r="AS1091" s="2"/>
    </x:row>
    <x:row r="1092">
      <x:c r="B1092" s="2"/>
      <x:c r="C1092" s="2"/>
      <x:c r="D1092" s="2"/>
      <x:c r="E1092" s="2"/>
      <x:c r="F1092" s="2"/>
      <x:c r="G1092" s="2"/>
      <x:c r="H1092" s="2"/>
      <x:c r="I1092" s="2"/>
      <x:c r="J1092" s="2"/>
      <x:c r="K1092" s="2"/>
      <x:c r="L1092" s="2"/>
      <x:c r="M1092" s="2"/>
      <x:c r="N1092" s="2"/>
      <x:c r="O1092" s="2"/>
      <x:c r="P1092" s="2"/>
      <x:c r="Q1092" s="2"/>
      <x:c r="R1092" s="2"/>
      <x:c r="S1092" s="2"/>
      <x:c r="T1092" s="2"/>
      <x:c r="U1092" s="2"/>
      <x:c r="V1092" s="2"/>
      <x:c r="W1092" s="2"/>
      <x:c r="X1092" s="2"/>
      <x:c r="Y1092" s="2"/>
      <x:c r="Z1092" s="2"/>
      <x:c r="AA1092" s="2"/>
      <x:c r="AB1092" s="2"/>
      <x:c r="AC1092" s="2"/>
      <x:c r="AD1092" s="2"/>
      <x:c r="AE1092" s="2"/>
      <x:c r="AF1092" s="2"/>
      <x:c r="AG1092" s="2"/>
      <x:c r="AH1092" s="2"/>
      <x:c r="AI1092" s="2"/>
      <x:c r="AJ1092" s="2"/>
      <x:c r="AK1092" s="2"/>
      <x:c r="AL1092" s="2"/>
      <x:c r="AM1092" s="2"/>
      <x:c r="AN1092" s="2"/>
      <x:c r="AO1092" s="2"/>
      <x:c r="AP1092" s="2"/>
      <x:c r="AQ1092" s="2"/>
      <x:c r="AR1092" s="2"/>
      <x:c r="AS1092" s="2"/>
    </x:row>
    <x:row r="1093">
      <x:c r="B1093" s="2"/>
      <x:c r="C1093" s="2"/>
      <x:c r="D1093" s="2"/>
      <x:c r="E1093" s="2"/>
      <x:c r="F1093" s="2"/>
      <x:c r="G1093" s="2"/>
      <x:c r="H1093" s="2"/>
      <x:c r="I1093" s="2"/>
      <x:c r="J1093" s="2"/>
      <x:c r="K1093" s="2"/>
      <x:c r="L1093" s="2"/>
      <x:c r="M1093" s="2"/>
      <x:c r="N1093" s="2"/>
      <x:c r="O1093" s="2"/>
      <x:c r="P1093" s="2"/>
      <x:c r="Q1093" s="2"/>
      <x:c r="R1093" s="2"/>
      <x:c r="S1093" s="2"/>
      <x:c r="T1093" s="2"/>
      <x:c r="U1093" s="2"/>
      <x:c r="V1093" s="2"/>
      <x:c r="W1093" s="2"/>
      <x:c r="X1093" s="2"/>
      <x:c r="Y1093" s="2"/>
      <x:c r="Z1093" s="2"/>
      <x:c r="AA1093" s="2"/>
      <x:c r="AB1093" s="2"/>
      <x:c r="AC1093" s="2"/>
      <x:c r="AD1093" s="2"/>
      <x:c r="AE1093" s="2"/>
      <x:c r="AF1093" s="2"/>
      <x:c r="AG1093" s="2"/>
      <x:c r="AH1093" s="2"/>
      <x:c r="AI1093" s="2"/>
      <x:c r="AJ1093" s="2"/>
      <x:c r="AK1093" s="2"/>
      <x:c r="AL1093" s="2"/>
      <x:c r="AM1093" s="2"/>
      <x:c r="AN1093" s="2"/>
      <x:c r="AO1093" s="2"/>
      <x:c r="AP1093" s="2"/>
      <x:c r="AQ1093" s="2"/>
      <x:c r="AR1093" s="2"/>
      <x:c r="AS1093" s="2"/>
    </x:row>
    <x:row r="1094">
      <x:c r="B1094" s="2"/>
      <x:c r="C1094" s="2"/>
      <x:c r="D1094" s="2"/>
      <x:c r="E1094" s="2"/>
      <x:c r="F1094" s="2"/>
      <x:c r="G1094" s="2"/>
      <x:c r="H1094" s="2"/>
      <x:c r="I1094" s="2"/>
      <x:c r="J1094" s="2"/>
      <x:c r="K1094" s="2"/>
      <x:c r="L1094" s="2"/>
      <x:c r="M1094" s="2"/>
      <x:c r="N1094" s="2"/>
      <x:c r="O1094" s="2"/>
      <x:c r="P1094" s="2"/>
      <x:c r="Q1094" s="2"/>
      <x:c r="R1094" s="2"/>
      <x:c r="S1094" s="2"/>
      <x:c r="T1094" s="2"/>
      <x:c r="U1094" s="2"/>
      <x:c r="V1094" s="2"/>
      <x:c r="W1094" s="2"/>
      <x:c r="X1094" s="2"/>
      <x:c r="Y1094" s="2"/>
      <x:c r="Z1094" s="2"/>
      <x:c r="AA1094" s="2"/>
      <x:c r="AB1094" s="2"/>
      <x:c r="AC1094" s="2"/>
      <x:c r="AD1094" s="2"/>
      <x:c r="AE1094" s="2"/>
      <x:c r="AF1094" s="2"/>
      <x:c r="AG1094" s="2"/>
      <x:c r="AH1094" s="2"/>
      <x:c r="AI1094" s="2"/>
      <x:c r="AJ1094" s="2"/>
      <x:c r="AK1094" s="2"/>
      <x:c r="AL1094" s="2"/>
      <x:c r="AM1094" s="2"/>
      <x:c r="AN1094" s="2"/>
      <x:c r="AO1094" s="2"/>
      <x:c r="AP1094" s="2"/>
      <x:c r="AQ1094" s="2"/>
      <x:c r="AR1094" s="2"/>
      <x:c r="AS1094" s="2"/>
    </x:row>
    <x:row r="1095">
      <x:c r="B1095" s="2"/>
      <x:c r="C1095" s="2"/>
      <x:c r="D1095" s="2"/>
      <x:c r="E1095" s="2"/>
      <x:c r="F1095" s="2"/>
      <x:c r="G1095" s="2"/>
      <x:c r="H1095" s="2"/>
      <x:c r="I1095" s="2"/>
      <x:c r="J1095" s="2"/>
      <x:c r="K1095" s="2"/>
      <x:c r="L1095" s="2"/>
      <x:c r="M1095" s="2"/>
      <x:c r="N1095" s="2"/>
      <x:c r="O1095" s="2"/>
      <x:c r="P1095" s="2"/>
      <x:c r="Q1095" s="2"/>
      <x:c r="R1095" s="2"/>
      <x:c r="S1095" s="2"/>
      <x:c r="T1095" s="2"/>
      <x:c r="U1095" s="2"/>
      <x:c r="V1095" s="2"/>
      <x:c r="W1095" s="2"/>
      <x:c r="X1095" s="2"/>
      <x:c r="Y1095" s="2"/>
      <x:c r="Z1095" s="2"/>
      <x:c r="AA1095" s="2"/>
      <x:c r="AB1095" s="2"/>
      <x:c r="AC1095" s="2"/>
      <x:c r="AD1095" s="2"/>
      <x:c r="AE1095" s="2"/>
      <x:c r="AF1095" s="2"/>
      <x:c r="AG1095" s="2"/>
      <x:c r="AH1095" s="2"/>
      <x:c r="AI1095" s="2"/>
      <x:c r="AJ1095" s="2"/>
      <x:c r="AK1095" s="2"/>
      <x:c r="AL1095" s="2"/>
      <x:c r="AM1095" s="2"/>
      <x:c r="AN1095" s="2"/>
      <x:c r="AO1095" s="2"/>
      <x:c r="AP1095" s="2"/>
      <x:c r="AQ1095" s="2"/>
      <x:c r="AR1095" s="2"/>
      <x:c r="AS1095" s="2"/>
    </x:row>
    <x:row r="1096">
      <x:c r="B1096" s="2"/>
      <x:c r="C1096" s="2"/>
      <x:c r="D1096" s="2"/>
      <x:c r="E1096" s="2"/>
      <x:c r="F1096" s="2"/>
      <x:c r="G1096" s="2"/>
      <x:c r="H1096" s="2"/>
      <x:c r="I1096" s="2"/>
      <x:c r="J1096" s="2"/>
      <x:c r="K1096" s="2"/>
      <x:c r="L1096" s="2"/>
      <x:c r="M1096" s="2"/>
      <x:c r="N1096" s="2"/>
      <x:c r="O1096" s="2"/>
      <x:c r="P1096" s="2"/>
      <x:c r="Q1096" s="2"/>
      <x:c r="R1096" s="2"/>
      <x:c r="S1096" s="2"/>
      <x:c r="T1096" s="2"/>
      <x:c r="U1096" s="2"/>
      <x:c r="V1096" s="2"/>
      <x:c r="W1096" s="2"/>
      <x:c r="X1096" s="2"/>
      <x:c r="Y1096" s="2"/>
      <x:c r="Z1096" s="2"/>
      <x:c r="AA1096" s="2"/>
      <x:c r="AB1096" s="2"/>
      <x:c r="AC1096" s="2"/>
      <x:c r="AD1096" s="2"/>
      <x:c r="AE1096" s="2"/>
      <x:c r="AF1096" s="2"/>
      <x:c r="AG1096" s="2"/>
      <x:c r="AH1096" s="2"/>
      <x:c r="AI1096" s="2"/>
      <x:c r="AJ1096" s="2"/>
      <x:c r="AK1096" s="2"/>
      <x:c r="AL1096" s="2"/>
      <x:c r="AM1096" s="2"/>
      <x:c r="AN1096" s="2"/>
      <x:c r="AO1096" s="2"/>
      <x:c r="AP1096" s="2"/>
      <x:c r="AQ1096" s="2"/>
      <x:c r="AR1096" s="2"/>
      <x:c r="AS1096" s="2"/>
    </x:row>
    <x:row r="1097">
      <x:c r="B1097" s="2"/>
      <x:c r="C1097" s="2"/>
      <x:c r="D1097" s="2"/>
      <x:c r="E1097" s="2"/>
      <x:c r="F1097" s="2"/>
      <x:c r="G1097" s="2"/>
      <x:c r="H1097" s="2"/>
      <x:c r="I1097" s="2"/>
      <x:c r="J1097" s="2"/>
      <x:c r="K1097" s="2"/>
      <x:c r="L1097" s="2"/>
      <x:c r="M1097" s="2"/>
      <x:c r="N1097" s="2"/>
      <x:c r="O1097" s="2"/>
      <x:c r="P1097" s="2"/>
      <x:c r="Q1097" s="2"/>
      <x:c r="R1097" s="2"/>
      <x:c r="S1097" s="2"/>
      <x:c r="T1097" s="2"/>
      <x:c r="U1097" s="2"/>
      <x:c r="V1097" s="2"/>
      <x:c r="W1097" s="2"/>
      <x:c r="X1097" s="2"/>
      <x:c r="Y1097" s="2"/>
      <x:c r="Z1097" s="2"/>
      <x:c r="AA1097" s="2"/>
      <x:c r="AB1097" s="2"/>
      <x:c r="AC1097" s="2"/>
      <x:c r="AD1097" s="2"/>
      <x:c r="AE1097" s="2"/>
      <x:c r="AF1097" s="2"/>
      <x:c r="AG1097" s="2"/>
      <x:c r="AH1097" s="2"/>
      <x:c r="AI1097" s="2"/>
      <x:c r="AJ1097" s="2"/>
      <x:c r="AK1097" s="2"/>
      <x:c r="AL1097" s="2"/>
      <x:c r="AM1097" s="2"/>
      <x:c r="AN1097" s="2"/>
      <x:c r="AO1097" s="2"/>
      <x:c r="AP1097" s="2"/>
      <x:c r="AQ1097" s="2"/>
      <x:c r="AR1097" s="2"/>
      <x:c r="AS1097" s="2"/>
    </x:row>
    <x:row r="1098">
      <x:c r="B1098" s="2"/>
      <x:c r="C1098" s="2"/>
      <x:c r="D1098" s="2"/>
      <x:c r="E1098" s="2"/>
      <x:c r="F1098" s="2"/>
      <x:c r="G1098" s="2"/>
      <x:c r="H1098" s="2"/>
      <x:c r="I1098" s="2"/>
      <x:c r="J1098" s="2"/>
      <x:c r="K1098" s="2"/>
      <x:c r="L1098" s="2"/>
      <x:c r="M1098" s="2"/>
      <x:c r="N1098" s="2"/>
      <x:c r="O1098" s="2"/>
      <x:c r="P1098" s="2"/>
      <x:c r="Q1098" s="2"/>
      <x:c r="R1098" s="2"/>
      <x:c r="S1098" s="2"/>
      <x:c r="T1098" s="2"/>
      <x:c r="U1098" s="2"/>
      <x:c r="V1098" s="2"/>
      <x:c r="W1098" s="2"/>
      <x:c r="X1098" s="2"/>
      <x:c r="Y1098" s="2"/>
      <x:c r="Z1098" s="2"/>
      <x:c r="AA1098" s="2"/>
      <x:c r="AB1098" s="2"/>
      <x:c r="AC1098" s="2"/>
      <x:c r="AD1098" s="2"/>
      <x:c r="AE1098" s="2"/>
      <x:c r="AF1098" s="2"/>
      <x:c r="AG1098" s="2"/>
      <x:c r="AH1098" s="2"/>
      <x:c r="AI1098" s="2"/>
      <x:c r="AJ1098" s="2"/>
      <x:c r="AK1098" s="2"/>
      <x:c r="AL1098" s="2"/>
      <x:c r="AM1098" s="2"/>
      <x:c r="AN1098" s="2"/>
      <x:c r="AO1098" s="2"/>
      <x:c r="AP1098" s="2"/>
      <x:c r="AQ1098" s="2"/>
      <x:c r="AR1098" s="2"/>
      <x:c r="AS1098" s="2"/>
    </x:row>
    <x:row r="1099">
      <x:c r="B1099" s="2"/>
      <x:c r="C1099" s="2"/>
      <x:c r="D1099" s="2"/>
      <x:c r="E1099" s="2"/>
      <x:c r="F1099" s="2"/>
      <x:c r="G1099" s="2"/>
      <x:c r="H1099" s="2"/>
      <x:c r="I1099" s="2"/>
      <x:c r="J1099" s="2"/>
      <x:c r="K1099" s="2"/>
      <x:c r="L1099" s="2"/>
      <x:c r="M1099" s="2"/>
      <x:c r="N1099" s="2"/>
      <x:c r="O1099" s="2"/>
      <x:c r="P1099" s="2"/>
      <x:c r="Q1099" s="2"/>
      <x:c r="R1099" s="2"/>
      <x:c r="S1099" s="2"/>
      <x:c r="T1099" s="2"/>
      <x:c r="U1099" s="2"/>
      <x:c r="V1099" s="2"/>
      <x:c r="W1099" s="2"/>
      <x:c r="X1099" s="2"/>
      <x:c r="Y1099" s="2"/>
      <x:c r="Z1099" s="2"/>
      <x:c r="AA1099" s="2"/>
      <x:c r="AB1099" s="2"/>
      <x:c r="AC1099" s="2"/>
      <x:c r="AD1099" s="2"/>
      <x:c r="AE1099" s="2"/>
      <x:c r="AF1099" s="2"/>
      <x:c r="AG1099" s="2"/>
      <x:c r="AH1099" s="2"/>
      <x:c r="AI1099" s="2"/>
      <x:c r="AJ1099" s="2"/>
      <x:c r="AK1099" s="2"/>
      <x:c r="AL1099" s="2"/>
      <x:c r="AM1099" s="2"/>
      <x:c r="AN1099" s="2"/>
      <x:c r="AO1099" s="2"/>
      <x:c r="AP1099" s="2"/>
      <x:c r="AQ1099" s="2"/>
      <x:c r="AR1099" s="2"/>
      <x:c r="AS1099" s="2"/>
    </x:row>
    <x:row r="1100">
      <x:c r="B1100" s="2"/>
      <x:c r="C1100" s="2"/>
      <x:c r="D1100" s="2"/>
      <x:c r="E1100" s="2"/>
      <x:c r="F1100" s="2"/>
      <x:c r="G1100" s="2"/>
      <x:c r="H1100" s="2"/>
      <x:c r="I1100" s="2"/>
      <x:c r="J1100" s="2"/>
      <x:c r="K1100" s="2"/>
      <x:c r="L1100" s="2"/>
      <x:c r="M1100" s="2"/>
      <x:c r="N1100" s="2"/>
      <x:c r="O1100" s="2"/>
      <x:c r="P1100" s="2"/>
      <x:c r="Q1100" s="2"/>
      <x:c r="R1100" s="2"/>
      <x:c r="S1100" s="2"/>
      <x:c r="T1100" s="2"/>
      <x:c r="U1100" s="2"/>
      <x:c r="V1100" s="2"/>
      <x:c r="W1100" s="2"/>
      <x:c r="X1100" s="2"/>
      <x:c r="Y1100" s="2"/>
      <x:c r="Z1100" s="2"/>
      <x:c r="AA1100" s="2"/>
      <x:c r="AB1100" s="2"/>
      <x:c r="AC1100" s="2"/>
      <x:c r="AD1100" s="2"/>
      <x:c r="AE1100" s="2"/>
      <x:c r="AF1100" s="2"/>
      <x:c r="AG1100" s="2"/>
      <x:c r="AH1100" s="2"/>
      <x:c r="AI1100" s="2"/>
      <x:c r="AJ1100" s="2"/>
      <x:c r="AK1100" s="2"/>
      <x:c r="AL1100" s="2"/>
      <x:c r="AM1100" s="2"/>
      <x:c r="AN1100" s="2"/>
      <x:c r="AO1100" s="2"/>
      <x:c r="AP1100" s="2"/>
      <x:c r="AQ1100" s="2"/>
      <x:c r="AR1100" s="2"/>
      <x:c r="AS1100" s="2"/>
    </x:row>
  </x:sheetData>
  <x:mergeCells>
    <x:mergeCell ref="B6:AB6"/>
    <x:mergeCell ref="B44:U44"/>
  </x:mergeCells>
  <x:conditionalFormatting sqref="U46:U1005">
    <x:cfRule type="containsText" dxfId="1" priority="1" operator="containsText" text="FAIL"/>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2" max="2" width="37" hidden="0" customWidth="1"/>
    <x:col min="3" max="3" width="24" hidden="0" customWidth="1"/>
    <x:col min="4" max="4" width="24" hidden="0" customWidth="1"/>
    <x:col min="5" max="5" width="24" hidden="0" customWidth="1"/>
    <x:col min="6" max="6" width="24" hidden="0" customWidth="1"/>
    <x:col min="7" max="7" width="24" hidden="0" customWidth="1"/>
  </x:cols>
  <x:sheetData>
    <x:row r="2">
      <x:c r="B2" s="3" t="str">
        <x:v>Role map</x:v>
      </x:c>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x:c r="B3" s="4" t="str">
        <x:v>The compiler assigns operating echelons and host-family breaks; it does not rank pair pass counts</x:v>
      </x:c>
      <x:c r="C3" s="4"/>
      <x:c r="D3" s="4"/>
      <x:c r="E3" s="4"/>
      <x:c r="F3" s="4"/>
      <x:c r="G3" s="4"/>
      <x:c r="H3" s="4"/>
      <x:c r="I3" s="4"/>
      <x:c r="J3" s="4"/>
      <x:c r="K3" s="4"/>
      <x:c r="L3" s="4"/>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row>
    <x:row r="4">
      <x:c r="B4" s="5"/>
      <x:c r="C4" s="5"/>
      <x:c r="D4" s="5"/>
      <x:c r="E4" s="5"/>
      <x:c r="F4" s="5"/>
      <x:c r="G4" s="5"/>
      <x:c r="H4" s="5"/>
      <x:c r="I4" s="5"/>
      <x:c r="J4" s="5"/>
      <x:c r="K4" s="5"/>
      <x:c r="L4" s="5"/>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row>
    <x:row r="5">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row>
    <x:row r="6">
      <x:c r="B6" s="8" t="str">
        <x:v>Role and declared-world count</x:v>
      </x:c>
      <x:c r="C6" s="9" t="str">
        <x:v>Role and declared-world count</x:v>
      </x:c>
      <x:c r="D6" s="9" t="str">
        <x:v>Role and declared-world count</x:v>
      </x:c>
      <x:c r="E6" s="9" t="str">
        <x:v>Role and declared-world count</x:v>
      </x:c>
      <x:c r="F6" s="9" t="str">
        <x:v>Role and declared-world count</x:v>
      </x:c>
      <x:c r="G6" s="10" t="str">
        <x:v>Role and declared-world count</x:v>
      </x:c>
      <x:c r="H6" s="2"/>
      <x:c r="I6" s="2"/>
      <x:c r="J6" s="2"/>
      <x:c r="K6" s="2"/>
      <x:c r="L6" s="2"/>
      <x:c r="M6" s="2"/>
      <x:c r="N6" s="2"/>
      <x:c r="O6" s="2"/>
      <x:c r="P6" s="2"/>
      <x:c r="Q6" s="2"/>
      <x:c r="R6" s="2"/>
      <x:c r="S6" s="2"/>
      <x:c r="T6" s="2"/>
      <x:c r="U6" s="2"/>
      <x:c r="V6" s="2"/>
      <x:c r="W6" s="2"/>
      <x:c r="X6" s="2"/>
      <x:c r="Y6" s="2"/>
      <x:c r="Z6" s="2"/>
      <x:c r="AA6" s="2"/>
      <x:c r="AB6" s="2"/>
      <x:c r="AC6" s="2"/>
      <x:c r="AD6" s="2"/>
      <x:c r="AE6" s="2"/>
      <x:c r="AF6" s="2"/>
      <x:c r="AG6" s="2"/>
      <x:c r="AH6" s="2"/>
      <x:c r="AI6" s="2"/>
      <x:c r="AJ6" s="2"/>
      <x:c r="AK6" s="2"/>
      <x:c r="AL6" s="2"/>
      <x:c r="AM6" s="2"/>
      <x:c r="AN6" s="2"/>
      <x:c r="AO6" s="2"/>
      <x:c r="AP6" s="2"/>
      <x:c r="AQ6" s="2"/>
      <x:c r="AR6" s="2"/>
      <x:c r="AS6" s="2"/>
    </x:row>
    <x:row r="7">
      <x:c r="B7" s="26" t="str">
        <x:v>Lineage</x:v>
      </x:c>
      <x:c r="C7" s="27" t="str">
        <x:v>G1</x:v>
      </x:c>
      <x:c r="D7" s="27" t="str">
        <x:v>G2</x:v>
      </x:c>
      <x:c r="E7" s="27" t="str">
        <x:v>G3</x:v>
      </x:c>
      <x:c r="F7" s="27" t="str">
        <x:v>G4</x:v>
      </x:c>
      <x:c r="G7" s="27" t="str">
        <x:v>G5</x:v>
      </x:c>
      <x:c r="H7" s="2"/>
      <x:c r="I7" s="2"/>
      <x:c r="J7" s="2"/>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row>
    <x:row r="8">
      <x:c r="B8" s="28" t="str">
        <x:v>L1 Organic multi-liquid bridge</x:v>
      </x:c>
      <x:c r="C8" s="74" t="str">
        <x:f>'Pair Build'!AK8&amp;" | "&amp;'Pair Build'!AL8&amp;"/32"</x:f>
        <x:v>T1 MOBILE | 23/32</x:v>
      </x:c>
      <x:c r="D8" s="74" t="str">
        <x:f>'Pair Build'!AK9&amp;" | "&amp;'Pair Build'!AL9&amp;"/32"</x:f>
        <x:v>T1 MOBILE | 19/32</x:v>
      </x:c>
      <x:c r="E8" s="74" t="str">
        <x:f>'Pair Build'!AK10&amp;" | "&amp;'Pair Build'!AL10&amp;"/32"</x:f>
        <x:v>T1 MOBILE | 24/32</x:v>
      </x:c>
      <x:c r="F8" s="74" t="str">
        <x:f>'Pair Build'!AK11&amp;" | "&amp;'Pair Build'!AL11&amp;"/32"</x:f>
        <x:v>T1 PREPARED | 27/32</x:v>
      </x:c>
      <x:c r="G8" s="98" t="str">
        <x:f>'Pair Build'!AK12&amp;" | "&amp;'Pair Build'!AL12&amp;"/32"</x:f>
        <x:v>T1 MOBILE | 22/32</x:v>
      </x:c>
      <x:c r="H8" s="2"/>
      <x:c r="I8" s="2"/>
      <x:c r="J8" s="2"/>
      <x:c r="K8" s="2"/>
      <x:c r="L8" s="2"/>
      <x:c r="M8" s="2"/>
      <x:c r="N8" s="2"/>
      <x:c r="O8" s="2"/>
      <x:c r="P8" s="2"/>
      <x:c r="Q8" s="2"/>
      <x:c r="R8" s="2"/>
      <x:c r="S8" s="2"/>
      <x:c r="T8" s="2"/>
      <x:c r="U8" s="2"/>
      <x:c r="V8" s="2"/>
      <x:c r="W8" s="2"/>
      <x:c r="X8" s="2"/>
      <x:c r="Y8" s="2"/>
      <x:c r="Z8" s="2"/>
      <x:c r="AA8" s="2"/>
      <x:c r="AB8" s="2"/>
      <x:c r="AC8" s="2"/>
      <x:c r="AD8" s="2"/>
      <x:c r="AE8" s="2"/>
      <x:c r="AF8" s="2"/>
      <x:c r="AG8" s="2"/>
      <x:c r="AH8" s="2"/>
      <x:c r="AI8" s="2"/>
      <x:c r="AJ8" s="2"/>
      <x:c r="AK8" s="2"/>
      <x:c r="AL8" s="2"/>
      <x:c r="AM8" s="2"/>
      <x:c r="AN8" s="2"/>
      <x:c r="AO8" s="2"/>
      <x:c r="AP8" s="2"/>
      <x:c r="AQ8" s="2"/>
      <x:c r="AR8" s="2"/>
      <x:c r="AS8" s="2"/>
    </x:row>
    <x:row r="9">
      <x:c r="B9" s="28" t="str">
        <x:v>L2 Conditioned gas with liquid bridge</x:v>
      </x:c>
      <x:c r="C9" s="74" t="str">
        <x:f>'Pair Build'!AK13&amp;" | "&amp;'Pair Build'!AL13&amp;"/32"</x:f>
        <x:v>T1 MOBILE | 23/32</x:v>
      </x:c>
      <x:c r="D9" s="74" t="str">
        <x:f>'Pair Build'!AK14&amp;" | "&amp;'Pair Build'!AL14&amp;"/32"</x:f>
        <x:v>T2 TRANSITION | 11/32</x:v>
      </x:c>
      <x:c r="E9" s="74" t="str">
        <x:f>'Pair Build'!AK15&amp;" | "&amp;'Pair Build'!AL15&amp;"/32"</x:f>
        <x:v>T1 MOBILE | 25/32</x:v>
      </x:c>
      <x:c r="F9" s="74" t="str">
        <x:f>'Pair Build'!AK16&amp;" | "&amp;'Pair Build'!AL16&amp;"/32"</x:f>
        <x:v>T1 PREPARED | 28/32</x:v>
      </x:c>
      <x:c r="G9" s="98" t="str">
        <x:f>'Pair Build'!AK17&amp;" | "&amp;'Pair Build'!AL17&amp;"/32"</x:f>
        <x:v>T2 TRANSITION | 15/32</x:v>
      </x:c>
      <x:c r="H9" s="2"/>
      <x:c r="I9" s="2"/>
      <x:c r="J9" s="2"/>
      <x:c r="K9" s="2"/>
      <x:c r="L9" s="2"/>
      <x:c r="M9" s="2"/>
      <x:c r="N9" s="2"/>
      <x:c r="O9" s="2"/>
      <x:c r="P9" s="2"/>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row>
    <x:row r="10">
      <x:c r="B10" s="28" t="str">
        <x:v>L3 Transported storage-only</x:v>
      </x:c>
      <x:c r="C10" s="74" t="str">
        <x:f>'Pair Build'!AK18&amp;" | "&amp;'Pair Build'!AL18&amp;"/32"</x:f>
        <x:v>NEW HOST FAMILY | 0/32</x:v>
      </x:c>
      <x:c r="D10" s="74" t="str">
        <x:f>'Pair Build'!AK19&amp;" | "&amp;'Pair Build'!AL19&amp;"/32"</x:f>
        <x:v>NEW HOST FAMILY | 0/32</x:v>
      </x:c>
      <x:c r="E10" s="74" t="str">
        <x:f>'Pair Build'!AK20&amp;" | "&amp;'Pair Build'!AL20&amp;"/32"</x:f>
        <x:v>NEW HOST FAMILY | 0/32</x:v>
      </x:c>
      <x:c r="F10" s="74" t="str">
        <x:f>'Pair Build'!AK21&amp;" | "&amp;'Pair Build'!AL21&amp;"/32"</x:f>
        <x:v>NEW HOST FAMILY | 0/32</x:v>
      </x:c>
      <x:c r="G10" s="98" t="str">
        <x:f>'Pair Build'!AK22&amp;" | "&amp;'Pair Build'!AL22&amp;"/32"</x:f>
        <x:v>NEW HOST FAMILY | 0/32</x:v>
      </x:c>
      <x:c r="H10" s="2"/>
      <x:c r="I10" s="2"/>
      <x:c r="J10" s="2"/>
      <x:c r="K10" s="2"/>
      <x:c r="L10" s="2"/>
      <x:c r="M10" s="2"/>
      <x:c r="N10" s="2"/>
      <x:c r="O10" s="2"/>
      <x:c r="P10" s="2"/>
      <x:c r="Q10" s="2"/>
      <x:c r="R10" s="2"/>
      <x:c r="S10" s="2"/>
      <x:c r="T10" s="2"/>
      <x:c r="U10" s="2"/>
      <x:c r="V10" s="2"/>
      <x:c r="W10" s="2"/>
      <x:c r="X10" s="2"/>
      <x:c r="Y10" s="2"/>
      <x:c r="Z10" s="2"/>
      <x:c r="AA10" s="2"/>
      <x:c r="AB10" s="2"/>
      <x:c r="AC10" s="2"/>
      <x:c r="AD10" s="2"/>
      <x:c r="AE10" s="2"/>
      <x:c r="AF10" s="2"/>
      <x:c r="AG10" s="2"/>
      <x:c r="AH10" s="2"/>
      <x:c r="AI10" s="2"/>
      <x:c r="AJ10" s="2"/>
      <x:c r="AK10" s="2"/>
      <x:c r="AL10" s="2"/>
      <x:c r="AM10" s="2"/>
      <x:c r="AN10" s="2"/>
      <x:c r="AO10" s="2"/>
      <x:c r="AP10" s="2"/>
      <x:c r="AQ10" s="2"/>
      <x:c r="AR10" s="2"/>
      <x:c r="AS10" s="2"/>
    </x:row>
    <x:row r="11">
      <x:c r="B11" s="28" t="str">
        <x:v>L4 Local-resource hybrid</x:v>
      </x:c>
      <x:c r="C11" s="74" t="str">
        <x:f>'Pair Build'!AK23&amp;" | "&amp;'Pair Build'!AL23&amp;"/32"</x:f>
        <x:v>T2 TRANSITION | 15/32</x:v>
      </x:c>
      <x:c r="D11" s="74" t="str">
        <x:f>'Pair Build'!AK24&amp;" | "&amp;'Pair Build'!AL24&amp;"/32"</x:f>
        <x:v>T2 TRANSITION | 11/32</x:v>
      </x:c>
      <x:c r="E11" s="74" t="str">
        <x:f>'Pair Build'!AK25&amp;" | "&amp;'Pair Build'!AL25&amp;"/32"</x:f>
        <x:v>T2 TRANSITION | 15/32</x:v>
      </x:c>
      <x:c r="F11" s="74" t="str">
        <x:f>'Pair Build'!AK26&amp;" | "&amp;'Pair Build'!AL26&amp;"/32"</x:f>
        <x:v>T1 PREPARED | 28/32</x:v>
      </x:c>
      <x:c r="G11" s="98" t="str">
        <x:f>'Pair Build'!AK27&amp;" | "&amp;'Pair Build'!AL27&amp;"/32"</x:f>
        <x:v>T2 TRANSITION | 16/32</x:v>
      </x:c>
      <x:c r="H11" s="2"/>
      <x:c r="I11" s="2"/>
      <x:c r="J11" s="2"/>
      <x:c r="K11" s="2"/>
      <x:c r="L11" s="2"/>
      <x:c r="M11" s="2"/>
      <x:c r="N11" s="2"/>
      <x:c r="O11" s="2"/>
      <x:c r="P11" s="2"/>
      <x:c r="Q11" s="2"/>
      <x:c r="R11" s="2"/>
      <x:c r="S11" s="2"/>
      <x:c r="T11" s="2"/>
      <x:c r="U11" s="2"/>
      <x:c r="V11" s="2"/>
      <x:c r="W11" s="2"/>
      <x:c r="X11" s="2"/>
      <x:c r="Y11" s="2"/>
      <x:c r="Z11" s="2"/>
      <x:c r="AA11" s="2"/>
      <x:c r="AB11" s="2"/>
      <x:c r="AC11" s="2"/>
      <x:c r="AD11" s="2"/>
      <x:c r="AE11" s="2"/>
      <x:c r="AF11" s="2"/>
      <x:c r="AG11" s="2"/>
      <x:c r="AH11" s="2"/>
      <x:c r="AI11" s="2"/>
      <x:c r="AJ11" s="2"/>
      <x:c r="AK11" s="2"/>
      <x:c r="AL11" s="2"/>
      <x:c r="AM11" s="2"/>
      <x:c r="AN11" s="2"/>
      <x:c r="AO11" s="2"/>
      <x:c r="AP11" s="2"/>
      <x:c r="AQ11" s="2"/>
      <x:c r="AR11" s="2"/>
      <x:c r="AS11" s="2"/>
    </x:row>
    <x:row r="12">
      <x:c r="B12" s="28" t="str">
        <x:v>L5 Prepared metropolitan anchor</x:v>
      </x:c>
      <x:c r="C12" s="74" t="str">
        <x:f>'Pair Build'!AK28&amp;" | "&amp;'Pair Build'!AL28&amp;"/32"</x:f>
        <x:v>T1 PREPARED | 20/32</x:v>
      </x:c>
      <x:c r="D12" s="74" t="str">
        <x:f>'Pair Build'!AK29&amp;" | "&amp;'Pair Build'!AL29&amp;"/32"</x:f>
        <x:v>T1 PREPARED | 18/32</x:v>
      </x:c>
      <x:c r="E12" s="74" t="str">
        <x:f>'Pair Build'!AK30&amp;" | "&amp;'Pair Build'!AL30&amp;"/32"</x:f>
        <x:v>T1 PREPARED | 21/32</x:v>
      </x:c>
      <x:c r="F12" s="74" t="str">
        <x:f>'Pair Build'!AK31&amp;" | "&amp;'Pair Build'!AL31&amp;"/32"</x:f>
        <x:v>T1 PREPARED | 26/32</x:v>
      </x:c>
      <x:c r="G12" s="98" t="str">
        <x:f>'Pair Build'!AK32&amp;" | "&amp;'Pair Build'!AL32&amp;"/32"</x:f>
        <x:v>T1 PREPARED | 22/32</x:v>
      </x:c>
      <x:c r="H12" s="2"/>
      <x:c r="I12" s="2"/>
      <x:c r="J12" s="2"/>
      <x:c r="K12" s="2"/>
      <x:c r="L12" s="2"/>
      <x:c r="M12" s="2"/>
      <x:c r="N12" s="2"/>
      <x:c r="O12" s="2"/>
      <x:c r="P12" s="2"/>
      <x:c r="Q12" s="2"/>
      <x:c r="R12" s="2"/>
      <x:c r="S12" s="2"/>
      <x:c r="T12" s="2"/>
      <x:c r="U12" s="2"/>
      <x:c r="V12" s="2"/>
      <x:c r="W12" s="2"/>
      <x:c r="X12" s="2"/>
      <x:c r="Y12" s="2"/>
      <x:c r="Z12" s="2"/>
      <x:c r="AA12" s="2"/>
      <x:c r="AB12" s="2"/>
      <x:c r="AC12" s="2"/>
      <x:c r="AD12" s="2"/>
      <x:c r="AE12" s="2"/>
      <x:c r="AF12" s="2"/>
      <x:c r="AG12" s="2"/>
      <x:c r="AH12" s="2"/>
      <x:c r="AI12" s="2"/>
      <x:c r="AJ12" s="2"/>
      <x:c r="AK12" s="2"/>
      <x:c r="AL12" s="2"/>
      <x:c r="AM12" s="2"/>
      <x:c r="AN12" s="2"/>
      <x:c r="AO12" s="2"/>
      <x:c r="AP12" s="2"/>
      <x:c r="AQ12" s="2"/>
      <x:c r="AR12" s="2"/>
      <x:c r="AS12" s="2"/>
    </x:row>
    <x:row r="13">
      <x:c r="B13" s="31" t="str">
        <x:v>L6 Strategic firm microreactor</x:v>
      </x:c>
      <x:c r="C13" s="75" t="str">
        <x:f>'Pair Build'!AK33&amp;" | "&amp;'Pair Build'!AL33&amp;"/32"</x:f>
        <x:v>T3 FIRM | 14/32</x:v>
      </x:c>
      <x:c r="D13" s="75" t="str">
        <x:f>'Pair Build'!AK34&amp;" | "&amp;'Pair Build'!AL34&amp;"/32"</x:f>
        <x:v>T3 FIRM | 11/32</x:v>
      </x:c>
      <x:c r="E13" s="75" t="str">
        <x:f>'Pair Build'!AK35&amp;" | "&amp;'Pair Build'!AL35&amp;"/32"</x:f>
        <x:v>T3 FIRM | 14/32</x:v>
      </x:c>
      <x:c r="F13" s="75" t="str">
        <x:f>'Pair Build'!AK36&amp;" | "&amp;'Pair Build'!AL36&amp;"/32"</x:f>
        <x:v>T3 FIRM | 28/32</x:v>
      </x:c>
      <x:c r="G13" s="99" t="str">
        <x:f>'Pair Build'!AK37&amp;" | "&amp;'Pair Build'!AL37&amp;"/32"</x:f>
        <x:v>T3 FIRM | 15/32</x:v>
      </x:c>
      <x:c r="H13" s="2"/>
      <x:c r="I13" s="2"/>
      <x:c r="J13" s="2"/>
      <x:c r="K13" s="2"/>
      <x:c r="L13" s="2"/>
      <x:c r="M13" s="2"/>
      <x:c r="N13" s="2"/>
      <x:c r="O13" s="2"/>
      <x:c r="P13" s="2"/>
      <x:c r="Q13" s="2"/>
      <x:c r="R13" s="2"/>
      <x:c r="S13" s="2"/>
      <x:c r="T13" s="2"/>
      <x:c r="U13" s="2"/>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row>
    <x:row r="14">
      <x:c r="B14" s="2"/>
      <x:c r="C14" s="2"/>
      <x:c r="D14" s="2"/>
      <x:c r="E14" s="2"/>
      <x:c r="F14" s="2"/>
      <x:c r="G14" s="2"/>
      <x:c r="H14" s="2"/>
      <x:c r="I14" s="2"/>
      <x:c r="J14" s="2"/>
      <x:c r="K14" s="2"/>
      <x:c r="L14" s="2"/>
      <x:c r="M14" s="2"/>
      <x:c r="N14" s="2"/>
      <x:c r="O14" s="2"/>
      <x:c r="P14" s="2"/>
      <x:c r="Q14" s="2"/>
      <x:c r="R14" s="2"/>
      <x:c r="S14" s="2"/>
      <x:c r="T14" s="2"/>
      <x:c r="U14" s="2"/>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row>
    <x:row r="15">
      <x:c r="B15" s="2"/>
      <x:c r="C15" s="2"/>
      <x:c r="D15" s="2"/>
      <x:c r="E15" s="2"/>
      <x:c r="F15" s="2"/>
      <x:c r="G15" s="2"/>
      <x:c r="H15" s="2"/>
      <x:c r="I15" s="2"/>
      <x:c r="J15" s="2"/>
      <x:c r="K15" s="2"/>
      <x:c r="L15" s="2"/>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row>
    <x:row r="16">
      <x:c r="B16" s="8" t="str">
        <x:v>Portfolio counts</x:v>
      </x:c>
      <x:c r="C16" s="9" t="str">
        <x:v>Portfolio counts</x:v>
      </x:c>
      <x:c r="D16" s="9" t="str">
        <x:v>Portfolio counts</x:v>
      </x:c>
      <x:c r="E16" s="10" t="str">
        <x:v>Portfolio counts</x:v>
      </x:c>
      <x:c r="F16" s="2"/>
      <x:c r="G16" s="2"/>
      <x:c r="H16" s="2"/>
      <x:c r="I16" s="2"/>
      <x:c r="J16" s="2"/>
      <x:c r="K16" s="2"/>
      <x:c r="L16" s="2"/>
      <x:c r="M16" s="2"/>
      <x:c r="N16" s="2"/>
      <x:c r="O16" s="2"/>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row>
    <x:row r="17">
      <x:c r="B17" s="26" t="str">
        <x:v>Measure</x:v>
      </x:c>
      <x:c r="C17" s="27" t="str">
        <x:v>Result</x:v>
      </x:c>
      <x:c r="D17" s="27" t="str">
        <x:v>Unit</x:v>
      </x:c>
      <x:c r="E17" s="27" t="str">
        <x:v>Meaning</x:v>
      </x:c>
      <x:c r="F17" s="2"/>
      <x:c r="G17" s="2"/>
      <x:c r="H17" s="2"/>
      <x:c r="I17" s="2"/>
      <x:c r="J17" s="2"/>
      <x:c r="K17" s="2"/>
      <x:c r="L17" s="2"/>
      <x:c r="M17" s="2"/>
      <x:c r="N17" s="2"/>
      <x:c r="O17" s="2"/>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row>
    <x:row r="18" ht="32" customHeight="1">
      <x:c r="B18" s="28" t="str">
        <x:v>Pairs compiled</x:v>
      </x:c>
      <x:c r="C18" s="74" t="n">
        <x:f>COUNTA('Pair Build'!B8:B37)</x:f>
        <x:v>30</x:v>
      </x:c>
      <x:c r="D18" s="28" t="str">
        <x:v>pairs</x:v>
      </x:c>
      <x:c r="E18" s="101" t="str">
        <x:v>six lineages by five geometries</x:v>
      </x:c>
      <x:c r="F18" s="2"/>
      <x:c r="G18" s="2"/>
      <x:c r="H18" s="2"/>
      <x:c r="I18" s="2"/>
      <x:c r="J18" s="2"/>
      <x:c r="K18" s="2"/>
      <x:c r="L18" s="2"/>
      <x:c r="M18" s="2"/>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row>
    <x:row r="19" ht="32" customHeight="1">
      <x:c r="B19" s="28" t="str">
        <x:v>Current host-family breaks</x:v>
      </x:c>
      <x:c r="C19" s="74" t="n">
        <x:f>COUNTIFS('Pair Build'!AJ8:AJ37,"HOST FAMILY BREAK")</x:f>
        <x:v>5</x:v>
      </x:c>
      <x:c r="D19" s="28" t="str">
        <x:v>pairs</x:v>
      </x:c>
      <x:c r="E19" s="101" t="str">
        <x:v>requires a new carrier family</x:v>
      </x:c>
      <x:c r="F19" s="2"/>
      <x:c r="G19" s="2"/>
      <x:c r="H19" s="2"/>
      <x:c r="I19" s="2"/>
      <x:c r="J19" s="2"/>
      <x:c r="K19" s="2"/>
      <x:c r="L19" s="2"/>
      <x:c r="M19" s="2"/>
      <x:c r="N19" s="2"/>
      <x:c r="O19" s="2"/>
      <x:c r="P19" s="2"/>
      <x:c r="Q19" s="2"/>
      <x:c r="R19" s="2"/>
      <x:c r="S19" s="2"/>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row>
    <x:row r="20" ht="32" customHeight="1">
      <x:c r="B20" s="28" t="str">
        <x:v>T1 mobile pairs</x:v>
      </x:c>
      <x:c r="C20" s="74" t="n">
        <x:f>COUNTIFS('Pair Build'!AK8:AK37,"T1 MOBILE")</x:f>
        <x:v>6</x:v>
      </x:c>
      <x:c r="D20" s="28" t="str">
        <x:v>pairs</x:v>
      </x:c>
      <x:c r="E20" s="101" t="str">
        <x:v>full service by hour 48 without prepared dependence</x:v>
      </x:c>
      <x:c r="F20" s="2"/>
      <x:c r="G20" s="2"/>
      <x:c r="H20" s="2"/>
      <x:c r="I20" s="2"/>
      <x:c r="J20" s="2"/>
      <x:c r="K20" s="2"/>
      <x:c r="L20" s="2"/>
      <x:c r="M20" s="2"/>
      <x:c r="N20" s="2"/>
      <x:c r="O20" s="2"/>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row>
    <x:row r="21" ht="32" customHeight="1">
      <x:c r="B21" s="28" t="str">
        <x:v>T1 prepared pairs</x:v>
      </x:c>
      <x:c r="C21" s="74" t="n">
        <x:f>COUNTIFS('Pair Build'!AK8:AK37,"T1 PREPARED")</x:f>
        <x:v>8</x:v>
      </x:c>
      <x:c r="D21" s="28" t="str">
        <x:v>pairs</x:v>
      </x:c>
      <x:c r="E21" s="101" t="str">
        <x:v>service relies on prepared geography</x:v>
      </x:c>
      <x:c r="F21" s="2"/>
      <x:c r="G21" s="2"/>
      <x:c r="H21" s="2"/>
      <x:c r="I21" s="2"/>
      <x:c r="J21" s="2"/>
      <x:c r="K21" s="2"/>
      <x:c r="L21" s="2"/>
      <x:c r="M21" s="2"/>
      <x:c r="N21" s="2"/>
      <x:c r="O21" s="2"/>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row>
    <x:row r="22" ht="32" customHeight="1">
      <x:c r="B22" s="28" t="str">
        <x:v>T2 transition pairs</x:v>
      </x:c>
      <x:c r="C22" s="74" t="n">
        <x:f>C18-C19-C20-C21-C23</x:f>
        <x:v>6</x:v>
      </x:c>
      <x:c r="D22" s="28" t="str">
        <x:v>pairs</x:v>
      </x:c>
      <x:c r="E22" s="101" t="str">
        <x:v>arrive after the T1 service deadline</x:v>
      </x:c>
      <x:c r="F22" s="2"/>
      <x:c r="G22" s="2"/>
      <x:c r="H22" s="2"/>
      <x:c r="I22" s="2"/>
      <x:c r="J22" s="2"/>
      <x:c r="K22" s="2"/>
      <x:c r="L22" s="2"/>
      <x:c r="M22" s="2"/>
      <x:c r="N22" s="2"/>
      <x:c r="O22" s="2"/>
      <x:c r="P22" s="2"/>
      <x:c r="Q22" s="2"/>
      <x:c r="R22" s="2"/>
      <x:c r="S22" s="2"/>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row>
    <x:row r="23" ht="32" customHeight="1">
      <x:c r="B23" s="28" t="str">
        <x:v>T3 firm pairs</x:v>
      </x:c>
      <x:c r="C23" s="74" t="n">
        <x:f>COUNTIFS('Pair Build'!AK8:AK37,"T3 FIRM")</x:f>
        <x:v>5</x:v>
      </x:c>
      <x:c r="D23" s="28" t="str">
        <x:v>pairs</x:v>
      </x:c>
      <x:c r="E23" s="101" t="str">
        <x:v>strategic firm service rather than first arrival</x:v>
      </x:c>
      <x:c r="F23" s="2"/>
      <x:c r="G23" s="2"/>
      <x:c r="H23" s="2"/>
      <x:c r="I23" s="2"/>
      <x:c r="J23" s="2"/>
      <x:c r="K23" s="2"/>
      <x:c r="L23" s="2"/>
      <x:c r="M23" s="2"/>
      <x:c r="N23" s="2"/>
      <x:c r="O23" s="2"/>
      <x:c r="P23" s="2"/>
      <x:c r="Q23" s="2"/>
      <x:c r="R23" s="2"/>
      <x:c r="S23" s="2"/>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row>
    <x:row r="24" ht="32" customHeight="1">
      <x:c r="B24" s="28" t="str">
        <x:v>Pairs closing all worlds</x:v>
      </x:c>
      <x:c r="C24" s="74" t="n">
        <x:f>COUNTIFS('Pair Build'!AL8:AL37,32)</x:f>
        <x:v>0</x:v>
      </x:c>
      <x:c r="D24" s="28" t="str">
        <x:v>pairs</x:v>
      </x:c>
      <x:c r="E24" s="101" t="str">
        <x:v>not a weighted score</x:v>
      </x:c>
      <x:c r="F24" s="2"/>
      <x:c r="G24" s="2"/>
      <x:c r="H24" s="2"/>
      <x:c r="I24" s="2"/>
      <x:c r="J24" s="2"/>
      <x:c r="K24" s="2"/>
      <x:c r="L24" s="2"/>
      <x:c r="M24" s="2"/>
      <x:c r="N24" s="2"/>
      <x:c r="O24" s="2"/>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row>
    <x:row r="25" ht="32" customHeight="1">
      <x:c r="B25" s="31" t="str">
        <x:v>Strict admissions</x:v>
      </x:c>
      <x:c r="C25" s="75" t="n">
        <x:f>SUM('Pair Build'!AM8:AM37)</x:f>
        <x:v>0</x:v>
      </x:c>
      <x:c r="D25" s="31" t="str">
        <x:v>pairs</x:v>
      </x:c>
      <x:c r="E25" s="102" t="str">
        <x:v>all evidence gates remain open</x:v>
      </x:c>
      <x:c r="F25" s="2"/>
      <x:c r="G25" s="2"/>
      <x:c r="H25" s="2"/>
      <x:c r="I25" s="2"/>
      <x:c r="J25" s="2"/>
      <x:c r="K25" s="2"/>
      <x:c r="L25" s="2"/>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row>
    <x:row r="26">
      <x:c r="B26" s="2"/>
      <x:c r="C26" s="2"/>
      <x:c r="D26" s="2"/>
      <x:c r="E26" s="2"/>
      <x:c r="F26" s="2"/>
      <x:c r="G26" s="2"/>
      <x:c r="H26" s="2"/>
      <x:c r="I26" s="2"/>
      <x:c r="J26" s="2"/>
      <x:c r="K26" s="2"/>
      <x:c r="L26" s="2"/>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row>
    <x:row r="27">
      <x:c r="B27" s="2"/>
      <x:c r="C27" s="2"/>
      <x:c r="D27" s="2"/>
      <x:c r="E27" s="2"/>
      <x:c r="F27" s="2"/>
      <x:c r="G27" s="2"/>
      <x:c r="H27" s="2"/>
      <x:c r="I27" s="2"/>
      <x:c r="J27" s="2"/>
      <x:c r="K27" s="2"/>
      <x:c r="L27" s="2"/>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row>
    <x:row r="28">
      <x:c r="B28" s="2"/>
      <x:c r="C28" s="2"/>
      <x:c r="D28" s="2"/>
      <x:c r="E28" s="2"/>
      <x:c r="F28" s="2"/>
      <x:c r="G28" s="2"/>
      <x:c r="H28" s="2"/>
      <x:c r="I28" s="2"/>
      <x:c r="J28" s="2"/>
      <x:c r="K28" s="2"/>
      <x:c r="L28" s="2"/>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row>
    <x:row r="29">
      <x:c r="B29" s="2"/>
      <x:c r="C29" s="2"/>
      <x:c r="D29" s="2"/>
      <x:c r="E29" s="2"/>
      <x:c r="F29" s="2"/>
      <x:c r="G29" s="2"/>
      <x:c r="H29" s="2"/>
      <x:c r="I29" s="2"/>
      <x:c r="J29" s="2"/>
      <x:c r="K29" s="2"/>
      <x:c r="L29" s="2"/>
      <x:c r="M29" s="2"/>
      <x:c r="N29" s="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row>
    <x:row r="30">
      <x:c r="B30" s="2"/>
      <x:c r="C30" s="2"/>
      <x:c r="D30" s="2"/>
      <x:c r="E30" s="2"/>
      <x:c r="F30" s="2"/>
      <x:c r="G30" s="2"/>
      <x:c r="H30" s="2"/>
      <x:c r="I30" s="2"/>
      <x:c r="J30" s="2"/>
      <x:c r="K30" s="2"/>
      <x:c r="L30" s="2"/>
      <x:c r="M30" s="2"/>
      <x:c r="N30" s="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row>
    <x:row r="31">
      <x:c r="B31" s="2"/>
      <x:c r="C31" s="2"/>
      <x:c r="D31" s="2"/>
      <x:c r="E31" s="2"/>
      <x:c r="F31" s="2"/>
      <x:c r="G31" s="2"/>
      <x:c r="H31" s="2"/>
      <x:c r="I31" s="2"/>
      <x:c r="J31" s="2"/>
      <x:c r="K31" s="2"/>
      <x:c r="L31" s="2"/>
      <x:c r="M31" s="2"/>
      <x:c r="N31" s="2"/>
      <x:c r="O31" s="2"/>
      <x:c r="P31" s="2"/>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row>
    <x:row r="32">
      <x:c r="B32" s="2"/>
      <x:c r="C32" s="2"/>
      <x:c r="D32" s="2"/>
      <x:c r="E32" s="2"/>
      <x:c r="F32" s="2"/>
      <x:c r="G32" s="2"/>
      <x:c r="H32" s="2"/>
      <x:c r="I32" s="2"/>
      <x:c r="J32" s="2"/>
      <x:c r="K32" s="2"/>
      <x:c r="L32" s="2"/>
      <x:c r="M32" s="2"/>
      <x:c r="N32" s="2"/>
      <x:c r="O32" s="2"/>
      <x:c r="P32" s="2"/>
      <x:c r="Q32" s="2"/>
      <x:c r="R32" s="2"/>
      <x:c r="S32" s="2"/>
      <x:c r="T32" s="2"/>
      <x:c r="U32" s="2"/>
      <x:c r="V32" s="2"/>
      <x:c r="W32" s="2"/>
      <x:c r="X32" s="2"/>
      <x:c r="Y32" s="2"/>
      <x:c r="Z32" s="2"/>
      <x:c r="AA32" s="2"/>
      <x:c r="AB32" s="2"/>
      <x:c r="AC32" s="2"/>
      <x:c r="AD32" s="2"/>
      <x:c r="AE32" s="2"/>
      <x:c r="AF32" s="2"/>
      <x:c r="AG32" s="2"/>
      <x:c r="AH32" s="2"/>
      <x:c r="AI32" s="2"/>
      <x:c r="AJ32" s="2"/>
      <x:c r="AK32" s="2"/>
      <x:c r="AL32" s="2"/>
      <x:c r="AM32" s="2"/>
      <x:c r="AN32" s="2"/>
      <x:c r="AO32" s="2"/>
      <x:c r="AP32" s="2"/>
      <x:c r="AQ32" s="2"/>
      <x:c r="AR32" s="2"/>
      <x:c r="AS32" s="2"/>
    </x:row>
    <x:row r="33">
      <x:c r="B33" s="2"/>
      <x:c r="C33" s="2"/>
      <x:c r="D33" s="2"/>
      <x:c r="E33" s="2"/>
      <x:c r="F33" s="2"/>
      <x:c r="G33" s="2"/>
      <x:c r="H33" s="2"/>
      <x:c r="I33" s="2"/>
      <x:c r="J33" s="2"/>
      <x:c r="K33" s="2"/>
      <x:c r="L33" s="2"/>
      <x:c r="M33" s="2"/>
      <x:c r="N33" s="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row>
    <x:row r="34">
      <x:c r="B34" s="2"/>
      <x:c r="C34" s="2"/>
      <x:c r="D34" s="2"/>
      <x:c r="E34" s="2"/>
      <x:c r="F34" s="2"/>
      <x:c r="G34" s="2"/>
      <x:c r="H34" s="2"/>
      <x:c r="I34" s="2"/>
      <x:c r="J34" s="2"/>
      <x:c r="K34" s="2"/>
      <x:c r="L34" s="2"/>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row>
    <x:row r="35">
      <x:c r="B35" s="2"/>
      <x:c r="C35" s="2"/>
      <x:c r="D35" s="2"/>
      <x:c r="E35" s="2"/>
      <x:c r="F35" s="2"/>
      <x:c r="G35" s="2"/>
      <x:c r="H35" s="2"/>
      <x:c r="I35" s="2"/>
      <x:c r="J35" s="2"/>
      <x:c r="K35" s="2"/>
      <x:c r="L35" s="2"/>
      <x:c r="M35" s="2"/>
      <x:c r="N35" s="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row>
    <x:row r="36">
      <x:c r="B36" s="2"/>
      <x:c r="C36" s="2"/>
      <x:c r="D36" s="2"/>
      <x:c r="E36" s="2"/>
      <x:c r="F36" s="2"/>
      <x:c r="G36" s="2"/>
      <x:c r="H36" s="2"/>
      <x:c r="I36" s="2"/>
      <x:c r="J36" s="2"/>
      <x:c r="K36" s="2"/>
      <x:c r="L36" s="2"/>
      <x:c r="M36" s="2"/>
      <x:c r="N36" s="2"/>
      <x:c r="O36" s="2"/>
      <x:c r="P36" s="2"/>
      <x:c r="Q36" s="2"/>
      <x:c r="R36" s="2"/>
      <x:c r="S36" s="2"/>
      <x:c r="T36" s="2"/>
      <x:c r="U36" s="2"/>
      <x:c r="V36" s="2"/>
      <x:c r="W36" s="2"/>
      <x:c r="X36" s="2"/>
      <x:c r="Y36" s="2"/>
      <x:c r="Z36" s="2"/>
      <x:c r="AA36" s="2"/>
      <x:c r="AB36" s="2"/>
      <x:c r="AC36" s="2"/>
      <x:c r="AD36" s="2"/>
      <x:c r="AE36" s="2"/>
      <x:c r="AF36" s="2"/>
      <x:c r="AG36" s="2"/>
      <x:c r="AH36" s="2"/>
      <x:c r="AI36" s="2"/>
      <x:c r="AJ36" s="2"/>
      <x:c r="AK36" s="2"/>
      <x:c r="AL36" s="2"/>
      <x:c r="AM36" s="2"/>
      <x:c r="AN36" s="2"/>
      <x:c r="AO36" s="2"/>
      <x:c r="AP36" s="2"/>
      <x:c r="AQ36" s="2"/>
      <x:c r="AR36" s="2"/>
      <x:c r="AS36" s="2"/>
    </x:row>
    <x:row r="37">
      <x:c r="B37" s="2"/>
      <x:c r="C37" s="2"/>
      <x:c r="D37" s="2"/>
      <x:c r="E37" s="2"/>
      <x:c r="F37" s="2"/>
      <x:c r="G37" s="2"/>
      <x:c r="H37" s="2"/>
      <x:c r="I37" s="2"/>
      <x:c r="J37" s="2"/>
      <x:c r="K37" s="2"/>
      <x:c r="L37" s="2"/>
      <x:c r="M37" s="2"/>
      <x:c r="N37" s="2"/>
      <x:c r="O37" s="2"/>
      <x:c r="P37" s="2"/>
      <x:c r="Q37" s="2"/>
      <x:c r="R37" s="2"/>
      <x:c r="S37" s="2"/>
      <x:c r="T37" s="2"/>
      <x:c r="U37" s="2"/>
      <x:c r="V37" s="2"/>
      <x:c r="W37" s="2"/>
      <x:c r="X37" s="2"/>
      <x:c r="Y37" s="2"/>
      <x:c r="Z37" s="2"/>
      <x:c r="AA37" s="2"/>
      <x:c r="AB37" s="2"/>
      <x:c r="AC37" s="2"/>
      <x:c r="AD37" s="2"/>
      <x:c r="AE37" s="2"/>
      <x:c r="AF37" s="2"/>
      <x:c r="AG37" s="2"/>
      <x:c r="AH37" s="2"/>
      <x:c r="AI37" s="2"/>
      <x:c r="AJ37" s="2"/>
      <x:c r="AK37" s="2"/>
      <x:c r="AL37" s="2"/>
      <x:c r="AM37" s="2"/>
      <x:c r="AN37" s="2"/>
      <x:c r="AO37" s="2"/>
      <x:c r="AP37" s="2"/>
      <x:c r="AQ37" s="2"/>
      <x:c r="AR37" s="2"/>
      <x:c r="AS37" s="2"/>
    </x:row>
    <x:row r="38">
      <x:c r="B38" s="2"/>
      <x:c r="C38" s="2"/>
      <x:c r="D38" s="2"/>
      <x:c r="E38" s="2"/>
      <x:c r="F38" s="2"/>
      <x:c r="G38" s="2"/>
      <x:c r="H38" s="2"/>
      <x:c r="I38" s="2"/>
      <x:c r="J38" s="2"/>
      <x:c r="K38" s="2"/>
      <x:c r="L38" s="2"/>
      <x:c r="M38" s="2"/>
      <x:c r="N38" s="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row>
    <x:row r="39">
      <x:c r="B39" s="2"/>
      <x:c r="C39" s="2"/>
      <x:c r="D39" s="2"/>
      <x:c r="E39" s="2"/>
      <x:c r="F39" s="2"/>
      <x:c r="G39" s="2"/>
      <x:c r="H39" s="2"/>
      <x:c r="I39" s="2"/>
      <x:c r="J39" s="2"/>
      <x:c r="K39" s="2"/>
      <x:c r="L39" s="2"/>
      <x:c r="M39" s="2"/>
      <x:c r="N39" s="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row>
    <x:row r="40">
      <x:c r="B40" s="2"/>
      <x:c r="C40" s="2"/>
      <x:c r="D40" s="2"/>
      <x:c r="E40" s="2"/>
      <x:c r="F40" s="2"/>
      <x:c r="G40" s="2"/>
      <x:c r="H40" s="2"/>
      <x:c r="I40" s="2"/>
      <x:c r="J40" s="2"/>
      <x:c r="K40" s="2"/>
      <x:c r="L40" s="2"/>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row>
    <x:row r="41">
      <x:c r="B41" s="2"/>
      <x:c r="C41" s="2"/>
      <x:c r="D41" s="2"/>
      <x:c r="E41" s="2"/>
      <x:c r="F41" s="2"/>
      <x:c r="G41" s="2"/>
      <x:c r="H41" s="2"/>
      <x:c r="I41" s="2"/>
      <x:c r="J41" s="2"/>
      <x:c r="K41" s="2"/>
      <x:c r="L41" s="2"/>
      <x:c r="M41" s="2"/>
      <x:c r="N41" s="2"/>
      <x:c r="O41" s="2"/>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row>
    <x:row r="42">
      <x:c r="B42" s="2"/>
      <x:c r="C42" s="2"/>
      <x:c r="D42" s="2"/>
      <x:c r="E42" s="2"/>
      <x:c r="F42" s="2"/>
      <x:c r="G42" s="2"/>
      <x:c r="H42" s="2"/>
      <x:c r="I42" s="2"/>
      <x:c r="J42" s="2"/>
      <x:c r="K42" s="2"/>
      <x:c r="L42" s="2"/>
      <x:c r="M42" s="2"/>
      <x:c r="N42" s="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row>
    <x:row r="43">
      <x:c r="B43" s="2"/>
      <x:c r="C43" s="2"/>
      <x:c r="D43" s="2"/>
      <x:c r="E43" s="2"/>
      <x:c r="F43" s="2"/>
      <x:c r="G43" s="2"/>
      <x:c r="H43" s="2"/>
      <x:c r="I43" s="2"/>
      <x:c r="J43" s="2"/>
      <x:c r="K43" s="2"/>
      <x:c r="L43" s="2"/>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row>
    <x:row r="44">
      <x:c r="B44" s="2"/>
      <x:c r="C44" s="2"/>
      <x:c r="D44" s="2"/>
      <x:c r="E44" s="2"/>
      <x:c r="F44" s="2"/>
      <x:c r="G44" s="2"/>
      <x:c r="H44" s="2"/>
      <x:c r="I44" s="2"/>
      <x:c r="J44" s="2"/>
      <x:c r="K44" s="2"/>
      <x:c r="L44" s="2"/>
      <x:c r="M44" s="2"/>
      <x:c r="N44" s="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row>
    <x:row r="45">
      <x:c r="B45" s="2"/>
      <x:c r="C45" s="2"/>
      <x:c r="D45" s="2"/>
      <x:c r="E45" s="2"/>
      <x:c r="F45" s="2"/>
      <x:c r="G45" s="2"/>
      <x:c r="H45" s="2"/>
      <x:c r="I45" s="2"/>
      <x:c r="J45" s="2"/>
      <x:c r="K45" s="2"/>
      <x:c r="L45" s="2"/>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row>
    <x:row r="46">
      <x:c r="B46" s="2"/>
      <x:c r="C46" s="2"/>
      <x:c r="D46" s="2"/>
      <x:c r="E46" s="2"/>
      <x:c r="F46" s="2"/>
      <x:c r="G46" s="2"/>
      <x:c r="H46" s="2"/>
      <x:c r="I46" s="2"/>
      <x:c r="J46" s="2"/>
      <x:c r="K46" s="2"/>
      <x:c r="L46" s="2"/>
      <x:c r="M46" s="2"/>
      <x:c r="N46" s="2"/>
      <x:c r="O46" s="2"/>
      <x:c r="P46" s="2"/>
      <x:c r="Q46" s="2"/>
      <x:c r="R46" s="2"/>
      <x:c r="S46" s="2"/>
      <x:c r="T46" s="2"/>
      <x:c r="U46" s="2"/>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row>
    <x:row r="47">
      <x:c r="B47" s="2"/>
      <x:c r="C47" s="2"/>
      <x:c r="D47" s="2"/>
      <x:c r="E47" s="2"/>
      <x:c r="F47" s="2"/>
      <x:c r="G47" s="2"/>
      <x:c r="H47" s="2"/>
      <x:c r="I47" s="2"/>
      <x:c r="J47" s="2"/>
      <x:c r="K47" s="2"/>
      <x:c r="L47" s="2"/>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row>
    <x:row r="48">
      <x:c r="B48" s="2"/>
      <x:c r="C48" s="2"/>
      <x:c r="D48" s="2"/>
      <x:c r="E48" s="2"/>
      <x:c r="F48" s="2"/>
      <x:c r="G48" s="2"/>
      <x:c r="H48" s="2"/>
      <x:c r="I48" s="2"/>
      <x:c r="J48" s="2"/>
      <x:c r="K48" s="2"/>
      <x:c r="L48" s="2"/>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row>
    <x:row r="49">
      <x:c r="B49" s="2"/>
      <x:c r="C49" s="2"/>
      <x:c r="D49" s="2"/>
      <x:c r="E49" s="2"/>
      <x:c r="F49" s="2"/>
      <x:c r="G49" s="2"/>
      <x:c r="H49" s="2"/>
      <x:c r="I49" s="2"/>
      <x:c r="J49" s="2"/>
      <x:c r="K49" s="2"/>
      <x:c r="L49" s="2"/>
      <x:c r="M49" s="2"/>
      <x:c r="N49" s="2"/>
      <x:c r="O49" s="2"/>
      <x:c r="P49" s="2"/>
      <x:c r="Q49" s="2"/>
      <x:c r="R49" s="2"/>
      <x:c r="S49" s="2"/>
      <x:c r="T49" s="2"/>
      <x:c r="U49" s="2"/>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row>
    <x:row r="50">
      <x:c r="B50" s="2"/>
      <x:c r="C50" s="2"/>
      <x:c r="D50" s="2"/>
      <x:c r="E50" s="2"/>
      <x:c r="F50" s="2"/>
      <x:c r="G50" s="2"/>
      <x:c r="H50" s="2"/>
      <x:c r="I50" s="2"/>
      <x:c r="J50" s="2"/>
      <x:c r="K50" s="2"/>
      <x:c r="L50" s="2"/>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row>
    <x:row r="51">
      <x:c r="B51" s="2"/>
      <x:c r="C51" s="2"/>
      <x:c r="D51" s="2"/>
      <x:c r="E51" s="2"/>
      <x:c r="F51" s="2"/>
      <x:c r="G51" s="2"/>
      <x:c r="H51" s="2"/>
      <x:c r="I51" s="2"/>
      <x:c r="J51" s="2"/>
      <x:c r="K51" s="2"/>
      <x:c r="L51" s="2"/>
      <x:c r="M51" s="2"/>
      <x:c r="N51" s="2"/>
      <x:c r="O51" s="2"/>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row>
    <x:row r="52">
      <x:c r="B52" s="2"/>
      <x:c r="C52" s="2"/>
      <x:c r="D52" s="2"/>
      <x:c r="E52" s="2"/>
      <x:c r="F52" s="2"/>
      <x:c r="G52" s="2"/>
      <x:c r="H52" s="2"/>
      <x:c r="I52" s="2"/>
      <x:c r="J52" s="2"/>
      <x:c r="K52" s="2"/>
      <x:c r="L52" s="2"/>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row>
    <x:row r="53">
      <x:c r="B53" s="2"/>
      <x:c r="C53" s="2"/>
      <x:c r="D53" s="2"/>
      <x:c r="E53" s="2"/>
      <x:c r="F53" s="2"/>
      <x:c r="G53" s="2"/>
      <x:c r="H53" s="2"/>
      <x:c r="I53" s="2"/>
      <x:c r="J53" s="2"/>
      <x:c r="K53" s="2"/>
      <x:c r="L53" s="2"/>
      <x:c r="M53" s="2"/>
      <x:c r="N53" s="2"/>
      <x:c r="O53" s="2"/>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row>
    <x:row r="54">
      <x:c r="B54" s="2"/>
      <x:c r="C54" s="2"/>
      <x:c r="D54" s="2"/>
      <x:c r="E54" s="2"/>
      <x:c r="F54" s="2"/>
      <x:c r="G54" s="2"/>
      <x:c r="H54" s="2"/>
      <x:c r="I54" s="2"/>
      <x:c r="J54" s="2"/>
      <x:c r="K54" s="2"/>
      <x:c r="L54" s="2"/>
      <x:c r="M54" s="2"/>
      <x:c r="N54" s="2"/>
      <x:c r="O54" s="2"/>
      <x:c r="P54" s="2"/>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row>
    <x:row r="55">
      <x:c r="B55" s="2"/>
      <x:c r="C55" s="2"/>
      <x:c r="D55" s="2"/>
      <x:c r="E55" s="2"/>
      <x:c r="F55" s="2"/>
      <x:c r="G55" s="2"/>
      <x:c r="H55" s="2"/>
      <x:c r="I55" s="2"/>
      <x:c r="J55" s="2"/>
      <x:c r="K55" s="2"/>
      <x:c r="L55" s="2"/>
      <x:c r="M55" s="2"/>
      <x:c r="N55" s="2"/>
      <x:c r="O55" s="2"/>
      <x:c r="P55" s="2"/>
      <x:c r="Q55" s="2"/>
      <x:c r="R55" s="2"/>
      <x:c r="S55" s="2"/>
      <x:c r="T55" s="2"/>
      <x:c r="U55" s="2"/>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row>
    <x:row r="56">
      <x:c r="B56" s="2"/>
      <x:c r="C56" s="2"/>
      <x:c r="D56" s="2"/>
      <x:c r="E56" s="2"/>
      <x:c r="F56" s="2"/>
      <x:c r="G56" s="2"/>
      <x:c r="H56" s="2"/>
      <x:c r="I56" s="2"/>
      <x:c r="J56" s="2"/>
      <x:c r="K56" s="2"/>
      <x:c r="L56" s="2"/>
      <x:c r="M56" s="2"/>
      <x:c r="N56" s="2"/>
      <x:c r="O56" s="2"/>
      <x:c r="P56" s="2"/>
      <x:c r="Q56" s="2"/>
      <x:c r="R56" s="2"/>
      <x:c r="S56" s="2"/>
      <x:c r="T56" s="2"/>
      <x:c r="U56" s="2"/>
      <x:c r="V56" s="2"/>
      <x:c r="W56" s="2"/>
      <x:c r="X56" s="2"/>
      <x:c r="Y56" s="2"/>
      <x:c r="Z56" s="2"/>
      <x:c r="AA56" s="2"/>
      <x:c r="AB56" s="2"/>
      <x:c r="AC56" s="2"/>
      <x:c r="AD56" s="2"/>
      <x:c r="AE56" s="2"/>
      <x:c r="AF56" s="2"/>
      <x:c r="AG56" s="2"/>
      <x:c r="AH56" s="2"/>
      <x:c r="AI56" s="2"/>
      <x:c r="AJ56" s="2"/>
      <x:c r="AK56" s="2"/>
      <x:c r="AL56" s="2"/>
      <x:c r="AM56" s="2"/>
      <x:c r="AN56" s="2"/>
      <x:c r="AO56" s="2"/>
      <x:c r="AP56" s="2"/>
      <x:c r="AQ56" s="2"/>
      <x:c r="AR56" s="2"/>
      <x:c r="AS56" s="2"/>
    </x:row>
    <x:row r="57">
      <x:c r="B57" s="2"/>
      <x:c r="C57" s="2"/>
      <x:c r="D57" s="2"/>
      <x:c r="E57" s="2"/>
      <x:c r="F57" s="2"/>
      <x:c r="G57" s="2"/>
      <x:c r="H57" s="2"/>
      <x:c r="I57" s="2"/>
      <x:c r="J57" s="2"/>
      <x:c r="K57" s="2"/>
      <x:c r="L57" s="2"/>
      <x:c r="M57" s="2"/>
      <x:c r="N57" s="2"/>
      <x:c r="O57" s="2"/>
      <x:c r="P57" s="2"/>
      <x:c r="Q57" s="2"/>
      <x:c r="R57" s="2"/>
      <x:c r="S57" s="2"/>
      <x:c r="T57" s="2"/>
      <x:c r="U57" s="2"/>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row>
    <x:row r="58">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row>
    <x:row r="59">
      <x:c r="B59" s="2"/>
      <x:c r="C59" s="2"/>
      <x:c r="D59" s="2"/>
      <x:c r="E59" s="2"/>
      <x:c r="F59" s="2"/>
      <x:c r="G59" s="2"/>
      <x:c r="H59" s="2"/>
      <x:c r="I59" s="2"/>
      <x:c r="J59" s="2"/>
      <x:c r="K59" s="2"/>
      <x:c r="L59" s="2"/>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row>
    <x:row r="60">
      <x:c r="B60" s="2"/>
      <x:c r="C60" s="2"/>
      <x:c r="D60" s="2"/>
      <x:c r="E60" s="2"/>
      <x:c r="F60" s="2"/>
      <x:c r="G60" s="2"/>
      <x:c r="H60" s="2"/>
      <x:c r="I60" s="2"/>
      <x:c r="J60" s="2"/>
      <x:c r="K60" s="2"/>
      <x:c r="L60" s="2"/>
      <x:c r="M60" s="2"/>
      <x:c r="N60" s="2"/>
      <x:c r="O60" s="2"/>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row>
    <x:row r="61">
      <x:c r="B61" s="2"/>
      <x:c r="C61" s="2"/>
      <x:c r="D61" s="2"/>
      <x:c r="E61" s="2"/>
      <x:c r="F61" s="2"/>
      <x:c r="G61" s="2"/>
      <x:c r="H61" s="2"/>
      <x:c r="I61" s="2"/>
      <x:c r="J61" s="2"/>
      <x:c r="K61" s="2"/>
      <x:c r="L61" s="2"/>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row>
    <x:row r="62">
      <x:c r="B62" s="2"/>
      <x:c r="C62" s="2"/>
      <x:c r="D62" s="2"/>
      <x:c r="E62" s="2"/>
      <x:c r="F62" s="2"/>
      <x:c r="G62" s="2"/>
      <x:c r="H62" s="2"/>
      <x:c r="I62" s="2"/>
      <x:c r="J62" s="2"/>
      <x:c r="K62" s="2"/>
      <x:c r="L62" s="2"/>
      <x:c r="M62" s="2"/>
      <x:c r="N62" s="2"/>
      <x:c r="O62" s="2"/>
      <x:c r="P62" s="2"/>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row>
    <x:row r="63">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row>
    <x:row r="64">
      <x:c r="B64" s="2"/>
      <x:c r="C64" s="2"/>
      <x:c r="D64" s="2"/>
      <x:c r="E64" s="2"/>
      <x:c r="F64" s="2"/>
      <x:c r="G64" s="2"/>
      <x:c r="H64" s="2"/>
      <x:c r="I64" s="2"/>
      <x:c r="J64" s="2"/>
      <x:c r="K64" s="2"/>
      <x:c r="L64" s="2"/>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row>
    <x:row r="65">
      <x:c r="B65" s="2"/>
      <x:c r="C65" s="2"/>
      <x:c r="D65" s="2"/>
      <x:c r="E65" s="2"/>
      <x:c r="F65" s="2"/>
      <x:c r="G65" s="2"/>
      <x:c r="H65" s="2"/>
      <x:c r="I65" s="2"/>
      <x:c r="J65" s="2"/>
      <x:c r="K65" s="2"/>
      <x:c r="L65" s="2"/>
      <x:c r="M65" s="2"/>
      <x:c r="N65" s="2"/>
      <x:c r="O65" s="2"/>
      <x:c r="P65" s="2"/>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row>
    <x:row r="66">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row>
    <x:row r="67">
      <x:c r="B67" s="2"/>
      <x:c r="C67" s="2"/>
      <x:c r="D67" s="2"/>
      <x:c r="E67" s="2"/>
      <x:c r="F67" s="2"/>
      <x:c r="G67" s="2"/>
      <x:c r="H67" s="2"/>
      <x:c r="I67" s="2"/>
      <x:c r="J67" s="2"/>
      <x:c r="K67" s="2"/>
      <x:c r="L67" s="2"/>
      <x:c r="M67" s="2"/>
      <x:c r="N67" s="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row>
    <x:row r="68">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row>
    <x:row r="69">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row>
    <x:row r="70">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row>
    <x:row r="71">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row>
    <x:row r="7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row>
    <x:row r="73">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row>
    <x:row r="74">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row>
    <x:row r="75">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row>
    <x:row r="76">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row>
    <x:row r="77">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row>
    <x:row r="78">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row>
    <x:row r="79">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row>
    <x:row r="80">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row>
    <x:row r="81">
      <x:c r="B81" s="2"/>
      <x:c r="C81" s="2"/>
      <x:c r="D81" s="2"/>
      <x:c r="E81" s="2"/>
      <x:c r="F81" s="2"/>
      <x:c r="G81" s="2"/>
      <x:c r="H81" s="2"/>
      <x:c r="I81" s="2"/>
      <x:c r="J81" s="2"/>
      <x:c r="K81" s="2"/>
      <x:c r="L81" s="2"/>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row>
    <x:row r="8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row>
    <x:row r="83">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row>
    <x:row r="84">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row>
    <x:row r="85">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row>
    <x:row r="86">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row>
    <x:row r="87">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row>
    <x:row r="88">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row>
    <x:row r="89">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row>
    <x:row r="90">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row>
    <x:row r="91">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row>
    <x:row r="9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row>
    <x:row r="93">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row>
    <x:row r="94">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row>
    <x:row r="95">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row>
    <x:row r="96">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row>
    <x:row r="97">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row>
    <x:row r="98">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row>
    <x:row r="99">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row>
    <x:row r="100">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row>
    <x:row r="101">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row>
    <x:row r="10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row>
    <x:row r="103">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row>
    <x:row r="104">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row>
    <x:row r="105">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row>
    <x:row r="106">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row>
    <x:row r="107">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row>
    <x:row r="108">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row>
    <x:row r="109">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row>
    <x:row r="110">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row>
    <x:row r="111">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row>
    <x:row r="11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row>
    <x:row r="113">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row>
    <x:row r="114">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row>
    <x:row r="115">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row>
    <x:row r="116">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row>
    <x:row r="117">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row>
    <x:row r="118">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row>
    <x:row r="119">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row>
    <x:row r="120">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row>
    <x:row r="121">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row>
    <x:row r="12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row>
    <x:row r="123">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row>
    <x:row r="124">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row>
    <x:row r="125">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row>
    <x:row r="126">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row>
    <x:row r="127">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row>
    <x:row r="128">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row>
    <x:row r="129">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row>
    <x:row r="130">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row>
    <x:row r="131">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row>
    <x:row r="13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row>
    <x:row r="133">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row>
    <x:row r="134">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row>
    <x:row r="135">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row>
    <x:row r="136">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row>
    <x:row r="137">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row>
    <x:row r="138">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row>
    <x:row r="139">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row>
    <x:row r="140">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row>
    <x:row r="141">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row>
    <x:row r="14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row>
    <x:row r="143">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row>
    <x:row r="144">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row>
    <x:row r="145">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row>
    <x:row r="146">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row>
    <x:row r="147">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row>
    <x:row r="148">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row>
    <x:row r="149">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row>
    <x:row r="150">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row>
    <x:row r="151">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row>
    <x:row r="15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row>
    <x:row r="153">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row>
    <x:row r="154">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row>
    <x:row r="155">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row>
    <x:row r="156">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row>
    <x:row r="157">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row>
    <x:row r="158">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row>
    <x:row r="159">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row>
    <x:row r="160">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row>
    <x:row r="161">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row>
    <x:row r="16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row>
    <x:row r="163">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row>
    <x:row r="164">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row>
    <x:row r="165">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row>
    <x:row r="166">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row>
    <x:row r="167">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row>
    <x:row r="168">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row>
    <x:row r="169">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row>
    <x:row r="170">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row>
    <x:row r="171">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row>
    <x:row r="17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row>
    <x:row r="173">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row>
    <x:row r="174">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row>
    <x:row r="175">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row>
    <x:row r="176">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row>
    <x:row r="177">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row>
    <x:row r="178">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row>
    <x:row r="179">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row>
    <x:row r="180">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row>
    <x:row r="181">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row>
    <x:row r="18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row>
    <x:row r="183">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row>
    <x:row r="184">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row>
    <x:row r="185">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row>
    <x:row r="186">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row>
    <x:row r="187">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row>
    <x:row r="188">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row>
    <x:row r="189">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row>
    <x:row r="190">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row>
    <x:row r="191">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row>
    <x:row r="19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row>
    <x:row r="193">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row>
    <x:row r="194">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row>
    <x:row r="195">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row>
    <x:row r="196">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row>
    <x:row r="197">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row>
    <x:row r="198">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row>
    <x:row r="199">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row>
    <x:row r="200">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row>
    <x:row r="201">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row>
    <x:row r="20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row>
    <x:row r="203">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row>
    <x:row r="204">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row>
    <x:row r="205">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row>
    <x:row r="206">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row>
    <x:row r="207">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row>
    <x:row r="208">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row>
    <x:row r="209">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row>
    <x:row r="210">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row>
    <x:row r="211">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row>
    <x:row r="21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row>
    <x:row r="213">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row>
    <x:row r="214">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row>
    <x:row r="215">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row>
    <x:row r="216">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row>
    <x:row r="217">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row>
    <x:row r="218">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row>
    <x:row r="219">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row>
    <x:row r="220">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row>
    <x:row r="221">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row>
    <x:row r="22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row>
    <x:row r="223">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row>
    <x:row r="224">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row>
    <x:row r="225">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row>
    <x:row r="226">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row>
    <x:row r="227">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row>
    <x:row r="228">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row>
    <x:row r="229">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row>
    <x:row r="230">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row>
    <x:row r="231">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row>
    <x:row r="23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row>
    <x:row r="233">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row>
    <x:row r="234">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row>
    <x:row r="235">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row>
    <x:row r="236">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row>
    <x:row r="237">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row>
    <x:row r="238">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row>
    <x:row r="239">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row>
    <x:row r="240">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row>
    <x:row r="241">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row>
    <x:row r="24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row>
    <x:row r="243">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row>
    <x:row r="244">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row>
    <x:row r="245">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row>
    <x:row r="246">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row>
    <x:row r="247">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row>
    <x:row r="248">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row>
    <x:row r="249">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row>
    <x:row r="250">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row>
    <x:row r="251">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row>
    <x:row r="25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row>
    <x:row r="253">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row>
    <x:row r="254">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row>
    <x:row r="255">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row>
    <x:row r="256">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row>
    <x:row r="257">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row>
    <x:row r="258">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row>
    <x:row r="259">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row>
    <x:row r="260">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row>
    <x:row r="261">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row>
    <x:row r="26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row>
    <x:row r="263">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row>
    <x:row r="264">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row>
    <x:row r="265">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row>
    <x:row r="266">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row>
    <x:row r="267">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row>
    <x:row r="268">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row>
    <x:row r="269">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row>
    <x:row r="270">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row>
    <x:row r="271">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row>
    <x:row r="27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row>
    <x:row r="273">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row>
    <x:row r="274">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row>
    <x:row r="275">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row>
    <x:row r="276">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row>
    <x:row r="277">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row>
    <x:row r="278">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row>
    <x:row r="279">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row>
    <x:row r="280">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row>
    <x:row r="281">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row>
    <x:row r="28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row>
    <x:row r="283">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row>
    <x:row r="284">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row>
    <x:row r="285">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row>
    <x:row r="286">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row>
    <x:row r="287">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row>
    <x:row r="288">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row>
    <x:row r="289">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row>
    <x:row r="290">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row>
    <x:row r="291">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row>
    <x:row r="29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row>
    <x:row r="293">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row>
    <x:row r="294">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row>
    <x:row r="295">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row>
    <x:row r="296">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row>
    <x:row r="297">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row>
    <x:row r="298">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row>
    <x:row r="299">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row>
    <x:row r="300">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row>
    <x:row r="301">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row>
    <x:row r="30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row>
    <x:row r="303">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row>
    <x:row r="304">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row>
    <x:row r="305">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row>
    <x:row r="306">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row>
    <x:row r="307">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row>
    <x:row r="308">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row>
    <x:row r="309">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row>
    <x:row r="310">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row>
    <x:row r="311">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row>
    <x:row r="31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row>
    <x:row r="313">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row>
    <x:row r="314">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row>
    <x:row r="315">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row>
    <x:row r="316">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row>
    <x:row r="317">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row>
    <x:row r="318">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row>
    <x:row r="319">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row>
    <x:row r="320">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row>
    <x:row r="321">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row>
    <x:row r="32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row>
    <x:row r="323">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row>
    <x:row r="324">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row>
    <x:row r="325">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row>
    <x:row r="326">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row>
    <x:row r="327">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row>
    <x:row r="328">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row>
    <x:row r="329">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row>
    <x:row r="330">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row>
    <x:row r="331">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row>
    <x:row r="33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row>
    <x:row r="333">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row>
    <x:row r="334">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row>
    <x:row r="335">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row>
    <x:row r="336">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row>
    <x:row r="337">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row>
    <x:row r="338">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row>
    <x:row r="339">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row>
    <x:row r="340">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row>
    <x:row r="341">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row>
    <x:row r="34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row>
    <x:row r="343">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row>
    <x:row r="344">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row>
    <x:row r="345">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row>
    <x:row r="346">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row>
    <x:row r="347">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row>
    <x:row r="348">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row>
    <x:row r="349">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row>
    <x:row r="350">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row>
    <x:row r="351">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row>
    <x:row r="35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row>
    <x:row r="353">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row>
    <x:row r="354">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row>
    <x:row r="355">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row>
    <x:row r="356">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row>
    <x:row r="357">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row>
    <x:row r="358">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row>
    <x:row r="359">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row>
    <x:row r="360">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row>
    <x:row r="361">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row>
    <x:row r="36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row>
    <x:row r="363">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row>
    <x:row r="364">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row>
    <x:row r="365">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row>
    <x:row r="366">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row>
    <x:row r="367">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row>
    <x:row r="368">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row>
    <x:row r="369">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row>
    <x:row r="370">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row>
    <x:row r="371">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row>
    <x:row r="37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row>
    <x:row r="373">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row>
    <x:row r="374">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row>
    <x:row r="375">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row>
    <x:row r="376">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row>
    <x:row r="377">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row>
    <x:row r="378">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row>
    <x:row r="379">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row>
    <x:row r="380">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row>
    <x:row r="381">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row>
    <x:row r="38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row>
    <x:row r="383">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row>
    <x:row r="384">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row>
    <x:row r="385">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row>
    <x:row r="386">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row>
    <x:row r="387">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row>
    <x:row r="388">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row>
    <x:row r="389">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row>
    <x:row r="390">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row>
    <x:row r="391">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row>
    <x:row r="39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row>
    <x:row r="393">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row>
    <x:row r="394">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row>
    <x:row r="395">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row>
    <x:row r="396">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row>
    <x:row r="397">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row>
    <x:row r="398">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row>
    <x:row r="399">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row>
    <x:row r="400">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row>
    <x:row r="401">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row>
    <x:row r="40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row>
    <x:row r="403">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row>
    <x:row r="404">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row>
    <x:row r="405">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row>
    <x:row r="406">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row>
    <x:row r="407">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row>
    <x:row r="408">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row>
    <x:row r="409">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row>
    <x:row r="410">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row>
    <x:row r="411">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row>
    <x:row r="41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row>
    <x:row r="413">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row>
    <x:row r="414">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row>
    <x:row r="415">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row>
    <x:row r="416">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row>
    <x:row r="417">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row>
    <x:row r="418">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row>
    <x:row r="419">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row>
    <x:row r="420">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row>
    <x:row r="421">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row>
    <x:row r="42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row>
    <x:row r="423">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row>
    <x:row r="424">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row>
    <x:row r="425">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row>
    <x:row r="426">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row>
    <x:row r="427">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row>
    <x:row r="428">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row>
    <x:row r="429">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row>
    <x:row r="430">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row>
    <x:row r="431">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row>
    <x:row r="43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row>
    <x:row r="433">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row>
    <x:row r="434">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row>
    <x:row r="435">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row>
    <x:row r="436">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row>
    <x:row r="437">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row>
    <x:row r="438">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row>
    <x:row r="439">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row>
    <x:row r="440">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row>
    <x:row r="441">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row>
    <x:row r="44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row>
    <x:row r="443">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row>
    <x:row r="444">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row>
    <x:row r="445">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row>
    <x:row r="446">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row>
    <x:row r="447">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row>
    <x:row r="448">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row>
    <x:row r="449">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row>
    <x:row r="450">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row>
    <x:row r="451">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row>
    <x:row r="45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row>
    <x:row r="453">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row>
    <x:row r="454">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row>
    <x:row r="455">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row>
    <x:row r="456">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row>
    <x:row r="457">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row>
    <x:row r="458">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row>
    <x:row r="459">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row>
    <x:row r="460">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row>
    <x:row r="461">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row>
    <x:row r="46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row>
    <x:row r="463">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row>
    <x:row r="464">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row>
    <x:row r="465">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row>
    <x:row r="466">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row>
    <x:row r="467">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row>
    <x:row r="468">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row>
    <x:row r="469">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row>
    <x:row r="470">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row>
    <x:row r="471">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row>
    <x:row r="47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row>
    <x:row r="473">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row>
    <x:row r="474">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row>
    <x:row r="475">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row>
    <x:row r="476">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row>
    <x:row r="477">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row>
    <x:row r="478">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row>
    <x:row r="479">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row>
    <x:row r="480">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row>
    <x:row r="481">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row>
    <x:row r="48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row>
    <x:row r="483">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row>
    <x:row r="484">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row>
    <x:row r="485">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row>
    <x:row r="486">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row>
    <x:row r="487">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row>
    <x:row r="488">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row>
    <x:row r="489">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row>
    <x:row r="490">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row>
    <x:row r="491">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row>
    <x:row r="49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row>
    <x:row r="493">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row>
    <x:row r="494">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row>
    <x:row r="495">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row>
    <x:row r="496">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row>
    <x:row r="497">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row>
    <x:row r="498">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row>
    <x:row r="499">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row>
    <x:row r="500">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row>
    <x:row r="501">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row>
    <x:row r="50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row>
    <x:row r="503">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row>
    <x:row r="504">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row>
    <x:row r="505">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row>
    <x:row r="506">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row>
    <x:row r="507">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row>
    <x:row r="508">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row>
    <x:row r="509">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row>
    <x:row r="510">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row>
    <x:row r="511">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row>
    <x:row r="51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row>
    <x:row r="513">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row>
    <x:row r="514">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row>
    <x:row r="515">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row>
    <x:row r="516">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row>
    <x:row r="517">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row>
    <x:row r="518">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row>
    <x:row r="519">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row>
    <x:row r="520">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row>
    <x:row r="521">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row>
    <x:row r="52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row>
    <x:row r="523">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row>
    <x:row r="524">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row>
    <x:row r="525">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row>
    <x:row r="526">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row>
    <x:row r="527">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row>
    <x:row r="528">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row>
    <x:row r="529">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row>
    <x:row r="530">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row>
    <x:row r="531">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row>
    <x:row r="53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row>
    <x:row r="533">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row>
    <x:row r="534">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row>
    <x:row r="535">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row>
    <x:row r="536">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row>
    <x:row r="537">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row>
    <x:row r="538">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row>
    <x:row r="539">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row>
    <x:row r="540">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row>
    <x:row r="541">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row>
    <x:row r="54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row>
    <x:row r="543">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row>
    <x:row r="544">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row>
    <x:row r="545">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row>
    <x:row r="546">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row>
    <x:row r="547">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row>
    <x:row r="548">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row>
    <x:row r="549">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row>
    <x:row r="550">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row>
    <x:row r="551">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row>
    <x:row r="55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row>
    <x:row r="553">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row>
    <x:row r="554">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row>
    <x:row r="555">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row>
    <x:row r="556">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row>
    <x:row r="557">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row>
    <x:row r="558">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row>
    <x:row r="559">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row>
    <x:row r="560">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row>
    <x:row r="561">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row>
    <x:row r="56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row>
    <x:row r="563">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row>
    <x:row r="564">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row>
    <x:row r="565">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row>
    <x:row r="566">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row>
    <x:row r="567">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row>
    <x:row r="568">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row>
    <x:row r="569">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row>
    <x:row r="570">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row>
    <x:row r="571">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row>
    <x:row r="57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row>
    <x:row r="573">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row>
    <x:row r="574">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row>
    <x:row r="575">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row>
    <x:row r="576">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row>
    <x:row r="577">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row>
    <x:row r="578">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row>
    <x:row r="579">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row>
    <x:row r="580">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row>
    <x:row r="581">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row>
    <x:row r="58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row>
    <x:row r="583">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row>
    <x:row r="584">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row>
    <x:row r="585">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row>
    <x:row r="586">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row>
    <x:row r="587">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row>
    <x:row r="588">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row>
    <x:row r="589">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row>
    <x:row r="590">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row>
    <x:row r="591">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row>
    <x:row r="59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row>
    <x:row r="593">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row>
    <x:row r="594">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row>
    <x:row r="595">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row>
    <x:row r="596">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row>
    <x:row r="597">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row>
    <x:row r="598">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row>
    <x:row r="599">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row>
    <x:row r="600">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row>
    <x:row r="601">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row>
    <x:row r="60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row>
    <x:row r="603">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row>
    <x:row r="604">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row>
    <x:row r="605">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row>
    <x:row r="606">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row>
    <x:row r="607">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row>
    <x:row r="608">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row>
    <x:row r="609">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row>
    <x:row r="610">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row>
    <x:row r="611">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row>
    <x:row r="61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row>
    <x:row r="613">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row>
    <x:row r="614">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row>
    <x:row r="615">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row>
    <x:row r="616">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row>
    <x:row r="617">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row>
    <x:row r="618">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row>
    <x:row r="619">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row>
    <x:row r="620">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row>
    <x:row r="621">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row>
    <x:row r="62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row>
    <x:row r="623">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row>
    <x:row r="624">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row>
    <x:row r="625">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row>
    <x:row r="626">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row>
    <x:row r="627">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row>
    <x:row r="628">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row>
    <x:row r="629">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row>
    <x:row r="630">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row>
    <x:row r="631">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row>
    <x:row r="63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row>
    <x:row r="633">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row>
    <x:row r="634">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row>
    <x:row r="635">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row>
    <x:row r="636">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row>
    <x:row r="637">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row>
    <x:row r="638">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row>
    <x:row r="639">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row>
    <x:row r="640">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row>
    <x:row r="641">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row>
    <x:row r="64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row>
    <x:row r="643">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row>
    <x:row r="644">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row>
    <x:row r="645">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row>
    <x:row r="646">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row>
    <x:row r="647">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row>
    <x:row r="648">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row>
    <x:row r="649">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row>
    <x:row r="650">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row>
    <x:row r="651">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row>
    <x:row r="65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row>
    <x:row r="653">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row>
    <x:row r="654">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row>
    <x:row r="655">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row>
    <x:row r="656">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row>
    <x:row r="657">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row>
    <x:row r="658">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row>
    <x:row r="659">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row>
    <x:row r="660">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row>
    <x:row r="661">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row>
    <x:row r="66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row>
    <x:row r="663">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row>
    <x:row r="664">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row>
    <x:row r="665">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row>
    <x:row r="666">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row>
    <x:row r="667">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row>
    <x:row r="668">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row>
    <x:row r="669">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row>
    <x:row r="670">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row>
    <x:row r="671">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row>
    <x:row r="67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row>
    <x:row r="673">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row>
    <x:row r="674">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row>
    <x:row r="675">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row>
    <x:row r="676">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row>
    <x:row r="677">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row>
    <x:row r="678">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row>
    <x:row r="679">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row>
    <x:row r="680">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row>
    <x:row r="681">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row>
    <x:row r="68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row>
    <x:row r="683">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row>
    <x:row r="684">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row>
    <x:row r="685">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row>
    <x:row r="686">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row>
    <x:row r="687">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row>
    <x:row r="688">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row>
    <x:row r="689">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row>
    <x:row r="690">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row>
    <x:row r="691">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row>
    <x:row r="69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row>
    <x:row r="693">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row>
    <x:row r="694">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row>
    <x:row r="695">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row>
    <x:row r="696">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row>
    <x:row r="697">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row>
    <x:row r="698">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row>
    <x:row r="699">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row>
    <x:row r="700">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row>
    <x:row r="701">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row>
    <x:row r="70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row>
    <x:row r="703">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row>
    <x:row r="704">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row>
    <x:row r="705">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row>
    <x:row r="706">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row>
    <x:row r="707">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row>
    <x:row r="708">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row>
    <x:row r="709">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row>
    <x:row r="710">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row>
    <x:row r="711">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row>
    <x:row r="71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row>
    <x:row r="713">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row>
    <x:row r="714">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row>
    <x:row r="715">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row>
    <x:row r="716">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row>
    <x:row r="717">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row>
    <x:row r="718">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row>
    <x:row r="719">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row>
    <x:row r="720">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row>
    <x:row r="721">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row>
    <x:row r="72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row>
    <x:row r="723">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row>
    <x:row r="724">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row>
    <x:row r="725">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row>
    <x:row r="726">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row>
    <x:row r="727">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row>
    <x:row r="728">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row>
    <x:row r="729">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row>
    <x:row r="730">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row>
    <x:row r="731">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row>
    <x:row r="73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row>
    <x:row r="733">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row>
    <x:row r="734">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row>
    <x:row r="735">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row>
    <x:row r="736">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row>
    <x:row r="737">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row>
    <x:row r="738">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row>
    <x:row r="739">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row>
    <x:row r="740">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row>
    <x:row r="741">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row>
    <x:row r="74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row>
    <x:row r="743">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row>
    <x:row r="744">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row>
    <x:row r="745">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row>
    <x:row r="746">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row>
    <x:row r="747">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row>
    <x:row r="748">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row>
    <x:row r="749">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row>
    <x:row r="750">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row>
    <x:row r="751">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row>
    <x:row r="75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row>
    <x:row r="753">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row>
    <x:row r="754">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row>
    <x:row r="755">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row>
    <x:row r="756">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row>
    <x:row r="757">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row>
    <x:row r="758">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row>
    <x:row r="759">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row>
    <x:row r="760">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row>
    <x:row r="761">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row>
    <x:row r="76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row>
    <x:row r="763">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row>
    <x:row r="764">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row>
    <x:row r="765">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row>
    <x:row r="766">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row>
    <x:row r="767">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row>
    <x:row r="768">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row>
    <x:row r="769">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row>
    <x:row r="770">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row>
    <x:row r="771">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row>
    <x:row r="77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row>
    <x:row r="773">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row>
    <x:row r="774">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row>
    <x:row r="775">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row>
    <x:row r="776">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row>
    <x:row r="777">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row>
    <x:row r="778">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row>
    <x:row r="779">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row>
    <x:row r="780">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row>
    <x:row r="781">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row>
    <x:row r="78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row>
    <x:row r="783">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row>
    <x:row r="784">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row>
    <x:row r="785">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row>
    <x:row r="786">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row>
    <x:row r="787">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row>
    <x:row r="788">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row>
    <x:row r="789">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row>
    <x:row r="790">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row>
    <x:row r="791">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row>
    <x:row r="79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row>
    <x:row r="793">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row>
    <x:row r="794">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row>
    <x:row r="795">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row>
    <x:row r="796">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row>
    <x:row r="797">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row>
    <x:row r="798">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row>
    <x:row r="799">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row>
    <x:row r="800">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row>
    <x:row r="801">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row>
    <x:row r="80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row>
    <x:row r="803">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row>
    <x:row r="804">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row>
    <x:row r="805">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row>
    <x:row r="806">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row>
    <x:row r="807">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row>
    <x:row r="808">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row>
    <x:row r="809">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row>
    <x:row r="810">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row>
    <x:row r="811">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row>
    <x:row r="81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row>
    <x:row r="813">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row>
    <x:row r="814">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row>
    <x:row r="815">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row>
    <x:row r="816">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row>
    <x:row r="817">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row>
    <x:row r="818">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row>
    <x:row r="819">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row>
    <x:row r="820">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row>
    <x:row r="821">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row>
    <x:row r="82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row>
    <x:row r="823">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row>
    <x:row r="824">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row>
    <x:row r="825">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row>
    <x:row r="826">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row>
    <x:row r="827">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row>
    <x:row r="828">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row>
    <x:row r="829">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row>
    <x:row r="830">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row>
    <x:row r="831">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row>
    <x:row r="83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row>
    <x:row r="833">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row>
    <x:row r="834">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row>
    <x:row r="835">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row>
    <x:row r="836">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row>
    <x:row r="837">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row>
    <x:row r="838">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row>
    <x:row r="839">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row>
    <x:row r="840">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row>
    <x:row r="841">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row>
    <x:row r="84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row>
    <x:row r="843">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row>
    <x:row r="844">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row>
    <x:row r="845">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row>
    <x:row r="846">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row>
    <x:row r="847">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row>
    <x:row r="848">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row>
    <x:row r="849">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row>
    <x:row r="850">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row>
    <x:row r="851">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row>
    <x:row r="85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row>
    <x:row r="853">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row>
    <x:row r="854">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row>
    <x:row r="855">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row>
    <x:row r="856">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row>
    <x:row r="857">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row>
    <x:row r="858">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row>
    <x:row r="859">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row>
    <x:row r="860">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row>
    <x:row r="861">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row>
    <x:row r="86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row>
    <x:row r="863">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row>
    <x:row r="864">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row>
    <x:row r="865">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row>
    <x:row r="866">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row>
    <x:row r="867">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row>
    <x:row r="868">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row>
    <x:row r="869">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row>
    <x:row r="870">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row>
    <x:row r="871">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row>
    <x:row r="87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row>
    <x:row r="873">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row>
    <x:row r="874">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row>
    <x:row r="875">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row>
    <x:row r="876">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row>
    <x:row r="877">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row>
    <x:row r="878">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row>
    <x:row r="879">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row>
    <x:row r="880">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row>
    <x:row r="881">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row>
    <x:row r="88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row>
    <x:row r="883">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row>
    <x:row r="884">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row>
    <x:row r="885">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row>
    <x:row r="886">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row>
    <x:row r="887">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row>
    <x:row r="888">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row>
    <x:row r="889">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row>
    <x:row r="890">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row>
    <x:row r="891">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row>
    <x:row r="89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row>
    <x:row r="893">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row>
    <x:row r="894">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row>
    <x:row r="895">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row>
    <x:row r="896">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row>
    <x:row r="897">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row>
    <x:row r="898">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row>
    <x:row r="899">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row>
    <x:row r="900">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row>
    <x:row r="901">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row>
    <x:row r="90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row>
    <x:row r="903">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row>
    <x:row r="904">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row>
    <x:row r="905">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row>
    <x:row r="906">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row>
    <x:row r="907">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row>
    <x:row r="908">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row>
    <x:row r="909">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row>
    <x:row r="910">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row>
    <x:row r="911">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row>
    <x:row r="91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row>
    <x:row r="913">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row>
    <x:row r="914">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row>
    <x:row r="915">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row>
    <x:row r="916">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row>
    <x:row r="917">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row>
    <x:row r="918">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row>
    <x:row r="919">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row>
    <x:row r="920">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row>
    <x:row r="921">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row>
    <x:row r="92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row>
    <x:row r="923">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row>
    <x:row r="924">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row>
    <x:row r="925">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row>
    <x:row r="926">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row>
    <x:row r="927">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row>
    <x:row r="928">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row>
    <x:row r="929">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row>
    <x:row r="930">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row>
    <x:row r="931">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row>
    <x:row r="93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row>
    <x:row r="933">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row>
    <x:row r="934">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row>
    <x:row r="935">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row>
    <x:row r="936">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row>
    <x:row r="937">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row>
    <x:row r="938">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row>
    <x:row r="939">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row>
    <x:row r="940">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row>
    <x:row r="941">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row>
    <x:row r="94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row>
    <x:row r="943">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row>
    <x:row r="944">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row>
    <x:row r="945">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row>
    <x:row r="946">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row>
    <x:row r="947">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row>
    <x:row r="948">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row>
    <x:row r="949">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row>
    <x:row r="950">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row>
    <x:row r="951">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row>
    <x:row r="95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row>
    <x:row r="953">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row>
    <x:row r="954">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row>
    <x:row r="955">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row>
    <x:row r="956">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row>
    <x:row r="957">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row>
    <x:row r="958">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row>
    <x:row r="959">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row>
    <x:row r="960">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row>
    <x:row r="961">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row>
    <x:row r="96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row>
    <x:row r="963">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row>
    <x:row r="964">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row>
    <x:row r="965">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row>
    <x:row r="966">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row>
    <x:row r="967">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row>
    <x:row r="968">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row>
    <x:row r="969">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row>
    <x:row r="970">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row>
    <x:row r="971">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row>
    <x:row r="97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row>
    <x:row r="973">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row>
    <x:row r="974">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row>
    <x:row r="975">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row>
    <x:row r="976">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row>
    <x:row r="977">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row>
    <x:row r="978">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row>
    <x:row r="979">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row>
    <x:row r="980">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row>
    <x:row r="981">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row>
    <x:row r="98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row>
    <x:row r="983">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row>
    <x:row r="984">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row>
    <x:row r="985">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row>
    <x:row r="986">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row>
    <x:row r="987">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row>
    <x:row r="988">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row>
    <x:row r="989">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row>
    <x:row r="990">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row>
    <x:row r="991">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row>
    <x:row r="99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row>
    <x:row r="993">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row>
    <x:row r="994">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row>
    <x:row r="995">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row>
    <x:row r="996">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row>
    <x:row r="997">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row>
    <x:row r="998">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row>
    <x:row r="999">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row>
    <x:row r="1000">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row>
    <x:row r="1001">
      <x:c r="B1001" s="2"/>
      <x:c r="C1001" s="2"/>
      <x:c r="D1001" s="2"/>
      <x:c r="E1001" s="2"/>
      <x:c r="F1001" s="2"/>
      <x:c r="G1001" s="2"/>
      <x:c r="H1001" s="2"/>
      <x:c r="I1001" s="2"/>
      <x:c r="J1001" s="2"/>
      <x:c r="K1001" s="2"/>
      <x:c r="L1001" s="2"/>
      <x:c r="M1001" s="2"/>
      <x:c r="N1001" s="2"/>
      <x:c r="O1001" s="2"/>
      <x:c r="P1001" s="2"/>
      <x:c r="Q1001" s="2"/>
      <x:c r="R1001" s="2"/>
      <x:c r="S1001" s="2"/>
      <x:c r="T1001" s="2"/>
      <x:c r="U1001" s="2"/>
      <x:c r="V1001" s="2"/>
      <x:c r="W1001" s="2"/>
      <x:c r="X1001" s="2"/>
      <x:c r="Y1001" s="2"/>
      <x:c r="Z1001" s="2"/>
      <x:c r="AA1001" s="2"/>
      <x:c r="AB1001" s="2"/>
      <x:c r="AC1001" s="2"/>
      <x:c r="AD1001" s="2"/>
      <x:c r="AE1001" s="2"/>
      <x:c r="AF1001" s="2"/>
      <x:c r="AG1001" s="2"/>
      <x:c r="AH1001" s="2"/>
      <x:c r="AI1001" s="2"/>
      <x:c r="AJ1001" s="2"/>
      <x:c r="AK1001" s="2"/>
      <x:c r="AL1001" s="2"/>
      <x:c r="AM1001" s="2"/>
      <x:c r="AN1001" s="2"/>
      <x:c r="AO1001" s="2"/>
      <x:c r="AP1001" s="2"/>
      <x:c r="AQ1001" s="2"/>
      <x:c r="AR1001" s="2"/>
      <x:c r="AS1001" s="2"/>
    </x:row>
    <x:row r="1002">
      <x:c r="B1002" s="2"/>
      <x:c r="C1002" s="2"/>
      <x:c r="D1002" s="2"/>
      <x:c r="E1002" s="2"/>
      <x:c r="F1002" s="2"/>
      <x:c r="G1002" s="2"/>
      <x:c r="H1002" s="2"/>
      <x:c r="I1002" s="2"/>
      <x:c r="J1002" s="2"/>
      <x:c r="K1002" s="2"/>
      <x:c r="L1002" s="2"/>
      <x:c r="M1002" s="2"/>
      <x:c r="N1002" s="2"/>
      <x:c r="O1002" s="2"/>
      <x:c r="P1002" s="2"/>
      <x:c r="Q1002" s="2"/>
      <x:c r="R1002" s="2"/>
      <x:c r="S1002" s="2"/>
      <x:c r="T1002" s="2"/>
      <x:c r="U1002" s="2"/>
      <x:c r="V1002" s="2"/>
      <x:c r="W1002" s="2"/>
      <x:c r="X1002" s="2"/>
      <x:c r="Y1002" s="2"/>
      <x:c r="Z1002" s="2"/>
      <x:c r="AA1002" s="2"/>
      <x:c r="AB1002" s="2"/>
      <x:c r="AC1002" s="2"/>
      <x:c r="AD1002" s="2"/>
      <x:c r="AE1002" s="2"/>
      <x:c r="AF1002" s="2"/>
      <x:c r="AG1002" s="2"/>
      <x:c r="AH1002" s="2"/>
      <x:c r="AI1002" s="2"/>
      <x:c r="AJ1002" s="2"/>
      <x:c r="AK1002" s="2"/>
      <x:c r="AL1002" s="2"/>
      <x:c r="AM1002" s="2"/>
      <x:c r="AN1002" s="2"/>
      <x:c r="AO1002" s="2"/>
      <x:c r="AP1002" s="2"/>
      <x:c r="AQ1002" s="2"/>
      <x:c r="AR1002" s="2"/>
      <x:c r="AS1002" s="2"/>
    </x:row>
    <x:row r="1003">
      <x:c r="B1003" s="2"/>
      <x:c r="C1003" s="2"/>
      <x:c r="D1003" s="2"/>
      <x:c r="E1003" s="2"/>
      <x:c r="F1003" s="2"/>
      <x:c r="G1003" s="2"/>
      <x:c r="H1003" s="2"/>
      <x:c r="I1003" s="2"/>
      <x:c r="J1003" s="2"/>
      <x:c r="K1003" s="2"/>
      <x:c r="L1003" s="2"/>
      <x:c r="M1003" s="2"/>
      <x:c r="N1003" s="2"/>
      <x:c r="O1003" s="2"/>
      <x:c r="P1003" s="2"/>
      <x:c r="Q1003" s="2"/>
      <x:c r="R1003" s="2"/>
      <x:c r="S1003" s="2"/>
      <x:c r="T1003" s="2"/>
      <x:c r="U1003" s="2"/>
      <x:c r="V1003" s="2"/>
      <x:c r="W1003" s="2"/>
      <x:c r="X1003" s="2"/>
      <x:c r="Y1003" s="2"/>
      <x:c r="Z1003" s="2"/>
      <x:c r="AA1003" s="2"/>
      <x:c r="AB1003" s="2"/>
      <x:c r="AC1003" s="2"/>
      <x:c r="AD1003" s="2"/>
      <x:c r="AE1003" s="2"/>
      <x:c r="AF1003" s="2"/>
      <x:c r="AG1003" s="2"/>
      <x:c r="AH1003" s="2"/>
      <x:c r="AI1003" s="2"/>
      <x:c r="AJ1003" s="2"/>
      <x:c r="AK1003" s="2"/>
      <x:c r="AL1003" s="2"/>
      <x:c r="AM1003" s="2"/>
      <x:c r="AN1003" s="2"/>
      <x:c r="AO1003" s="2"/>
      <x:c r="AP1003" s="2"/>
      <x:c r="AQ1003" s="2"/>
      <x:c r="AR1003" s="2"/>
      <x:c r="AS1003" s="2"/>
    </x:row>
    <x:row r="1004">
      <x:c r="B1004" s="2"/>
      <x:c r="C1004" s="2"/>
      <x:c r="D1004" s="2"/>
      <x:c r="E1004" s="2"/>
      <x:c r="F1004" s="2"/>
      <x:c r="G1004" s="2"/>
      <x:c r="H1004" s="2"/>
      <x:c r="I1004" s="2"/>
      <x:c r="J1004" s="2"/>
      <x:c r="K1004" s="2"/>
      <x:c r="L1004" s="2"/>
      <x:c r="M1004" s="2"/>
      <x:c r="N1004" s="2"/>
      <x:c r="O1004" s="2"/>
      <x:c r="P1004" s="2"/>
      <x:c r="Q1004" s="2"/>
      <x:c r="R1004" s="2"/>
      <x:c r="S1004" s="2"/>
      <x:c r="T1004" s="2"/>
      <x:c r="U1004" s="2"/>
      <x:c r="V1004" s="2"/>
      <x:c r="W1004" s="2"/>
      <x:c r="X1004" s="2"/>
      <x:c r="Y1004" s="2"/>
      <x:c r="Z1004" s="2"/>
      <x:c r="AA1004" s="2"/>
      <x:c r="AB1004" s="2"/>
      <x:c r="AC1004" s="2"/>
      <x:c r="AD1004" s="2"/>
      <x:c r="AE1004" s="2"/>
      <x:c r="AF1004" s="2"/>
      <x:c r="AG1004" s="2"/>
      <x:c r="AH1004" s="2"/>
      <x:c r="AI1004" s="2"/>
      <x:c r="AJ1004" s="2"/>
      <x:c r="AK1004" s="2"/>
      <x:c r="AL1004" s="2"/>
      <x:c r="AM1004" s="2"/>
      <x:c r="AN1004" s="2"/>
      <x:c r="AO1004" s="2"/>
      <x:c r="AP1004" s="2"/>
      <x:c r="AQ1004" s="2"/>
      <x:c r="AR1004" s="2"/>
      <x:c r="AS1004" s="2"/>
    </x:row>
    <x:row r="1005">
      <x:c r="B1005" s="2"/>
      <x:c r="C1005" s="2"/>
      <x:c r="D1005" s="2"/>
      <x:c r="E1005" s="2"/>
      <x:c r="F1005" s="2"/>
      <x:c r="G1005" s="2"/>
      <x:c r="H1005" s="2"/>
      <x:c r="I1005" s="2"/>
      <x:c r="J1005" s="2"/>
      <x:c r="K1005" s="2"/>
      <x:c r="L1005" s="2"/>
      <x:c r="M1005" s="2"/>
      <x:c r="N1005" s="2"/>
      <x:c r="O1005" s="2"/>
      <x:c r="P1005" s="2"/>
      <x:c r="Q1005" s="2"/>
      <x:c r="R1005" s="2"/>
      <x:c r="S1005" s="2"/>
      <x:c r="T1005" s="2"/>
      <x:c r="U1005" s="2"/>
      <x:c r="V1005" s="2"/>
      <x:c r="W1005" s="2"/>
      <x:c r="X1005" s="2"/>
      <x:c r="Y1005" s="2"/>
      <x:c r="Z1005" s="2"/>
      <x:c r="AA1005" s="2"/>
      <x:c r="AB1005" s="2"/>
      <x:c r="AC1005" s="2"/>
      <x:c r="AD1005" s="2"/>
      <x:c r="AE1005" s="2"/>
      <x:c r="AF1005" s="2"/>
      <x:c r="AG1005" s="2"/>
      <x:c r="AH1005" s="2"/>
      <x:c r="AI1005" s="2"/>
      <x:c r="AJ1005" s="2"/>
      <x:c r="AK1005" s="2"/>
      <x:c r="AL1005" s="2"/>
      <x:c r="AM1005" s="2"/>
      <x:c r="AN1005" s="2"/>
      <x:c r="AO1005" s="2"/>
      <x:c r="AP1005" s="2"/>
      <x:c r="AQ1005" s="2"/>
      <x:c r="AR1005" s="2"/>
      <x:c r="AS1005" s="2"/>
    </x:row>
    <x:row r="1006">
      <x:c r="B1006" s="2"/>
      <x:c r="C1006" s="2"/>
      <x:c r="D1006" s="2"/>
      <x:c r="E1006" s="2"/>
      <x:c r="F1006" s="2"/>
      <x:c r="G1006" s="2"/>
      <x:c r="H1006" s="2"/>
      <x:c r="I1006" s="2"/>
      <x:c r="J1006" s="2"/>
      <x:c r="K1006" s="2"/>
      <x:c r="L1006" s="2"/>
      <x:c r="M1006" s="2"/>
      <x:c r="N1006" s="2"/>
      <x:c r="O1006" s="2"/>
      <x:c r="P1006" s="2"/>
      <x:c r="Q1006" s="2"/>
      <x:c r="R1006" s="2"/>
      <x:c r="S1006" s="2"/>
      <x:c r="T1006" s="2"/>
      <x:c r="U1006" s="2"/>
      <x:c r="V1006" s="2"/>
      <x:c r="W1006" s="2"/>
      <x:c r="X1006" s="2"/>
      <x:c r="Y1006" s="2"/>
      <x:c r="Z1006" s="2"/>
      <x:c r="AA1006" s="2"/>
      <x:c r="AB1006" s="2"/>
      <x:c r="AC1006" s="2"/>
      <x:c r="AD1006" s="2"/>
      <x:c r="AE1006" s="2"/>
      <x:c r="AF1006" s="2"/>
      <x:c r="AG1006" s="2"/>
      <x:c r="AH1006" s="2"/>
      <x:c r="AI1006" s="2"/>
      <x:c r="AJ1006" s="2"/>
      <x:c r="AK1006" s="2"/>
      <x:c r="AL1006" s="2"/>
      <x:c r="AM1006" s="2"/>
      <x:c r="AN1006" s="2"/>
      <x:c r="AO1006" s="2"/>
      <x:c r="AP1006" s="2"/>
      <x:c r="AQ1006" s="2"/>
      <x:c r="AR1006" s="2"/>
      <x:c r="AS1006" s="2"/>
    </x:row>
    <x:row r="1007">
      <x:c r="B1007" s="2"/>
      <x:c r="C1007" s="2"/>
      <x:c r="D1007" s="2"/>
      <x:c r="E1007" s="2"/>
      <x:c r="F1007" s="2"/>
      <x:c r="G1007" s="2"/>
      <x:c r="H1007" s="2"/>
      <x:c r="I1007" s="2"/>
      <x:c r="J1007" s="2"/>
      <x:c r="K1007" s="2"/>
      <x:c r="L1007" s="2"/>
      <x:c r="M1007" s="2"/>
      <x:c r="N1007" s="2"/>
      <x:c r="O1007" s="2"/>
      <x:c r="P1007" s="2"/>
      <x:c r="Q1007" s="2"/>
      <x:c r="R1007" s="2"/>
      <x:c r="S1007" s="2"/>
      <x:c r="T1007" s="2"/>
      <x:c r="U1007" s="2"/>
      <x:c r="V1007" s="2"/>
      <x:c r="W1007" s="2"/>
      <x:c r="X1007" s="2"/>
      <x:c r="Y1007" s="2"/>
      <x:c r="Z1007" s="2"/>
      <x:c r="AA1007" s="2"/>
      <x:c r="AB1007" s="2"/>
      <x:c r="AC1007" s="2"/>
      <x:c r="AD1007" s="2"/>
      <x:c r="AE1007" s="2"/>
      <x:c r="AF1007" s="2"/>
      <x:c r="AG1007" s="2"/>
      <x:c r="AH1007" s="2"/>
      <x:c r="AI1007" s="2"/>
      <x:c r="AJ1007" s="2"/>
      <x:c r="AK1007" s="2"/>
      <x:c r="AL1007" s="2"/>
      <x:c r="AM1007" s="2"/>
      <x:c r="AN1007" s="2"/>
      <x:c r="AO1007" s="2"/>
      <x:c r="AP1007" s="2"/>
      <x:c r="AQ1007" s="2"/>
      <x:c r="AR1007" s="2"/>
      <x:c r="AS1007" s="2"/>
    </x:row>
    <x:row r="1008">
      <x:c r="B1008" s="2"/>
      <x:c r="C1008" s="2"/>
      <x:c r="D1008" s="2"/>
      <x:c r="E1008" s="2"/>
      <x:c r="F1008" s="2"/>
      <x:c r="G1008" s="2"/>
      <x:c r="H1008" s="2"/>
      <x:c r="I1008" s="2"/>
      <x:c r="J1008" s="2"/>
      <x:c r="K1008" s="2"/>
      <x:c r="L1008" s="2"/>
      <x:c r="M1008" s="2"/>
      <x:c r="N1008" s="2"/>
      <x:c r="O1008" s="2"/>
      <x:c r="P1008" s="2"/>
      <x:c r="Q1008" s="2"/>
      <x:c r="R1008" s="2"/>
      <x:c r="S1008" s="2"/>
      <x:c r="T1008" s="2"/>
      <x:c r="U1008" s="2"/>
      <x:c r="V1008" s="2"/>
      <x:c r="W1008" s="2"/>
      <x:c r="X1008" s="2"/>
      <x:c r="Y1008" s="2"/>
      <x:c r="Z1008" s="2"/>
      <x:c r="AA1008" s="2"/>
      <x:c r="AB1008" s="2"/>
      <x:c r="AC1008" s="2"/>
      <x:c r="AD1008" s="2"/>
      <x:c r="AE1008" s="2"/>
      <x:c r="AF1008" s="2"/>
      <x:c r="AG1008" s="2"/>
      <x:c r="AH1008" s="2"/>
      <x:c r="AI1008" s="2"/>
      <x:c r="AJ1008" s="2"/>
      <x:c r="AK1008" s="2"/>
      <x:c r="AL1008" s="2"/>
      <x:c r="AM1008" s="2"/>
      <x:c r="AN1008" s="2"/>
      <x:c r="AO1008" s="2"/>
      <x:c r="AP1008" s="2"/>
      <x:c r="AQ1008" s="2"/>
      <x:c r="AR1008" s="2"/>
      <x:c r="AS1008" s="2"/>
    </x:row>
    <x:row r="1009">
      <x:c r="B1009" s="2"/>
      <x:c r="C1009" s="2"/>
      <x:c r="D1009" s="2"/>
      <x:c r="E1009" s="2"/>
      <x:c r="F1009" s="2"/>
      <x:c r="G1009" s="2"/>
      <x:c r="H1009" s="2"/>
      <x:c r="I1009" s="2"/>
      <x:c r="J1009" s="2"/>
      <x:c r="K1009" s="2"/>
      <x:c r="L1009" s="2"/>
      <x:c r="M1009" s="2"/>
      <x:c r="N1009" s="2"/>
      <x:c r="O1009" s="2"/>
      <x:c r="P1009" s="2"/>
      <x:c r="Q1009" s="2"/>
      <x:c r="R1009" s="2"/>
      <x:c r="S1009" s="2"/>
      <x:c r="T1009" s="2"/>
      <x:c r="U1009" s="2"/>
      <x:c r="V1009" s="2"/>
      <x:c r="W1009" s="2"/>
      <x:c r="X1009" s="2"/>
      <x:c r="Y1009" s="2"/>
      <x:c r="Z1009" s="2"/>
      <x:c r="AA1009" s="2"/>
      <x:c r="AB1009" s="2"/>
      <x:c r="AC1009" s="2"/>
      <x:c r="AD1009" s="2"/>
      <x:c r="AE1009" s="2"/>
      <x:c r="AF1009" s="2"/>
      <x:c r="AG1009" s="2"/>
      <x:c r="AH1009" s="2"/>
      <x:c r="AI1009" s="2"/>
      <x:c r="AJ1009" s="2"/>
      <x:c r="AK1009" s="2"/>
      <x:c r="AL1009" s="2"/>
      <x:c r="AM1009" s="2"/>
      <x:c r="AN1009" s="2"/>
      <x:c r="AO1009" s="2"/>
      <x:c r="AP1009" s="2"/>
      <x:c r="AQ1009" s="2"/>
      <x:c r="AR1009" s="2"/>
      <x:c r="AS1009" s="2"/>
    </x:row>
    <x:row r="1010">
      <x:c r="B1010" s="2"/>
      <x:c r="C1010" s="2"/>
      <x:c r="D1010" s="2"/>
      <x:c r="E1010" s="2"/>
      <x:c r="F1010" s="2"/>
      <x:c r="G1010" s="2"/>
      <x:c r="H1010" s="2"/>
      <x:c r="I1010" s="2"/>
      <x:c r="J1010" s="2"/>
      <x:c r="K1010" s="2"/>
      <x:c r="L1010" s="2"/>
      <x:c r="M1010" s="2"/>
      <x:c r="N1010" s="2"/>
      <x:c r="O1010" s="2"/>
      <x:c r="P1010" s="2"/>
      <x:c r="Q1010" s="2"/>
      <x:c r="R1010" s="2"/>
      <x:c r="S1010" s="2"/>
      <x:c r="T1010" s="2"/>
      <x:c r="U1010" s="2"/>
      <x:c r="V1010" s="2"/>
      <x:c r="W1010" s="2"/>
      <x:c r="X1010" s="2"/>
      <x:c r="Y1010" s="2"/>
      <x:c r="Z1010" s="2"/>
      <x:c r="AA1010" s="2"/>
      <x:c r="AB1010" s="2"/>
      <x:c r="AC1010" s="2"/>
      <x:c r="AD1010" s="2"/>
      <x:c r="AE1010" s="2"/>
      <x:c r="AF1010" s="2"/>
      <x:c r="AG1010" s="2"/>
      <x:c r="AH1010" s="2"/>
      <x:c r="AI1010" s="2"/>
      <x:c r="AJ1010" s="2"/>
      <x:c r="AK1010" s="2"/>
      <x:c r="AL1010" s="2"/>
      <x:c r="AM1010" s="2"/>
      <x:c r="AN1010" s="2"/>
      <x:c r="AO1010" s="2"/>
      <x:c r="AP1010" s="2"/>
      <x:c r="AQ1010" s="2"/>
      <x:c r="AR1010" s="2"/>
      <x:c r="AS1010" s="2"/>
    </x:row>
    <x:row r="1011">
      <x:c r="B1011" s="2"/>
      <x:c r="C1011" s="2"/>
      <x:c r="D1011" s="2"/>
      <x:c r="E1011" s="2"/>
      <x:c r="F1011" s="2"/>
      <x:c r="G1011" s="2"/>
      <x:c r="H1011" s="2"/>
      <x:c r="I1011" s="2"/>
      <x:c r="J1011" s="2"/>
      <x:c r="K1011" s="2"/>
      <x:c r="L1011" s="2"/>
      <x:c r="M1011" s="2"/>
      <x:c r="N1011" s="2"/>
      <x:c r="O1011" s="2"/>
      <x:c r="P1011" s="2"/>
      <x:c r="Q1011" s="2"/>
      <x:c r="R1011" s="2"/>
      <x:c r="S1011" s="2"/>
      <x:c r="T1011" s="2"/>
      <x:c r="U1011" s="2"/>
      <x:c r="V1011" s="2"/>
      <x:c r="W1011" s="2"/>
      <x:c r="X1011" s="2"/>
      <x:c r="Y1011" s="2"/>
      <x:c r="Z1011" s="2"/>
      <x:c r="AA1011" s="2"/>
      <x:c r="AB1011" s="2"/>
      <x:c r="AC1011" s="2"/>
      <x:c r="AD1011" s="2"/>
      <x:c r="AE1011" s="2"/>
      <x:c r="AF1011" s="2"/>
      <x:c r="AG1011" s="2"/>
      <x:c r="AH1011" s="2"/>
      <x:c r="AI1011" s="2"/>
      <x:c r="AJ1011" s="2"/>
      <x:c r="AK1011" s="2"/>
      <x:c r="AL1011" s="2"/>
      <x:c r="AM1011" s="2"/>
      <x:c r="AN1011" s="2"/>
      <x:c r="AO1011" s="2"/>
      <x:c r="AP1011" s="2"/>
      <x:c r="AQ1011" s="2"/>
      <x:c r="AR1011" s="2"/>
      <x:c r="AS1011" s="2"/>
    </x:row>
    <x:row r="1012">
      <x:c r="B1012" s="2"/>
      <x:c r="C1012" s="2"/>
      <x:c r="D1012" s="2"/>
      <x:c r="E1012" s="2"/>
      <x:c r="F1012" s="2"/>
      <x:c r="G1012" s="2"/>
      <x:c r="H1012" s="2"/>
      <x:c r="I1012" s="2"/>
      <x:c r="J1012" s="2"/>
      <x:c r="K1012" s="2"/>
      <x:c r="L1012" s="2"/>
      <x:c r="M1012" s="2"/>
      <x:c r="N1012" s="2"/>
      <x:c r="O1012" s="2"/>
      <x:c r="P1012" s="2"/>
      <x:c r="Q1012" s="2"/>
      <x:c r="R1012" s="2"/>
      <x:c r="S1012" s="2"/>
      <x:c r="T1012" s="2"/>
      <x:c r="U1012" s="2"/>
      <x:c r="V1012" s="2"/>
      <x:c r="W1012" s="2"/>
      <x:c r="X1012" s="2"/>
      <x:c r="Y1012" s="2"/>
      <x:c r="Z1012" s="2"/>
      <x:c r="AA1012" s="2"/>
      <x:c r="AB1012" s="2"/>
      <x:c r="AC1012" s="2"/>
      <x:c r="AD1012" s="2"/>
      <x:c r="AE1012" s="2"/>
      <x:c r="AF1012" s="2"/>
      <x:c r="AG1012" s="2"/>
      <x:c r="AH1012" s="2"/>
      <x:c r="AI1012" s="2"/>
      <x:c r="AJ1012" s="2"/>
      <x:c r="AK1012" s="2"/>
      <x:c r="AL1012" s="2"/>
      <x:c r="AM1012" s="2"/>
      <x:c r="AN1012" s="2"/>
      <x:c r="AO1012" s="2"/>
      <x:c r="AP1012" s="2"/>
      <x:c r="AQ1012" s="2"/>
      <x:c r="AR1012" s="2"/>
      <x:c r="AS1012" s="2"/>
    </x:row>
    <x:row r="1013">
      <x:c r="B1013" s="2"/>
      <x:c r="C1013" s="2"/>
      <x:c r="D1013" s="2"/>
      <x:c r="E1013" s="2"/>
      <x:c r="F1013" s="2"/>
      <x:c r="G1013" s="2"/>
      <x:c r="H1013" s="2"/>
      <x:c r="I1013" s="2"/>
      <x:c r="J1013" s="2"/>
      <x:c r="K1013" s="2"/>
      <x:c r="L1013" s="2"/>
      <x:c r="M1013" s="2"/>
      <x:c r="N1013" s="2"/>
      <x:c r="O1013" s="2"/>
      <x:c r="P1013" s="2"/>
      <x:c r="Q1013" s="2"/>
      <x:c r="R1013" s="2"/>
      <x:c r="S1013" s="2"/>
      <x:c r="T1013" s="2"/>
      <x:c r="U1013" s="2"/>
      <x:c r="V1013" s="2"/>
      <x:c r="W1013" s="2"/>
      <x:c r="X1013" s="2"/>
      <x:c r="Y1013" s="2"/>
      <x:c r="Z1013" s="2"/>
      <x:c r="AA1013" s="2"/>
      <x:c r="AB1013" s="2"/>
      <x:c r="AC1013" s="2"/>
      <x:c r="AD1013" s="2"/>
      <x:c r="AE1013" s="2"/>
      <x:c r="AF1013" s="2"/>
      <x:c r="AG1013" s="2"/>
      <x:c r="AH1013" s="2"/>
      <x:c r="AI1013" s="2"/>
      <x:c r="AJ1013" s="2"/>
      <x:c r="AK1013" s="2"/>
      <x:c r="AL1013" s="2"/>
      <x:c r="AM1013" s="2"/>
      <x:c r="AN1013" s="2"/>
      <x:c r="AO1013" s="2"/>
      <x:c r="AP1013" s="2"/>
      <x:c r="AQ1013" s="2"/>
      <x:c r="AR1013" s="2"/>
      <x:c r="AS1013" s="2"/>
    </x:row>
    <x:row r="1014">
      <x:c r="B1014" s="2"/>
      <x:c r="C1014" s="2"/>
      <x:c r="D1014" s="2"/>
      <x:c r="E1014" s="2"/>
      <x:c r="F1014" s="2"/>
      <x:c r="G1014" s="2"/>
      <x:c r="H1014" s="2"/>
      <x:c r="I1014" s="2"/>
      <x:c r="J1014" s="2"/>
      <x:c r="K1014" s="2"/>
      <x:c r="L1014" s="2"/>
      <x:c r="M1014" s="2"/>
      <x:c r="N1014" s="2"/>
      <x:c r="O1014" s="2"/>
      <x:c r="P1014" s="2"/>
      <x:c r="Q1014" s="2"/>
      <x:c r="R1014" s="2"/>
      <x:c r="S1014" s="2"/>
      <x:c r="T1014" s="2"/>
      <x:c r="U1014" s="2"/>
      <x:c r="V1014" s="2"/>
      <x:c r="W1014" s="2"/>
      <x:c r="X1014" s="2"/>
      <x:c r="Y1014" s="2"/>
      <x:c r="Z1014" s="2"/>
      <x:c r="AA1014" s="2"/>
      <x:c r="AB1014" s="2"/>
      <x:c r="AC1014" s="2"/>
      <x:c r="AD1014" s="2"/>
      <x:c r="AE1014" s="2"/>
      <x:c r="AF1014" s="2"/>
      <x:c r="AG1014" s="2"/>
      <x:c r="AH1014" s="2"/>
      <x:c r="AI1014" s="2"/>
      <x:c r="AJ1014" s="2"/>
      <x:c r="AK1014" s="2"/>
      <x:c r="AL1014" s="2"/>
      <x:c r="AM1014" s="2"/>
      <x:c r="AN1014" s="2"/>
      <x:c r="AO1014" s="2"/>
      <x:c r="AP1014" s="2"/>
      <x:c r="AQ1014" s="2"/>
      <x:c r="AR1014" s="2"/>
      <x:c r="AS1014" s="2"/>
    </x:row>
    <x:row r="1015">
      <x:c r="B1015" s="2"/>
      <x:c r="C1015" s="2"/>
      <x:c r="D1015" s="2"/>
      <x:c r="E1015" s="2"/>
      <x:c r="F1015" s="2"/>
      <x:c r="G1015" s="2"/>
      <x:c r="H1015" s="2"/>
      <x:c r="I1015" s="2"/>
      <x:c r="J1015" s="2"/>
      <x:c r="K1015" s="2"/>
      <x:c r="L1015" s="2"/>
      <x:c r="M1015" s="2"/>
      <x:c r="N1015" s="2"/>
      <x:c r="O1015" s="2"/>
      <x:c r="P1015" s="2"/>
      <x:c r="Q1015" s="2"/>
      <x:c r="R1015" s="2"/>
      <x:c r="S1015" s="2"/>
      <x:c r="T1015" s="2"/>
      <x:c r="U1015" s="2"/>
      <x:c r="V1015" s="2"/>
      <x:c r="W1015" s="2"/>
      <x:c r="X1015" s="2"/>
      <x:c r="Y1015" s="2"/>
      <x:c r="Z1015" s="2"/>
      <x:c r="AA1015" s="2"/>
      <x:c r="AB1015" s="2"/>
      <x:c r="AC1015" s="2"/>
      <x:c r="AD1015" s="2"/>
      <x:c r="AE1015" s="2"/>
      <x:c r="AF1015" s="2"/>
      <x:c r="AG1015" s="2"/>
      <x:c r="AH1015" s="2"/>
      <x:c r="AI1015" s="2"/>
      <x:c r="AJ1015" s="2"/>
      <x:c r="AK1015" s="2"/>
      <x:c r="AL1015" s="2"/>
      <x:c r="AM1015" s="2"/>
      <x:c r="AN1015" s="2"/>
      <x:c r="AO1015" s="2"/>
      <x:c r="AP1015" s="2"/>
      <x:c r="AQ1015" s="2"/>
      <x:c r="AR1015" s="2"/>
      <x:c r="AS1015" s="2"/>
    </x:row>
    <x:row r="1016">
      <x:c r="B1016" s="2"/>
      <x:c r="C1016" s="2"/>
      <x:c r="D1016" s="2"/>
      <x:c r="E1016" s="2"/>
      <x:c r="F1016" s="2"/>
      <x:c r="G1016" s="2"/>
      <x:c r="H1016" s="2"/>
      <x:c r="I1016" s="2"/>
      <x:c r="J1016" s="2"/>
      <x:c r="K1016" s="2"/>
      <x:c r="L1016" s="2"/>
      <x:c r="M1016" s="2"/>
      <x:c r="N1016" s="2"/>
      <x:c r="O1016" s="2"/>
      <x:c r="P1016" s="2"/>
      <x:c r="Q1016" s="2"/>
      <x:c r="R1016" s="2"/>
      <x:c r="S1016" s="2"/>
      <x:c r="T1016" s="2"/>
      <x:c r="U1016" s="2"/>
      <x:c r="V1016" s="2"/>
      <x:c r="W1016" s="2"/>
      <x:c r="X1016" s="2"/>
      <x:c r="Y1016" s="2"/>
      <x:c r="Z1016" s="2"/>
      <x:c r="AA1016" s="2"/>
      <x:c r="AB1016" s="2"/>
      <x:c r="AC1016" s="2"/>
      <x:c r="AD1016" s="2"/>
      <x:c r="AE1016" s="2"/>
      <x:c r="AF1016" s="2"/>
      <x:c r="AG1016" s="2"/>
      <x:c r="AH1016" s="2"/>
      <x:c r="AI1016" s="2"/>
      <x:c r="AJ1016" s="2"/>
      <x:c r="AK1016" s="2"/>
      <x:c r="AL1016" s="2"/>
      <x:c r="AM1016" s="2"/>
      <x:c r="AN1016" s="2"/>
      <x:c r="AO1016" s="2"/>
      <x:c r="AP1016" s="2"/>
      <x:c r="AQ1016" s="2"/>
      <x:c r="AR1016" s="2"/>
      <x:c r="AS1016" s="2"/>
    </x:row>
    <x:row r="1017">
      <x:c r="B1017" s="2"/>
      <x:c r="C1017" s="2"/>
      <x:c r="D1017" s="2"/>
      <x:c r="E1017" s="2"/>
      <x:c r="F1017" s="2"/>
      <x:c r="G1017" s="2"/>
      <x:c r="H1017" s="2"/>
      <x:c r="I1017" s="2"/>
      <x:c r="J1017" s="2"/>
      <x:c r="K1017" s="2"/>
      <x:c r="L1017" s="2"/>
      <x:c r="M1017" s="2"/>
      <x:c r="N1017" s="2"/>
      <x:c r="O1017" s="2"/>
      <x:c r="P1017" s="2"/>
      <x:c r="Q1017" s="2"/>
      <x:c r="R1017" s="2"/>
      <x:c r="S1017" s="2"/>
      <x:c r="T1017" s="2"/>
      <x:c r="U1017" s="2"/>
      <x:c r="V1017" s="2"/>
      <x:c r="W1017" s="2"/>
      <x:c r="X1017" s="2"/>
      <x:c r="Y1017" s="2"/>
      <x:c r="Z1017" s="2"/>
      <x:c r="AA1017" s="2"/>
      <x:c r="AB1017" s="2"/>
      <x:c r="AC1017" s="2"/>
      <x:c r="AD1017" s="2"/>
      <x:c r="AE1017" s="2"/>
      <x:c r="AF1017" s="2"/>
      <x:c r="AG1017" s="2"/>
      <x:c r="AH1017" s="2"/>
      <x:c r="AI1017" s="2"/>
      <x:c r="AJ1017" s="2"/>
      <x:c r="AK1017" s="2"/>
      <x:c r="AL1017" s="2"/>
      <x:c r="AM1017" s="2"/>
      <x:c r="AN1017" s="2"/>
      <x:c r="AO1017" s="2"/>
      <x:c r="AP1017" s="2"/>
      <x:c r="AQ1017" s="2"/>
      <x:c r="AR1017" s="2"/>
      <x:c r="AS1017" s="2"/>
    </x:row>
    <x:row r="1018">
      <x:c r="B1018" s="2"/>
      <x:c r="C1018" s="2"/>
      <x:c r="D1018" s="2"/>
      <x:c r="E1018" s="2"/>
      <x:c r="F1018" s="2"/>
      <x:c r="G1018" s="2"/>
      <x:c r="H1018" s="2"/>
      <x:c r="I1018" s="2"/>
      <x:c r="J1018" s="2"/>
      <x:c r="K1018" s="2"/>
      <x:c r="L1018" s="2"/>
      <x:c r="M1018" s="2"/>
      <x:c r="N1018" s="2"/>
      <x:c r="O1018" s="2"/>
      <x:c r="P1018" s="2"/>
      <x:c r="Q1018" s="2"/>
      <x:c r="R1018" s="2"/>
      <x:c r="S1018" s="2"/>
      <x:c r="T1018" s="2"/>
      <x:c r="U1018" s="2"/>
      <x:c r="V1018" s="2"/>
      <x:c r="W1018" s="2"/>
      <x:c r="X1018" s="2"/>
      <x:c r="Y1018" s="2"/>
      <x:c r="Z1018" s="2"/>
      <x:c r="AA1018" s="2"/>
      <x:c r="AB1018" s="2"/>
      <x:c r="AC1018" s="2"/>
      <x:c r="AD1018" s="2"/>
      <x:c r="AE1018" s="2"/>
      <x:c r="AF1018" s="2"/>
      <x:c r="AG1018" s="2"/>
      <x:c r="AH1018" s="2"/>
      <x:c r="AI1018" s="2"/>
      <x:c r="AJ1018" s="2"/>
      <x:c r="AK1018" s="2"/>
      <x:c r="AL1018" s="2"/>
      <x:c r="AM1018" s="2"/>
      <x:c r="AN1018" s="2"/>
      <x:c r="AO1018" s="2"/>
      <x:c r="AP1018" s="2"/>
      <x:c r="AQ1018" s="2"/>
      <x:c r="AR1018" s="2"/>
      <x:c r="AS1018" s="2"/>
    </x:row>
    <x:row r="1019">
      <x:c r="B1019" s="2"/>
      <x:c r="C1019" s="2"/>
      <x:c r="D1019" s="2"/>
      <x:c r="E1019" s="2"/>
      <x:c r="F1019" s="2"/>
      <x:c r="G1019" s="2"/>
      <x:c r="H1019" s="2"/>
      <x:c r="I1019" s="2"/>
      <x:c r="J1019" s="2"/>
      <x:c r="K1019" s="2"/>
      <x:c r="L1019" s="2"/>
      <x:c r="M1019" s="2"/>
      <x:c r="N1019" s="2"/>
      <x:c r="O1019" s="2"/>
      <x:c r="P1019" s="2"/>
      <x:c r="Q1019" s="2"/>
      <x:c r="R1019" s="2"/>
      <x:c r="S1019" s="2"/>
      <x:c r="T1019" s="2"/>
      <x:c r="U1019" s="2"/>
      <x:c r="V1019" s="2"/>
      <x:c r="W1019" s="2"/>
      <x:c r="X1019" s="2"/>
      <x:c r="Y1019" s="2"/>
      <x:c r="Z1019" s="2"/>
      <x:c r="AA1019" s="2"/>
      <x:c r="AB1019" s="2"/>
      <x:c r="AC1019" s="2"/>
      <x:c r="AD1019" s="2"/>
      <x:c r="AE1019" s="2"/>
      <x:c r="AF1019" s="2"/>
      <x:c r="AG1019" s="2"/>
      <x:c r="AH1019" s="2"/>
      <x:c r="AI1019" s="2"/>
      <x:c r="AJ1019" s="2"/>
      <x:c r="AK1019" s="2"/>
      <x:c r="AL1019" s="2"/>
      <x:c r="AM1019" s="2"/>
      <x:c r="AN1019" s="2"/>
      <x:c r="AO1019" s="2"/>
      <x:c r="AP1019" s="2"/>
      <x:c r="AQ1019" s="2"/>
      <x:c r="AR1019" s="2"/>
      <x:c r="AS1019" s="2"/>
    </x:row>
    <x:row r="1020">
      <x:c r="B1020" s="2"/>
      <x:c r="C1020" s="2"/>
      <x:c r="D1020" s="2"/>
      <x:c r="E1020" s="2"/>
      <x:c r="F1020" s="2"/>
      <x:c r="G1020" s="2"/>
      <x:c r="H1020" s="2"/>
      <x:c r="I1020" s="2"/>
      <x:c r="J1020" s="2"/>
      <x:c r="K1020" s="2"/>
      <x:c r="L1020" s="2"/>
      <x:c r="M1020" s="2"/>
      <x:c r="N1020" s="2"/>
      <x:c r="O1020" s="2"/>
      <x:c r="P1020" s="2"/>
      <x:c r="Q1020" s="2"/>
      <x:c r="R1020" s="2"/>
      <x:c r="S1020" s="2"/>
      <x:c r="T1020" s="2"/>
      <x:c r="U1020" s="2"/>
      <x:c r="V1020" s="2"/>
      <x:c r="W1020" s="2"/>
      <x:c r="X1020" s="2"/>
      <x:c r="Y1020" s="2"/>
      <x:c r="Z1020" s="2"/>
      <x:c r="AA1020" s="2"/>
      <x:c r="AB1020" s="2"/>
      <x:c r="AC1020" s="2"/>
      <x:c r="AD1020" s="2"/>
      <x:c r="AE1020" s="2"/>
      <x:c r="AF1020" s="2"/>
      <x:c r="AG1020" s="2"/>
      <x:c r="AH1020" s="2"/>
      <x:c r="AI1020" s="2"/>
      <x:c r="AJ1020" s="2"/>
      <x:c r="AK1020" s="2"/>
      <x:c r="AL1020" s="2"/>
      <x:c r="AM1020" s="2"/>
      <x:c r="AN1020" s="2"/>
      <x:c r="AO1020" s="2"/>
      <x:c r="AP1020" s="2"/>
      <x:c r="AQ1020" s="2"/>
      <x:c r="AR1020" s="2"/>
      <x:c r="AS1020" s="2"/>
    </x:row>
    <x:row r="1021">
      <x:c r="B1021" s="2"/>
      <x:c r="C1021" s="2"/>
      <x:c r="D1021" s="2"/>
      <x:c r="E1021" s="2"/>
      <x:c r="F1021" s="2"/>
      <x:c r="G1021" s="2"/>
      <x:c r="H1021" s="2"/>
      <x:c r="I1021" s="2"/>
      <x:c r="J1021" s="2"/>
      <x:c r="K1021" s="2"/>
      <x:c r="L1021" s="2"/>
      <x:c r="M1021" s="2"/>
      <x:c r="N1021" s="2"/>
      <x:c r="O1021" s="2"/>
      <x:c r="P1021" s="2"/>
      <x:c r="Q1021" s="2"/>
      <x:c r="R1021" s="2"/>
      <x:c r="S1021" s="2"/>
      <x:c r="T1021" s="2"/>
      <x:c r="U1021" s="2"/>
      <x:c r="V1021" s="2"/>
      <x:c r="W1021" s="2"/>
      <x:c r="X1021" s="2"/>
      <x:c r="Y1021" s="2"/>
      <x:c r="Z1021" s="2"/>
      <x:c r="AA1021" s="2"/>
      <x:c r="AB1021" s="2"/>
      <x:c r="AC1021" s="2"/>
      <x:c r="AD1021" s="2"/>
      <x:c r="AE1021" s="2"/>
      <x:c r="AF1021" s="2"/>
      <x:c r="AG1021" s="2"/>
      <x:c r="AH1021" s="2"/>
      <x:c r="AI1021" s="2"/>
      <x:c r="AJ1021" s="2"/>
      <x:c r="AK1021" s="2"/>
      <x:c r="AL1021" s="2"/>
      <x:c r="AM1021" s="2"/>
      <x:c r="AN1021" s="2"/>
      <x:c r="AO1021" s="2"/>
      <x:c r="AP1021" s="2"/>
      <x:c r="AQ1021" s="2"/>
      <x:c r="AR1021" s="2"/>
      <x:c r="AS1021" s="2"/>
    </x:row>
    <x:row r="1022">
      <x:c r="B1022" s="2"/>
      <x:c r="C1022" s="2"/>
      <x:c r="D1022" s="2"/>
      <x:c r="E1022" s="2"/>
      <x:c r="F1022" s="2"/>
      <x:c r="G1022" s="2"/>
      <x:c r="H1022" s="2"/>
      <x:c r="I1022" s="2"/>
      <x:c r="J1022" s="2"/>
      <x:c r="K1022" s="2"/>
      <x:c r="L1022" s="2"/>
      <x:c r="M1022" s="2"/>
      <x:c r="N1022" s="2"/>
      <x:c r="O1022" s="2"/>
      <x:c r="P1022" s="2"/>
      <x:c r="Q1022" s="2"/>
      <x:c r="R1022" s="2"/>
      <x:c r="S1022" s="2"/>
      <x:c r="T1022" s="2"/>
      <x:c r="U1022" s="2"/>
      <x:c r="V1022" s="2"/>
      <x:c r="W1022" s="2"/>
      <x:c r="X1022" s="2"/>
      <x:c r="Y1022" s="2"/>
      <x:c r="Z1022" s="2"/>
      <x:c r="AA1022" s="2"/>
      <x:c r="AB1022" s="2"/>
      <x:c r="AC1022" s="2"/>
      <x:c r="AD1022" s="2"/>
      <x:c r="AE1022" s="2"/>
      <x:c r="AF1022" s="2"/>
      <x:c r="AG1022" s="2"/>
      <x:c r="AH1022" s="2"/>
      <x:c r="AI1022" s="2"/>
      <x:c r="AJ1022" s="2"/>
      <x:c r="AK1022" s="2"/>
      <x:c r="AL1022" s="2"/>
      <x:c r="AM1022" s="2"/>
      <x:c r="AN1022" s="2"/>
      <x:c r="AO1022" s="2"/>
      <x:c r="AP1022" s="2"/>
      <x:c r="AQ1022" s="2"/>
      <x:c r="AR1022" s="2"/>
      <x:c r="AS1022" s="2"/>
    </x:row>
    <x:row r="1023">
      <x:c r="B1023" s="2"/>
      <x:c r="C1023" s="2"/>
      <x:c r="D1023" s="2"/>
      <x:c r="E1023" s="2"/>
      <x:c r="F1023" s="2"/>
      <x:c r="G1023" s="2"/>
      <x:c r="H1023" s="2"/>
      <x:c r="I1023" s="2"/>
      <x:c r="J1023" s="2"/>
      <x:c r="K1023" s="2"/>
      <x:c r="L1023" s="2"/>
      <x:c r="M1023" s="2"/>
      <x:c r="N1023" s="2"/>
      <x:c r="O1023" s="2"/>
      <x:c r="P1023" s="2"/>
      <x:c r="Q1023" s="2"/>
      <x:c r="R1023" s="2"/>
      <x:c r="S1023" s="2"/>
      <x:c r="T1023" s="2"/>
      <x:c r="U1023" s="2"/>
      <x:c r="V1023" s="2"/>
      <x:c r="W1023" s="2"/>
      <x:c r="X1023" s="2"/>
      <x:c r="Y1023" s="2"/>
      <x:c r="Z1023" s="2"/>
      <x:c r="AA1023" s="2"/>
      <x:c r="AB1023" s="2"/>
      <x:c r="AC1023" s="2"/>
      <x:c r="AD1023" s="2"/>
      <x:c r="AE1023" s="2"/>
      <x:c r="AF1023" s="2"/>
      <x:c r="AG1023" s="2"/>
      <x:c r="AH1023" s="2"/>
      <x:c r="AI1023" s="2"/>
      <x:c r="AJ1023" s="2"/>
      <x:c r="AK1023" s="2"/>
      <x:c r="AL1023" s="2"/>
      <x:c r="AM1023" s="2"/>
      <x:c r="AN1023" s="2"/>
      <x:c r="AO1023" s="2"/>
      <x:c r="AP1023" s="2"/>
      <x:c r="AQ1023" s="2"/>
      <x:c r="AR1023" s="2"/>
      <x:c r="AS1023" s="2"/>
    </x:row>
    <x:row r="1024">
      <x:c r="B1024" s="2"/>
      <x:c r="C1024" s="2"/>
      <x:c r="D1024" s="2"/>
      <x:c r="E1024" s="2"/>
      <x:c r="F1024" s="2"/>
      <x:c r="G1024" s="2"/>
      <x:c r="H1024" s="2"/>
      <x:c r="I1024" s="2"/>
      <x:c r="J1024" s="2"/>
      <x:c r="K1024" s="2"/>
      <x:c r="L1024" s="2"/>
      <x:c r="M1024" s="2"/>
      <x:c r="N1024" s="2"/>
      <x:c r="O1024" s="2"/>
      <x:c r="P1024" s="2"/>
      <x:c r="Q1024" s="2"/>
      <x:c r="R1024" s="2"/>
      <x:c r="S1024" s="2"/>
      <x:c r="T1024" s="2"/>
      <x:c r="U1024" s="2"/>
      <x:c r="V1024" s="2"/>
      <x:c r="W1024" s="2"/>
      <x:c r="X1024" s="2"/>
      <x:c r="Y1024" s="2"/>
      <x:c r="Z1024" s="2"/>
      <x:c r="AA1024" s="2"/>
      <x:c r="AB1024" s="2"/>
      <x:c r="AC1024" s="2"/>
      <x:c r="AD1024" s="2"/>
      <x:c r="AE1024" s="2"/>
      <x:c r="AF1024" s="2"/>
      <x:c r="AG1024" s="2"/>
      <x:c r="AH1024" s="2"/>
      <x:c r="AI1024" s="2"/>
      <x:c r="AJ1024" s="2"/>
      <x:c r="AK1024" s="2"/>
      <x:c r="AL1024" s="2"/>
      <x:c r="AM1024" s="2"/>
      <x:c r="AN1024" s="2"/>
      <x:c r="AO1024" s="2"/>
      <x:c r="AP1024" s="2"/>
      <x:c r="AQ1024" s="2"/>
      <x:c r="AR1024" s="2"/>
      <x:c r="AS1024" s="2"/>
    </x:row>
    <x:row r="1025">
      <x:c r="B1025" s="2"/>
      <x:c r="C1025" s="2"/>
      <x:c r="D1025" s="2"/>
      <x:c r="E1025" s="2"/>
      <x:c r="F1025" s="2"/>
      <x:c r="G1025" s="2"/>
      <x:c r="H1025" s="2"/>
      <x:c r="I1025" s="2"/>
      <x:c r="J1025" s="2"/>
      <x:c r="K1025" s="2"/>
      <x:c r="L1025" s="2"/>
      <x:c r="M1025" s="2"/>
      <x:c r="N1025" s="2"/>
      <x:c r="O1025" s="2"/>
      <x:c r="P1025" s="2"/>
      <x:c r="Q1025" s="2"/>
      <x:c r="R1025" s="2"/>
      <x:c r="S1025" s="2"/>
      <x:c r="T1025" s="2"/>
      <x:c r="U1025" s="2"/>
      <x:c r="V1025" s="2"/>
      <x:c r="W1025" s="2"/>
      <x:c r="X1025" s="2"/>
      <x:c r="Y1025" s="2"/>
      <x:c r="Z1025" s="2"/>
      <x:c r="AA1025" s="2"/>
      <x:c r="AB1025" s="2"/>
      <x:c r="AC1025" s="2"/>
      <x:c r="AD1025" s="2"/>
      <x:c r="AE1025" s="2"/>
      <x:c r="AF1025" s="2"/>
      <x:c r="AG1025" s="2"/>
      <x:c r="AH1025" s="2"/>
      <x:c r="AI1025" s="2"/>
      <x:c r="AJ1025" s="2"/>
      <x:c r="AK1025" s="2"/>
      <x:c r="AL1025" s="2"/>
      <x:c r="AM1025" s="2"/>
      <x:c r="AN1025" s="2"/>
      <x:c r="AO1025" s="2"/>
      <x:c r="AP1025" s="2"/>
      <x:c r="AQ1025" s="2"/>
      <x:c r="AR1025" s="2"/>
      <x:c r="AS1025" s="2"/>
    </x:row>
    <x:row r="1026">
      <x:c r="B1026" s="2"/>
      <x:c r="C1026" s="2"/>
      <x:c r="D1026" s="2"/>
      <x:c r="E1026" s="2"/>
      <x:c r="F1026" s="2"/>
      <x:c r="G1026" s="2"/>
      <x:c r="H1026" s="2"/>
      <x:c r="I1026" s="2"/>
      <x:c r="J1026" s="2"/>
      <x:c r="K1026" s="2"/>
      <x:c r="L1026" s="2"/>
      <x:c r="M1026" s="2"/>
      <x:c r="N1026" s="2"/>
      <x:c r="O1026" s="2"/>
      <x:c r="P1026" s="2"/>
      <x:c r="Q1026" s="2"/>
      <x:c r="R1026" s="2"/>
      <x:c r="S1026" s="2"/>
      <x:c r="T1026" s="2"/>
      <x:c r="U1026" s="2"/>
      <x:c r="V1026" s="2"/>
      <x:c r="W1026" s="2"/>
      <x:c r="X1026" s="2"/>
      <x:c r="Y1026" s="2"/>
      <x:c r="Z1026" s="2"/>
      <x:c r="AA1026" s="2"/>
      <x:c r="AB1026" s="2"/>
      <x:c r="AC1026" s="2"/>
      <x:c r="AD1026" s="2"/>
      <x:c r="AE1026" s="2"/>
      <x:c r="AF1026" s="2"/>
      <x:c r="AG1026" s="2"/>
      <x:c r="AH1026" s="2"/>
      <x:c r="AI1026" s="2"/>
      <x:c r="AJ1026" s="2"/>
      <x:c r="AK1026" s="2"/>
      <x:c r="AL1026" s="2"/>
      <x:c r="AM1026" s="2"/>
      <x:c r="AN1026" s="2"/>
      <x:c r="AO1026" s="2"/>
      <x:c r="AP1026" s="2"/>
      <x:c r="AQ1026" s="2"/>
      <x:c r="AR1026" s="2"/>
      <x:c r="AS1026" s="2"/>
    </x:row>
    <x:row r="1027">
      <x:c r="B1027" s="2"/>
      <x:c r="C1027" s="2"/>
      <x:c r="D1027" s="2"/>
      <x:c r="E1027" s="2"/>
      <x:c r="F1027" s="2"/>
      <x:c r="G1027" s="2"/>
      <x:c r="H1027" s="2"/>
      <x:c r="I1027" s="2"/>
      <x:c r="J1027" s="2"/>
      <x:c r="K1027" s="2"/>
      <x:c r="L1027" s="2"/>
      <x:c r="M1027" s="2"/>
      <x:c r="N1027" s="2"/>
      <x:c r="O1027" s="2"/>
      <x:c r="P1027" s="2"/>
      <x:c r="Q1027" s="2"/>
      <x:c r="R1027" s="2"/>
      <x:c r="S1027" s="2"/>
      <x:c r="T1027" s="2"/>
      <x:c r="U1027" s="2"/>
      <x:c r="V1027" s="2"/>
      <x:c r="W1027" s="2"/>
      <x:c r="X1027" s="2"/>
      <x:c r="Y1027" s="2"/>
      <x:c r="Z1027" s="2"/>
      <x:c r="AA1027" s="2"/>
      <x:c r="AB1027" s="2"/>
      <x:c r="AC1027" s="2"/>
      <x:c r="AD1027" s="2"/>
      <x:c r="AE1027" s="2"/>
      <x:c r="AF1027" s="2"/>
      <x:c r="AG1027" s="2"/>
      <x:c r="AH1027" s="2"/>
      <x:c r="AI1027" s="2"/>
      <x:c r="AJ1027" s="2"/>
      <x:c r="AK1027" s="2"/>
      <x:c r="AL1027" s="2"/>
      <x:c r="AM1027" s="2"/>
      <x:c r="AN1027" s="2"/>
      <x:c r="AO1027" s="2"/>
      <x:c r="AP1027" s="2"/>
      <x:c r="AQ1027" s="2"/>
      <x:c r="AR1027" s="2"/>
      <x:c r="AS1027" s="2"/>
    </x:row>
    <x:row r="1028">
      <x:c r="B1028" s="2"/>
      <x:c r="C1028" s="2"/>
      <x:c r="D1028" s="2"/>
      <x:c r="E1028" s="2"/>
      <x:c r="F1028" s="2"/>
      <x:c r="G1028" s="2"/>
      <x:c r="H1028" s="2"/>
      <x:c r="I1028" s="2"/>
      <x:c r="J1028" s="2"/>
      <x:c r="K1028" s="2"/>
      <x:c r="L1028" s="2"/>
      <x:c r="M1028" s="2"/>
      <x:c r="N1028" s="2"/>
      <x:c r="O1028" s="2"/>
      <x:c r="P1028" s="2"/>
      <x:c r="Q1028" s="2"/>
      <x:c r="R1028" s="2"/>
      <x:c r="S1028" s="2"/>
      <x:c r="T1028" s="2"/>
      <x:c r="U1028" s="2"/>
      <x:c r="V1028" s="2"/>
      <x:c r="W1028" s="2"/>
      <x:c r="X1028" s="2"/>
      <x:c r="Y1028" s="2"/>
      <x:c r="Z1028" s="2"/>
      <x:c r="AA1028" s="2"/>
      <x:c r="AB1028" s="2"/>
      <x:c r="AC1028" s="2"/>
      <x:c r="AD1028" s="2"/>
      <x:c r="AE1028" s="2"/>
      <x:c r="AF1028" s="2"/>
      <x:c r="AG1028" s="2"/>
      <x:c r="AH1028" s="2"/>
      <x:c r="AI1028" s="2"/>
      <x:c r="AJ1028" s="2"/>
      <x:c r="AK1028" s="2"/>
      <x:c r="AL1028" s="2"/>
      <x:c r="AM1028" s="2"/>
      <x:c r="AN1028" s="2"/>
      <x:c r="AO1028" s="2"/>
      <x:c r="AP1028" s="2"/>
      <x:c r="AQ1028" s="2"/>
      <x:c r="AR1028" s="2"/>
      <x:c r="AS1028" s="2"/>
    </x:row>
    <x:row r="1029">
      <x:c r="B1029" s="2"/>
      <x:c r="C1029" s="2"/>
      <x:c r="D1029" s="2"/>
      <x:c r="E1029" s="2"/>
      <x:c r="F1029" s="2"/>
      <x:c r="G1029" s="2"/>
      <x:c r="H1029" s="2"/>
      <x:c r="I1029" s="2"/>
      <x:c r="J1029" s="2"/>
      <x:c r="K1029" s="2"/>
      <x:c r="L1029" s="2"/>
      <x:c r="M1029" s="2"/>
      <x:c r="N1029" s="2"/>
      <x:c r="O1029" s="2"/>
      <x:c r="P1029" s="2"/>
      <x:c r="Q1029" s="2"/>
      <x:c r="R1029" s="2"/>
      <x:c r="S1029" s="2"/>
      <x:c r="T1029" s="2"/>
      <x:c r="U1029" s="2"/>
      <x:c r="V1029" s="2"/>
      <x:c r="W1029" s="2"/>
      <x:c r="X1029" s="2"/>
      <x:c r="Y1029" s="2"/>
      <x:c r="Z1029" s="2"/>
      <x:c r="AA1029" s="2"/>
      <x:c r="AB1029" s="2"/>
      <x:c r="AC1029" s="2"/>
      <x:c r="AD1029" s="2"/>
      <x:c r="AE1029" s="2"/>
      <x:c r="AF1029" s="2"/>
      <x:c r="AG1029" s="2"/>
      <x:c r="AH1029" s="2"/>
      <x:c r="AI1029" s="2"/>
      <x:c r="AJ1029" s="2"/>
      <x:c r="AK1029" s="2"/>
      <x:c r="AL1029" s="2"/>
      <x:c r="AM1029" s="2"/>
      <x:c r="AN1029" s="2"/>
      <x:c r="AO1029" s="2"/>
      <x:c r="AP1029" s="2"/>
      <x:c r="AQ1029" s="2"/>
      <x:c r="AR1029" s="2"/>
      <x:c r="AS1029" s="2"/>
    </x:row>
    <x:row r="1030">
      <x:c r="B1030" s="2"/>
      <x:c r="C1030" s="2"/>
      <x:c r="D1030" s="2"/>
      <x:c r="E1030" s="2"/>
      <x:c r="F1030" s="2"/>
      <x:c r="G1030" s="2"/>
      <x:c r="H1030" s="2"/>
      <x:c r="I1030" s="2"/>
      <x:c r="J1030" s="2"/>
      <x:c r="K1030" s="2"/>
      <x:c r="L1030" s="2"/>
      <x:c r="M1030" s="2"/>
      <x:c r="N1030" s="2"/>
      <x:c r="O1030" s="2"/>
      <x:c r="P1030" s="2"/>
      <x:c r="Q1030" s="2"/>
      <x:c r="R1030" s="2"/>
      <x:c r="S1030" s="2"/>
      <x:c r="T1030" s="2"/>
      <x:c r="U1030" s="2"/>
      <x:c r="V1030" s="2"/>
      <x:c r="W1030" s="2"/>
      <x:c r="X1030" s="2"/>
      <x:c r="Y1030" s="2"/>
      <x:c r="Z1030" s="2"/>
      <x:c r="AA1030" s="2"/>
      <x:c r="AB1030" s="2"/>
      <x:c r="AC1030" s="2"/>
      <x:c r="AD1030" s="2"/>
      <x:c r="AE1030" s="2"/>
      <x:c r="AF1030" s="2"/>
      <x:c r="AG1030" s="2"/>
      <x:c r="AH1030" s="2"/>
      <x:c r="AI1030" s="2"/>
      <x:c r="AJ1030" s="2"/>
      <x:c r="AK1030" s="2"/>
      <x:c r="AL1030" s="2"/>
      <x:c r="AM1030" s="2"/>
      <x:c r="AN1030" s="2"/>
      <x:c r="AO1030" s="2"/>
      <x:c r="AP1030" s="2"/>
      <x:c r="AQ1030" s="2"/>
      <x:c r="AR1030" s="2"/>
      <x:c r="AS1030" s="2"/>
    </x:row>
    <x:row r="1031">
      <x:c r="B1031" s="2"/>
      <x:c r="C1031" s="2"/>
      <x:c r="D1031" s="2"/>
      <x:c r="E1031" s="2"/>
      <x:c r="F1031" s="2"/>
      <x:c r="G1031" s="2"/>
      <x:c r="H1031" s="2"/>
      <x:c r="I1031" s="2"/>
      <x:c r="J1031" s="2"/>
      <x:c r="K1031" s="2"/>
      <x:c r="L1031" s="2"/>
      <x:c r="M1031" s="2"/>
      <x:c r="N1031" s="2"/>
      <x:c r="O1031" s="2"/>
      <x:c r="P1031" s="2"/>
      <x:c r="Q1031" s="2"/>
      <x:c r="R1031" s="2"/>
      <x:c r="S1031" s="2"/>
      <x:c r="T1031" s="2"/>
      <x:c r="U1031" s="2"/>
      <x:c r="V1031" s="2"/>
      <x:c r="W1031" s="2"/>
      <x:c r="X1031" s="2"/>
      <x:c r="Y1031" s="2"/>
      <x:c r="Z1031" s="2"/>
      <x:c r="AA1031" s="2"/>
      <x:c r="AB1031" s="2"/>
      <x:c r="AC1031" s="2"/>
      <x:c r="AD1031" s="2"/>
      <x:c r="AE1031" s="2"/>
      <x:c r="AF1031" s="2"/>
      <x:c r="AG1031" s="2"/>
      <x:c r="AH1031" s="2"/>
      <x:c r="AI1031" s="2"/>
      <x:c r="AJ1031" s="2"/>
      <x:c r="AK1031" s="2"/>
      <x:c r="AL1031" s="2"/>
      <x:c r="AM1031" s="2"/>
      <x:c r="AN1031" s="2"/>
      <x:c r="AO1031" s="2"/>
      <x:c r="AP1031" s="2"/>
      <x:c r="AQ1031" s="2"/>
      <x:c r="AR1031" s="2"/>
      <x:c r="AS1031" s="2"/>
    </x:row>
    <x:row r="1032">
      <x:c r="B1032" s="2"/>
      <x:c r="C1032" s="2"/>
      <x:c r="D1032" s="2"/>
      <x:c r="E1032" s="2"/>
      <x:c r="F1032" s="2"/>
      <x:c r="G1032" s="2"/>
      <x:c r="H1032" s="2"/>
      <x:c r="I1032" s="2"/>
      <x:c r="J1032" s="2"/>
      <x:c r="K1032" s="2"/>
      <x:c r="L1032" s="2"/>
      <x:c r="M1032" s="2"/>
      <x:c r="N1032" s="2"/>
      <x:c r="O1032" s="2"/>
      <x:c r="P1032" s="2"/>
      <x:c r="Q1032" s="2"/>
      <x:c r="R1032" s="2"/>
      <x:c r="S1032" s="2"/>
      <x:c r="T1032" s="2"/>
      <x:c r="U1032" s="2"/>
      <x:c r="V1032" s="2"/>
      <x:c r="W1032" s="2"/>
      <x:c r="X1032" s="2"/>
      <x:c r="Y1032" s="2"/>
      <x:c r="Z1032" s="2"/>
      <x:c r="AA1032" s="2"/>
      <x:c r="AB1032" s="2"/>
      <x:c r="AC1032" s="2"/>
      <x:c r="AD1032" s="2"/>
      <x:c r="AE1032" s="2"/>
      <x:c r="AF1032" s="2"/>
      <x:c r="AG1032" s="2"/>
      <x:c r="AH1032" s="2"/>
      <x:c r="AI1032" s="2"/>
      <x:c r="AJ1032" s="2"/>
      <x:c r="AK1032" s="2"/>
      <x:c r="AL1032" s="2"/>
      <x:c r="AM1032" s="2"/>
      <x:c r="AN1032" s="2"/>
      <x:c r="AO1032" s="2"/>
      <x:c r="AP1032" s="2"/>
      <x:c r="AQ1032" s="2"/>
      <x:c r="AR1032" s="2"/>
      <x:c r="AS1032" s="2"/>
    </x:row>
    <x:row r="1033">
      <x:c r="B1033" s="2"/>
      <x:c r="C1033" s="2"/>
      <x:c r="D1033" s="2"/>
      <x:c r="E1033" s="2"/>
      <x:c r="F1033" s="2"/>
      <x:c r="G1033" s="2"/>
      <x:c r="H1033" s="2"/>
      <x:c r="I1033" s="2"/>
      <x:c r="J1033" s="2"/>
      <x:c r="K1033" s="2"/>
      <x:c r="L1033" s="2"/>
      <x:c r="M1033" s="2"/>
      <x:c r="N1033" s="2"/>
      <x:c r="O1033" s="2"/>
      <x:c r="P1033" s="2"/>
      <x:c r="Q1033" s="2"/>
      <x:c r="R1033" s="2"/>
      <x:c r="S1033" s="2"/>
      <x:c r="T1033" s="2"/>
      <x:c r="U1033" s="2"/>
      <x:c r="V1033" s="2"/>
      <x:c r="W1033" s="2"/>
      <x:c r="X1033" s="2"/>
      <x:c r="Y1033" s="2"/>
      <x:c r="Z1033" s="2"/>
      <x:c r="AA1033" s="2"/>
      <x:c r="AB1033" s="2"/>
      <x:c r="AC1033" s="2"/>
      <x:c r="AD1033" s="2"/>
      <x:c r="AE1033" s="2"/>
      <x:c r="AF1033" s="2"/>
      <x:c r="AG1033" s="2"/>
      <x:c r="AH1033" s="2"/>
      <x:c r="AI1033" s="2"/>
      <x:c r="AJ1033" s="2"/>
      <x:c r="AK1033" s="2"/>
      <x:c r="AL1033" s="2"/>
      <x:c r="AM1033" s="2"/>
      <x:c r="AN1033" s="2"/>
      <x:c r="AO1033" s="2"/>
      <x:c r="AP1033" s="2"/>
      <x:c r="AQ1033" s="2"/>
      <x:c r="AR1033" s="2"/>
      <x:c r="AS1033" s="2"/>
    </x:row>
    <x:row r="1034">
      <x:c r="B1034" s="2"/>
      <x:c r="C1034" s="2"/>
      <x:c r="D1034" s="2"/>
      <x:c r="E1034" s="2"/>
      <x:c r="F1034" s="2"/>
      <x:c r="G1034" s="2"/>
      <x:c r="H1034" s="2"/>
      <x:c r="I1034" s="2"/>
      <x:c r="J1034" s="2"/>
      <x:c r="K1034" s="2"/>
      <x:c r="L1034" s="2"/>
      <x:c r="M1034" s="2"/>
      <x:c r="N1034" s="2"/>
      <x:c r="O1034" s="2"/>
      <x:c r="P1034" s="2"/>
      <x:c r="Q1034" s="2"/>
      <x:c r="R1034" s="2"/>
      <x:c r="S1034" s="2"/>
      <x:c r="T1034" s="2"/>
      <x:c r="U1034" s="2"/>
      <x:c r="V1034" s="2"/>
      <x:c r="W1034" s="2"/>
      <x:c r="X1034" s="2"/>
      <x:c r="Y1034" s="2"/>
      <x:c r="Z1034" s="2"/>
      <x:c r="AA1034" s="2"/>
      <x:c r="AB1034" s="2"/>
      <x:c r="AC1034" s="2"/>
      <x:c r="AD1034" s="2"/>
      <x:c r="AE1034" s="2"/>
      <x:c r="AF1034" s="2"/>
      <x:c r="AG1034" s="2"/>
      <x:c r="AH1034" s="2"/>
      <x:c r="AI1034" s="2"/>
      <x:c r="AJ1034" s="2"/>
      <x:c r="AK1034" s="2"/>
      <x:c r="AL1034" s="2"/>
      <x:c r="AM1034" s="2"/>
      <x:c r="AN1034" s="2"/>
      <x:c r="AO1034" s="2"/>
      <x:c r="AP1034" s="2"/>
      <x:c r="AQ1034" s="2"/>
      <x:c r="AR1034" s="2"/>
      <x:c r="AS1034" s="2"/>
    </x:row>
    <x:row r="1035">
      <x:c r="B1035" s="2"/>
      <x:c r="C1035" s="2"/>
      <x:c r="D1035" s="2"/>
      <x:c r="E1035" s="2"/>
      <x:c r="F1035" s="2"/>
      <x:c r="G1035" s="2"/>
      <x:c r="H1035" s="2"/>
      <x:c r="I1035" s="2"/>
      <x:c r="J1035" s="2"/>
      <x:c r="K1035" s="2"/>
      <x:c r="L1035" s="2"/>
      <x:c r="M1035" s="2"/>
      <x:c r="N1035" s="2"/>
      <x:c r="O1035" s="2"/>
      <x:c r="P1035" s="2"/>
      <x:c r="Q1035" s="2"/>
      <x:c r="R1035" s="2"/>
      <x:c r="S1035" s="2"/>
      <x:c r="T1035" s="2"/>
      <x:c r="U1035" s="2"/>
      <x:c r="V1035" s="2"/>
      <x:c r="W1035" s="2"/>
      <x:c r="X1035" s="2"/>
      <x:c r="Y1035" s="2"/>
      <x:c r="Z1035" s="2"/>
      <x:c r="AA1035" s="2"/>
      <x:c r="AB1035" s="2"/>
      <x:c r="AC1035" s="2"/>
      <x:c r="AD1035" s="2"/>
      <x:c r="AE1035" s="2"/>
      <x:c r="AF1035" s="2"/>
      <x:c r="AG1035" s="2"/>
      <x:c r="AH1035" s="2"/>
      <x:c r="AI1035" s="2"/>
      <x:c r="AJ1035" s="2"/>
      <x:c r="AK1035" s="2"/>
      <x:c r="AL1035" s="2"/>
      <x:c r="AM1035" s="2"/>
      <x:c r="AN1035" s="2"/>
      <x:c r="AO1035" s="2"/>
      <x:c r="AP1035" s="2"/>
      <x:c r="AQ1035" s="2"/>
      <x:c r="AR1035" s="2"/>
      <x:c r="AS1035" s="2"/>
    </x:row>
    <x:row r="1036">
      <x:c r="B1036" s="2"/>
      <x:c r="C1036" s="2"/>
      <x:c r="D1036" s="2"/>
      <x:c r="E1036" s="2"/>
      <x:c r="F1036" s="2"/>
      <x:c r="G1036" s="2"/>
      <x:c r="H1036" s="2"/>
      <x:c r="I1036" s="2"/>
      <x:c r="J1036" s="2"/>
      <x:c r="K1036" s="2"/>
      <x:c r="L1036" s="2"/>
      <x:c r="M1036" s="2"/>
      <x:c r="N1036" s="2"/>
      <x:c r="O1036" s="2"/>
      <x:c r="P1036" s="2"/>
      <x:c r="Q1036" s="2"/>
      <x:c r="R1036" s="2"/>
      <x:c r="S1036" s="2"/>
      <x:c r="T1036" s="2"/>
      <x:c r="U1036" s="2"/>
      <x:c r="V1036" s="2"/>
      <x:c r="W1036" s="2"/>
      <x:c r="X1036" s="2"/>
      <x:c r="Y1036" s="2"/>
      <x:c r="Z1036" s="2"/>
      <x:c r="AA1036" s="2"/>
      <x:c r="AB1036" s="2"/>
      <x:c r="AC1036" s="2"/>
      <x:c r="AD1036" s="2"/>
      <x:c r="AE1036" s="2"/>
      <x:c r="AF1036" s="2"/>
      <x:c r="AG1036" s="2"/>
      <x:c r="AH1036" s="2"/>
      <x:c r="AI1036" s="2"/>
      <x:c r="AJ1036" s="2"/>
      <x:c r="AK1036" s="2"/>
      <x:c r="AL1036" s="2"/>
      <x:c r="AM1036" s="2"/>
      <x:c r="AN1036" s="2"/>
      <x:c r="AO1036" s="2"/>
      <x:c r="AP1036" s="2"/>
      <x:c r="AQ1036" s="2"/>
      <x:c r="AR1036" s="2"/>
      <x:c r="AS1036" s="2"/>
    </x:row>
    <x:row r="1037">
      <x:c r="B1037" s="2"/>
      <x:c r="C1037" s="2"/>
      <x:c r="D1037" s="2"/>
      <x:c r="E1037" s="2"/>
      <x:c r="F1037" s="2"/>
      <x:c r="G1037" s="2"/>
      <x:c r="H1037" s="2"/>
      <x:c r="I1037" s="2"/>
      <x:c r="J1037" s="2"/>
      <x:c r="K1037" s="2"/>
      <x:c r="L1037" s="2"/>
      <x:c r="M1037" s="2"/>
      <x:c r="N1037" s="2"/>
      <x:c r="O1037" s="2"/>
      <x:c r="P1037" s="2"/>
      <x:c r="Q1037" s="2"/>
      <x:c r="R1037" s="2"/>
      <x:c r="S1037" s="2"/>
      <x:c r="T1037" s="2"/>
      <x:c r="U1037" s="2"/>
      <x:c r="V1037" s="2"/>
      <x:c r="W1037" s="2"/>
      <x:c r="X1037" s="2"/>
      <x:c r="Y1037" s="2"/>
      <x:c r="Z1037" s="2"/>
      <x:c r="AA1037" s="2"/>
      <x:c r="AB1037" s="2"/>
      <x:c r="AC1037" s="2"/>
      <x:c r="AD1037" s="2"/>
      <x:c r="AE1037" s="2"/>
      <x:c r="AF1037" s="2"/>
      <x:c r="AG1037" s="2"/>
      <x:c r="AH1037" s="2"/>
      <x:c r="AI1037" s="2"/>
      <x:c r="AJ1037" s="2"/>
      <x:c r="AK1037" s="2"/>
      <x:c r="AL1037" s="2"/>
      <x:c r="AM1037" s="2"/>
      <x:c r="AN1037" s="2"/>
      <x:c r="AO1037" s="2"/>
      <x:c r="AP1037" s="2"/>
      <x:c r="AQ1037" s="2"/>
      <x:c r="AR1037" s="2"/>
      <x:c r="AS1037" s="2"/>
    </x:row>
    <x:row r="1038">
      <x:c r="B1038" s="2"/>
      <x:c r="C1038" s="2"/>
      <x:c r="D1038" s="2"/>
      <x:c r="E1038" s="2"/>
      <x:c r="F1038" s="2"/>
      <x:c r="G1038" s="2"/>
      <x:c r="H1038" s="2"/>
      <x:c r="I1038" s="2"/>
      <x:c r="J1038" s="2"/>
      <x:c r="K1038" s="2"/>
      <x:c r="L1038" s="2"/>
      <x:c r="M1038" s="2"/>
      <x:c r="N1038" s="2"/>
      <x:c r="O1038" s="2"/>
      <x:c r="P1038" s="2"/>
      <x:c r="Q1038" s="2"/>
      <x:c r="R1038" s="2"/>
      <x:c r="S1038" s="2"/>
      <x:c r="T1038" s="2"/>
      <x:c r="U1038" s="2"/>
      <x:c r="V1038" s="2"/>
      <x:c r="W1038" s="2"/>
      <x:c r="X1038" s="2"/>
      <x:c r="Y1038" s="2"/>
      <x:c r="Z1038" s="2"/>
      <x:c r="AA1038" s="2"/>
      <x:c r="AB1038" s="2"/>
      <x:c r="AC1038" s="2"/>
      <x:c r="AD1038" s="2"/>
      <x:c r="AE1038" s="2"/>
      <x:c r="AF1038" s="2"/>
      <x:c r="AG1038" s="2"/>
      <x:c r="AH1038" s="2"/>
      <x:c r="AI1038" s="2"/>
      <x:c r="AJ1038" s="2"/>
      <x:c r="AK1038" s="2"/>
      <x:c r="AL1038" s="2"/>
      <x:c r="AM1038" s="2"/>
      <x:c r="AN1038" s="2"/>
      <x:c r="AO1038" s="2"/>
      <x:c r="AP1038" s="2"/>
      <x:c r="AQ1038" s="2"/>
      <x:c r="AR1038" s="2"/>
      <x:c r="AS1038" s="2"/>
    </x:row>
    <x:row r="1039">
      <x:c r="B1039" s="2"/>
      <x:c r="C1039" s="2"/>
      <x:c r="D1039" s="2"/>
      <x:c r="E1039" s="2"/>
      <x:c r="F1039" s="2"/>
      <x:c r="G1039" s="2"/>
      <x:c r="H1039" s="2"/>
      <x:c r="I1039" s="2"/>
      <x:c r="J1039" s="2"/>
      <x:c r="K1039" s="2"/>
      <x:c r="L1039" s="2"/>
      <x:c r="M1039" s="2"/>
      <x:c r="N1039" s="2"/>
      <x:c r="O1039" s="2"/>
      <x:c r="P1039" s="2"/>
      <x:c r="Q1039" s="2"/>
      <x:c r="R1039" s="2"/>
      <x:c r="S1039" s="2"/>
      <x:c r="T1039" s="2"/>
      <x:c r="U1039" s="2"/>
      <x:c r="V1039" s="2"/>
      <x:c r="W1039" s="2"/>
      <x:c r="X1039" s="2"/>
      <x:c r="Y1039" s="2"/>
      <x:c r="Z1039" s="2"/>
      <x:c r="AA1039" s="2"/>
      <x:c r="AB1039" s="2"/>
      <x:c r="AC1039" s="2"/>
      <x:c r="AD1039" s="2"/>
      <x:c r="AE1039" s="2"/>
      <x:c r="AF1039" s="2"/>
      <x:c r="AG1039" s="2"/>
      <x:c r="AH1039" s="2"/>
      <x:c r="AI1039" s="2"/>
      <x:c r="AJ1039" s="2"/>
      <x:c r="AK1039" s="2"/>
      <x:c r="AL1039" s="2"/>
      <x:c r="AM1039" s="2"/>
      <x:c r="AN1039" s="2"/>
      <x:c r="AO1039" s="2"/>
      <x:c r="AP1039" s="2"/>
      <x:c r="AQ1039" s="2"/>
      <x:c r="AR1039" s="2"/>
      <x:c r="AS1039" s="2"/>
    </x:row>
    <x:row r="1040">
      <x:c r="B1040" s="2"/>
      <x:c r="C1040" s="2"/>
      <x:c r="D1040" s="2"/>
      <x:c r="E1040" s="2"/>
      <x:c r="F1040" s="2"/>
      <x:c r="G1040" s="2"/>
      <x:c r="H1040" s="2"/>
      <x:c r="I1040" s="2"/>
      <x:c r="J1040" s="2"/>
      <x:c r="K1040" s="2"/>
      <x:c r="L1040" s="2"/>
      <x:c r="M1040" s="2"/>
      <x:c r="N1040" s="2"/>
      <x:c r="O1040" s="2"/>
      <x:c r="P1040" s="2"/>
      <x:c r="Q1040" s="2"/>
      <x:c r="R1040" s="2"/>
      <x:c r="S1040" s="2"/>
      <x:c r="T1040" s="2"/>
      <x:c r="U1040" s="2"/>
      <x:c r="V1040" s="2"/>
      <x:c r="W1040" s="2"/>
      <x:c r="X1040" s="2"/>
      <x:c r="Y1040" s="2"/>
      <x:c r="Z1040" s="2"/>
      <x:c r="AA1040" s="2"/>
      <x:c r="AB1040" s="2"/>
      <x:c r="AC1040" s="2"/>
      <x:c r="AD1040" s="2"/>
      <x:c r="AE1040" s="2"/>
      <x:c r="AF1040" s="2"/>
      <x:c r="AG1040" s="2"/>
      <x:c r="AH1040" s="2"/>
      <x:c r="AI1040" s="2"/>
      <x:c r="AJ1040" s="2"/>
      <x:c r="AK1040" s="2"/>
      <x:c r="AL1040" s="2"/>
      <x:c r="AM1040" s="2"/>
      <x:c r="AN1040" s="2"/>
      <x:c r="AO1040" s="2"/>
      <x:c r="AP1040" s="2"/>
      <x:c r="AQ1040" s="2"/>
      <x:c r="AR1040" s="2"/>
      <x:c r="AS1040" s="2"/>
    </x:row>
    <x:row r="1041">
      <x:c r="B1041" s="2"/>
      <x:c r="C1041" s="2"/>
      <x:c r="D1041" s="2"/>
      <x:c r="E1041" s="2"/>
      <x:c r="F1041" s="2"/>
      <x:c r="G1041" s="2"/>
      <x:c r="H1041" s="2"/>
      <x:c r="I1041" s="2"/>
      <x:c r="J1041" s="2"/>
      <x:c r="K1041" s="2"/>
      <x:c r="L1041" s="2"/>
      <x:c r="M1041" s="2"/>
      <x:c r="N1041" s="2"/>
      <x:c r="O1041" s="2"/>
      <x:c r="P1041" s="2"/>
      <x:c r="Q1041" s="2"/>
      <x:c r="R1041" s="2"/>
      <x:c r="S1041" s="2"/>
      <x:c r="T1041" s="2"/>
      <x:c r="U1041" s="2"/>
      <x:c r="V1041" s="2"/>
      <x:c r="W1041" s="2"/>
      <x:c r="X1041" s="2"/>
      <x:c r="Y1041" s="2"/>
      <x:c r="Z1041" s="2"/>
      <x:c r="AA1041" s="2"/>
      <x:c r="AB1041" s="2"/>
      <x:c r="AC1041" s="2"/>
      <x:c r="AD1041" s="2"/>
      <x:c r="AE1041" s="2"/>
      <x:c r="AF1041" s="2"/>
      <x:c r="AG1041" s="2"/>
      <x:c r="AH1041" s="2"/>
      <x:c r="AI1041" s="2"/>
      <x:c r="AJ1041" s="2"/>
      <x:c r="AK1041" s="2"/>
      <x:c r="AL1041" s="2"/>
      <x:c r="AM1041" s="2"/>
      <x:c r="AN1041" s="2"/>
      <x:c r="AO1041" s="2"/>
      <x:c r="AP1041" s="2"/>
      <x:c r="AQ1041" s="2"/>
      <x:c r="AR1041" s="2"/>
      <x:c r="AS1041" s="2"/>
    </x:row>
    <x:row r="1042">
      <x:c r="B1042" s="2"/>
      <x:c r="C1042" s="2"/>
      <x:c r="D1042" s="2"/>
      <x:c r="E1042" s="2"/>
      <x:c r="F1042" s="2"/>
      <x:c r="G1042" s="2"/>
      <x:c r="H1042" s="2"/>
      <x:c r="I1042" s="2"/>
      <x:c r="J1042" s="2"/>
      <x:c r="K1042" s="2"/>
      <x:c r="L1042" s="2"/>
      <x:c r="M1042" s="2"/>
      <x:c r="N1042" s="2"/>
      <x:c r="O1042" s="2"/>
      <x:c r="P1042" s="2"/>
      <x:c r="Q1042" s="2"/>
      <x:c r="R1042" s="2"/>
      <x:c r="S1042" s="2"/>
      <x:c r="T1042" s="2"/>
      <x:c r="U1042" s="2"/>
      <x:c r="V1042" s="2"/>
      <x:c r="W1042" s="2"/>
      <x:c r="X1042" s="2"/>
      <x:c r="Y1042" s="2"/>
      <x:c r="Z1042" s="2"/>
      <x:c r="AA1042" s="2"/>
      <x:c r="AB1042" s="2"/>
      <x:c r="AC1042" s="2"/>
      <x:c r="AD1042" s="2"/>
      <x:c r="AE1042" s="2"/>
      <x:c r="AF1042" s="2"/>
      <x:c r="AG1042" s="2"/>
      <x:c r="AH1042" s="2"/>
      <x:c r="AI1042" s="2"/>
      <x:c r="AJ1042" s="2"/>
      <x:c r="AK1042" s="2"/>
      <x:c r="AL1042" s="2"/>
      <x:c r="AM1042" s="2"/>
      <x:c r="AN1042" s="2"/>
      <x:c r="AO1042" s="2"/>
      <x:c r="AP1042" s="2"/>
      <x:c r="AQ1042" s="2"/>
      <x:c r="AR1042" s="2"/>
      <x:c r="AS1042" s="2"/>
    </x:row>
    <x:row r="1043">
      <x:c r="B1043" s="2"/>
      <x:c r="C1043" s="2"/>
      <x:c r="D1043" s="2"/>
      <x:c r="E1043" s="2"/>
      <x:c r="F1043" s="2"/>
      <x:c r="G1043" s="2"/>
      <x:c r="H1043" s="2"/>
      <x:c r="I1043" s="2"/>
      <x:c r="J1043" s="2"/>
      <x:c r="K1043" s="2"/>
      <x:c r="L1043" s="2"/>
      <x:c r="M1043" s="2"/>
      <x:c r="N1043" s="2"/>
      <x:c r="O1043" s="2"/>
      <x:c r="P1043" s="2"/>
      <x:c r="Q1043" s="2"/>
      <x:c r="R1043" s="2"/>
      <x:c r="S1043" s="2"/>
      <x:c r="T1043" s="2"/>
      <x:c r="U1043" s="2"/>
      <x:c r="V1043" s="2"/>
      <x:c r="W1043" s="2"/>
      <x:c r="X1043" s="2"/>
      <x:c r="Y1043" s="2"/>
      <x:c r="Z1043" s="2"/>
      <x:c r="AA1043" s="2"/>
      <x:c r="AB1043" s="2"/>
      <x:c r="AC1043" s="2"/>
      <x:c r="AD1043" s="2"/>
      <x:c r="AE1043" s="2"/>
      <x:c r="AF1043" s="2"/>
      <x:c r="AG1043" s="2"/>
      <x:c r="AH1043" s="2"/>
      <x:c r="AI1043" s="2"/>
      <x:c r="AJ1043" s="2"/>
      <x:c r="AK1043" s="2"/>
      <x:c r="AL1043" s="2"/>
      <x:c r="AM1043" s="2"/>
      <x:c r="AN1043" s="2"/>
      <x:c r="AO1043" s="2"/>
      <x:c r="AP1043" s="2"/>
      <x:c r="AQ1043" s="2"/>
      <x:c r="AR1043" s="2"/>
      <x:c r="AS1043" s="2"/>
    </x:row>
    <x:row r="1044">
      <x:c r="B1044" s="2"/>
      <x:c r="C1044" s="2"/>
      <x:c r="D1044" s="2"/>
      <x:c r="E1044" s="2"/>
      <x:c r="F1044" s="2"/>
      <x:c r="G1044" s="2"/>
      <x:c r="H1044" s="2"/>
      <x:c r="I1044" s="2"/>
      <x:c r="J1044" s="2"/>
      <x:c r="K1044" s="2"/>
      <x:c r="L1044" s="2"/>
      <x:c r="M1044" s="2"/>
      <x:c r="N1044" s="2"/>
      <x:c r="O1044" s="2"/>
      <x:c r="P1044" s="2"/>
      <x:c r="Q1044" s="2"/>
      <x:c r="R1044" s="2"/>
      <x:c r="S1044" s="2"/>
      <x:c r="T1044" s="2"/>
      <x:c r="U1044" s="2"/>
      <x:c r="V1044" s="2"/>
      <x:c r="W1044" s="2"/>
      <x:c r="X1044" s="2"/>
      <x:c r="Y1044" s="2"/>
      <x:c r="Z1044" s="2"/>
      <x:c r="AA1044" s="2"/>
      <x:c r="AB1044" s="2"/>
      <x:c r="AC1044" s="2"/>
      <x:c r="AD1044" s="2"/>
      <x:c r="AE1044" s="2"/>
      <x:c r="AF1044" s="2"/>
      <x:c r="AG1044" s="2"/>
      <x:c r="AH1044" s="2"/>
      <x:c r="AI1044" s="2"/>
      <x:c r="AJ1044" s="2"/>
      <x:c r="AK1044" s="2"/>
      <x:c r="AL1044" s="2"/>
      <x:c r="AM1044" s="2"/>
      <x:c r="AN1044" s="2"/>
      <x:c r="AO1044" s="2"/>
      <x:c r="AP1044" s="2"/>
      <x:c r="AQ1044" s="2"/>
      <x:c r="AR1044" s="2"/>
      <x:c r="AS1044" s="2"/>
    </x:row>
    <x:row r="1045">
      <x:c r="B1045" s="2"/>
      <x:c r="C1045" s="2"/>
      <x:c r="D1045" s="2"/>
      <x:c r="E1045" s="2"/>
      <x:c r="F1045" s="2"/>
      <x:c r="G1045" s="2"/>
      <x:c r="H1045" s="2"/>
      <x:c r="I1045" s="2"/>
      <x:c r="J1045" s="2"/>
      <x:c r="K1045" s="2"/>
      <x:c r="L1045" s="2"/>
      <x:c r="M1045" s="2"/>
      <x:c r="N1045" s="2"/>
      <x:c r="O1045" s="2"/>
      <x:c r="P1045" s="2"/>
      <x:c r="Q1045" s="2"/>
      <x:c r="R1045" s="2"/>
      <x:c r="S1045" s="2"/>
      <x:c r="T1045" s="2"/>
      <x:c r="U1045" s="2"/>
      <x:c r="V1045" s="2"/>
      <x:c r="W1045" s="2"/>
      <x:c r="X1045" s="2"/>
      <x:c r="Y1045" s="2"/>
      <x:c r="Z1045" s="2"/>
      <x:c r="AA1045" s="2"/>
      <x:c r="AB1045" s="2"/>
      <x:c r="AC1045" s="2"/>
      <x:c r="AD1045" s="2"/>
      <x:c r="AE1045" s="2"/>
      <x:c r="AF1045" s="2"/>
      <x:c r="AG1045" s="2"/>
      <x:c r="AH1045" s="2"/>
      <x:c r="AI1045" s="2"/>
      <x:c r="AJ1045" s="2"/>
      <x:c r="AK1045" s="2"/>
      <x:c r="AL1045" s="2"/>
      <x:c r="AM1045" s="2"/>
      <x:c r="AN1045" s="2"/>
      <x:c r="AO1045" s="2"/>
      <x:c r="AP1045" s="2"/>
      <x:c r="AQ1045" s="2"/>
      <x:c r="AR1045" s="2"/>
      <x:c r="AS1045" s="2"/>
    </x:row>
    <x:row r="1046">
      <x:c r="B1046" s="2"/>
      <x:c r="C1046" s="2"/>
      <x:c r="D1046" s="2"/>
      <x:c r="E1046" s="2"/>
      <x:c r="F1046" s="2"/>
      <x:c r="G1046" s="2"/>
      <x:c r="H1046" s="2"/>
      <x:c r="I1046" s="2"/>
      <x:c r="J1046" s="2"/>
      <x:c r="K1046" s="2"/>
      <x:c r="L1046" s="2"/>
      <x:c r="M1046" s="2"/>
      <x:c r="N1046" s="2"/>
      <x:c r="O1046" s="2"/>
      <x:c r="P1046" s="2"/>
      <x:c r="Q1046" s="2"/>
      <x:c r="R1046" s="2"/>
      <x:c r="S1046" s="2"/>
      <x:c r="T1046" s="2"/>
      <x:c r="U1046" s="2"/>
      <x:c r="V1046" s="2"/>
      <x:c r="W1046" s="2"/>
      <x:c r="X1046" s="2"/>
      <x:c r="Y1046" s="2"/>
      <x:c r="Z1046" s="2"/>
      <x:c r="AA1046" s="2"/>
      <x:c r="AB1046" s="2"/>
      <x:c r="AC1046" s="2"/>
      <x:c r="AD1046" s="2"/>
      <x:c r="AE1046" s="2"/>
      <x:c r="AF1046" s="2"/>
      <x:c r="AG1046" s="2"/>
      <x:c r="AH1046" s="2"/>
      <x:c r="AI1046" s="2"/>
      <x:c r="AJ1046" s="2"/>
      <x:c r="AK1046" s="2"/>
      <x:c r="AL1046" s="2"/>
      <x:c r="AM1046" s="2"/>
      <x:c r="AN1046" s="2"/>
      <x:c r="AO1046" s="2"/>
      <x:c r="AP1046" s="2"/>
      <x:c r="AQ1046" s="2"/>
      <x:c r="AR1046" s="2"/>
      <x:c r="AS1046" s="2"/>
    </x:row>
    <x:row r="1047">
      <x:c r="B1047" s="2"/>
      <x:c r="C1047" s="2"/>
      <x:c r="D1047" s="2"/>
      <x:c r="E1047" s="2"/>
      <x:c r="F1047" s="2"/>
      <x:c r="G1047" s="2"/>
      <x:c r="H1047" s="2"/>
      <x:c r="I1047" s="2"/>
      <x:c r="J1047" s="2"/>
      <x:c r="K1047" s="2"/>
      <x:c r="L1047" s="2"/>
      <x:c r="M1047" s="2"/>
      <x:c r="N1047" s="2"/>
      <x:c r="O1047" s="2"/>
      <x:c r="P1047" s="2"/>
      <x:c r="Q1047" s="2"/>
      <x:c r="R1047" s="2"/>
      <x:c r="S1047" s="2"/>
      <x:c r="T1047" s="2"/>
      <x:c r="U1047" s="2"/>
      <x:c r="V1047" s="2"/>
      <x:c r="W1047" s="2"/>
      <x:c r="X1047" s="2"/>
      <x:c r="Y1047" s="2"/>
      <x:c r="Z1047" s="2"/>
      <x:c r="AA1047" s="2"/>
      <x:c r="AB1047" s="2"/>
      <x:c r="AC1047" s="2"/>
      <x:c r="AD1047" s="2"/>
      <x:c r="AE1047" s="2"/>
      <x:c r="AF1047" s="2"/>
      <x:c r="AG1047" s="2"/>
      <x:c r="AH1047" s="2"/>
      <x:c r="AI1047" s="2"/>
      <x:c r="AJ1047" s="2"/>
      <x:c r="AK1047" s="2"/>
      <x:c r="AL1047" s="2"/>
      <x:c r="AM1047" s="2"/>
      <x:c r="AN1047" s="2"/>
      <x:c r="AO1047" s="2"/>
      <x:c r="AP1047" s="2"/>
      <x:c r="AQ1047" s="2"/>
      <x:c r="AR1047" s="2"/>
      <x:c r="AS1047" s="2"/>
    </x:row>
    <x:row r="1048">
      <x:c r="B1048" s="2"/>
      <x:c r="C1048" s="2"/>
      <x:c r="D1048" s="2"/>
      <x:c r="E1048" s="2"/>
      <x:c r="F1048" s="2"/>
      <x:c r="G1048" s="2"/>
      <x:c r="H1048" s="2"/>
      <x:c r="I1048" s="2"/>
      <x:c r="J1048" s="2"/>
      <x:c r="K1048" s="2"/>
      <x:c r="L1048" s="2"/>
      <x:c r="M1048" s="2"/>
      <x:c r="N1048" s="2"/>
      <x:c r="O1048" s="2"/>
      <x:c r="P1048" s="2"/>
      <x:c r="Q1048" s="2"/>
      <x:c r="R1048" s="2"/>
      <x:c r="S1048" s="2"/>
      <x:c r="T1048" s="2"/>
      <x:c r="U1048" s="2"/>
      <x:c r="V1048" s="2"/>
      <x:c r="W1048" s="2"/>
      <x:c r="X1048" s="2"/>
      <x:c r="Y1048" s="2"/>
      <x:c r="Z1048" s="2"/>
      <x:c r="AA1048" s="2"/>
      <x:c r="AB1048" s="2"/>
      <x:c r="AC1048" s="2"/>
      <x:c r="AD1048" s="2"/>
      <x:c r="AE1048" s="2"/>
      <x:c r="AF1048" s="2"/>
      <x:c r="AG1048" s="2"/>
      <x:c r="AH1048" s="2"/>
      <x:c r="AI1048" s="2"/>
      <x:c r="AJ1048" s="2"/>
      <x:c r="AK1048" s="2"/>
      <x:c r="AL1048" s="2"/>
      <x:c r="AM1048" s="2"/>
      <x:c r="AN1048" s="2"/>
      <x:c r="AO1048" s="2"/>
      <x:c r="AP1048" s="2"/>
      <x:c r="AQ1048" s="2"/>
      <x:c r="AR1048" s="2"/>
      <x:c r="AS1048" s="2"/>
    </x:row>
    <x:row r="1049">
      <x:c r="B1049" s="2"/>
      <x:c r="C1049" s="2"/>
      <x:c r="D1049" s="2"/>
      <x:c r="E1049" s="2"/>
      <x:c r="F1049" s="2"/>
      <x:c r="G1049" s="2"/>
      <x:c r="H1049" s="2"/>
      <x:c r="I1049" s="2"/>
      <x:c r="J1049" s="2"/>
      <x:c r="K1049" s="2"/>
      <x:c r="L1049" s="2"/>
      <x:c r="M1049" s="2"/>
      <x:c r="N1049" s="2"/>
      <x:c r="O1049" s="2"/>
      <x:c r="P1049" s="2"/>
      <x:c r="Q1049" s="2"/>
      <x:c r="R1049" s="2"/>
      <x:c r="S1049" s="2"/>
      <x:c r="T1049" s="2"/>
      <x:c r="U1049" s="2"/>
      <x:c r="V1049" s="2"/>
      <x:c r="W1049" s="2"/>
      <x:c r="X1049" s="2"/>
      <x:c r="Y1049" s="2"/>
      <x:c r="Z1049" s="2"/>
      <x:c r="AA1049" s="2"/>
      <x:c r="AB1049" s="2"/>
      <x:c r="AC1049" s="2"/>
      <x:c r="AD1049" s="2"/>
      <x:c r="AE1049" s="2"/>
      <x:c r="AF1049" s="2"/>
      <x:c r="AG1049" s="2"/>
      <x:c r="AH1049" s="2"/>
      <x:c r="AI1049" s="2"/>
      <x:c r="AJ1049" s="2"/>
      <x:c r="AK1049" s="2"/>
      <x:c r="AL1049" s="2"/>
      <x:c r="AM1049" s="2"/>
      <x:c r="AN1049" s="2"/>
      <x:c r="AO1049" s="2"/>
      <x:c r="AP1049" s="2"/>
      <x:c r="AQ1049" s="2"/>
      <x:c r="AR1049" s="2"/>
      <x:c r="AS1049" s="2"/>
    </x:row>
    <x:row r="1050">
      <x:c r="B1050" s="2"/>
      <x:c r="C1050" s="2"/>
      <x:c r="D1050" s="2"/>
      <x:c r="E1050" s="2"/>
      <x:c r="F1050" s="2"/>
      <x:c r="G1050" s="2"/>
      <x:c r="H1050" s="2"/>
      <x:c r="I1050" s="2"/>
      <x:c r="J1050" s="2"/>
      <x:c r="K1050" s="2"/>
      <x:c r="L1050" s="2"/>
      <x:c r="M1050" s="2"/>
      <x:c r="N1050" s="2"/>
      <x:c r="O1050" s="2"/>
      <x:c r="P1050" s="2"/>
      <x:c r="Q1050" s="2"/>
      <x:c r="R1050" s="2"/>
      <x:c r="S1050" s="2"/>
      <x:c r="T1050" s="2"/>
      <x:c r="U1050" s="2"/>
      <x:c r="V1050" s="2"/>
      <x:c r="W1050" s="2"/>
      <x:c r="X1050" s="2"/>
      <x:c r="Y1050" s="2"/>
      <x:c r="Z1050" s="2"/>
      <x:c r="AA1050" s="2"/>
      <x:c r="AB1050" s="2"/>
      <x:c r="AC1050" s="2"/>
      <x:c r="AD1050" s="2"/>
      <x:c r="AE1050" s="2"/>
      <x:c r="AF1050" s="2"/>
      <x:c r="AG1050" s="2"/>
      <x:c r="AH1050" s="2"/>
      <x:c r="AI1050" s="2"/>
      <x:c r="AJ1050" s="2"/>
      <x:c r="AK1050" s="2"/>
      <x:c r="AL1050" s="2"/>
      <x:c r="AM1050" s="2"/>
      <x:c r="AN1050" s="2"/>
      <x:c r="AO1050" s="2"/>
      <x:c r="AP1050" s="2"/>
      <x:c r="AQ1050" s="2"/>
      <x:c r="AR1050" s="2"/>
      <x:c r="AS1050" s="2"/>
    </x:row>
    <x:row r="1051">
      <x:c r="B1051" s="2"/>
      <x:c r="C1051" s="2"/>
      <x:c r="D1051" s="2"/>
      <x:c r="E1051" s="2"/>
      <x:c r="F1051" s="2"/>
      <x:c r="G1051" s="2"/>
      <x:c r="H1051" s="2"/>
      <x:c r="I1051" s="2"/>
      <x:c r="J1051" s="2"/>
      <x:c r="K1051" s="2"/>
      <x:c r="L1051" s="2"/>
      <x:c r="M1051" s="2"/>
      <x:c r="N1051" s="2"/>
      <x:c r="O1051" s="2"/>
      <x:c r="P1051" s="2"/>
      <x:c r="Q1051" s="2"/>
      <x:c r="R1051" s="2"/>
      <x:c r="S1051" s="2"/>
      <x:c r="T1051" s="2"/>
      <x:c r="U1051" s="2"/>
      <x:c r="V1051" s="2"/>
      <x:c r="W1051" s="2"/>
      <x:c r="X1051" s="2"/>
      <x:c r="Y1051" s="2"/>
      <x:c r="Z1051" s="2"/>
      <x:c r="AA1051" s="2"/>
      <x:c r="AB1051" s="2"/>
      <x:c r="AC1051" s="2"/>
      <x:c r="AD1051" s="2"/>
      <x:c r="AE1051" s="2"/>
      <x:c r="AF1051" s="2"/>
      <x:c r="AG1051" s="2"/>
      <x:c r="AH1051" s="2"/>
      <x:c r="AI1051" s="2"/>
      <x:c r="AJ1051" s="2"/>
      <x:c r="AK1051" s="2"/>
      <x:c r="AL1051" s="2"/>
      <x:c r="AM1051" s="2"/>
      <x:c r="AN1051" s="2"/>
      <x:c r="AO1051" s="2"/>
      <x:c r="AP1051" s="2"/>
      <x:c r="AQ1051" s="2"/>
      <x:c r="AR1051" s="2"/>
      <x:c r="AS1051" s="2"/>
    </x:row>
    <x:row r="1052">
      <x:c r="B1052" s="2"/>
      <x:c r="C1052" s="2"/>
      <x:c r="D1052" s="2"/>
      <x:c r="E1052" s="2"/>
      <x:c r="F1052" s="2"/>
      <x:c r="G1052" s="2"/>
      <x:c r="H1052" s="2"/>
      <x:c r="I1052" s="2"/>
      <x:c r="J1052" s="2"/>
      <x:c r="K1052" s="2"/>
      <x:c r="L1052" s="2"/>
      <x:c r="M1052" s="2"/>
      <x:c r="N1052" s="2"/>
      <x:c r="O1052" s="2"/>
      <x:c r="P1052" s="2"/>
      <x:c r="Q1052" s="2"/>
      <x:c r="R1052" s="2"/>
      <x:c r="S1052" s="2"/>
      <x:c r="T1052" s="2"/>
      <x:c r="U1052" s="2"/>
      <x:c r="V1052" s="2"/>
      <x:c r="W1052" s="2"/>
      <x:c r="X1052" s="2"/>
      <x:c r="Y1052" s="2"/>
      <x:c r="Z1052" s="2"/>
      <x:c r="AA1052" s="2"/>
      <x:c r="AB1052" s="2"/>
      <x:c r="AC1052" s="2"/>
      <x:c r="AD1052" s="2"/>
      <x:c r="AE1052" s="2"/>
      <x:c r="AF1052" s="2"/>
      <x:c r="AG1052" s="2"/>
      <x:c r="AH1052" s="2"/>
      <x:c r="AI1052" s="2"/>
      <x:c r="AJ1052" s="2"/>
      <x:c r="AK1052" s="2"/>
      <x:c r="AL1052" s="2"/>
      <x:c r="AM1052" s="2"/>
      <x:c r="AN1052" s="2"/>
      <x:c r="AO1052" s="2"/>
      <x:c r="AP1052" s="2"/>
      <x:c r="AQ1052" s="2"/>
      <x:c r="AR1052" s="2"/>
      <x:c r="AS1052" s="2"/>
    </x:row>
    <x:row r="1053">
      <x:c r="B1053" s="2"/>
      <x:c r="C1053" s="2"/>
      <x:c r="D1053" s="2"/>
      <x:c r="E1053" s="2"/>
      <x:c r="F1053" s="2"/>
      <x:c r="G1053" s="2"/>
      <x:c r="H1053" s="2"/>
      <x:c r="I1053" s="2"/>
      <x:c r="J1053" s="2"/>
      <x:c r="K1053" s="2"/>
      <x:c r="L1053" s="2"/>
      <x:c r="M1053" s="2"/>
      <x:c r="N1053" s="2"/>
      <x:c r="O1053" s="2"/>
      <x:c r="P1053" s="2"/>
      <x:c r="Q1053" s="2"/>
      <x:c r="R1053" s="2"/>
      <x:c r="S1053" s="2"/>
      <x:c r="T1053" s="2"/>
      <x:c r="U1053" s="2"/>
      <x:c r="V1053" s="2"/>
      <x:c r="W1053" s="2"/>
      <x:c r="X1053" s="2"/>
      <x:c r="Y1053" s="2"/>
      <x:c r="Z1053" s="2"/>
      <x:c r="AA1053" s="2"/>
      <x:c r="AB1053" s="2"/>
      <x:c r="AC1053" s="2"/>
      <x:c r="AD1053" s="2"/>
      <x:c r="AE1053" s="2"/>
      <x:c r="AF1053" s="2"/>
      <x:c r="AG1053" s="2"/>
      <x:c r="AH1053" s="2"/>
      <x:c r="AI1053" s="2"/>
      <x:c r="AJ1053" s="2"/>
      <x:c r="AK1053" s="2"/>
      <x:c r="AL1053" s="2"/>
      <x:c r="AM1053" s="2"/>
      <x:c r="AN1053" s="2"/>
      <x:c r="AO1053" s="2"/>
      <x:c r="AP1053" s="2"/>
      <x:c r="AQ1053" s="2"/>
      <x:c r="AR1053" s="2"/>
      <x:c r="AS1053" s="2"/>
    </x:row>
    <x:row r="1054">
      <x:c r="B1054" s="2"/>
      <x:c r="C1054" s="2"/>
      <x:c r="D1054" s="2"/>
      <x:c r="E1054" s="2"/>
      <x:c r="F1054" s="2"/>
      <x:c r="G1054" s="2"/>
      <x:c r="H1054" s="2"/>
      <x:c r="I1054" s="2"/>
      <x:c r="J1054" s="2"/>
      <x:c r="K1054" s="2"/>
      <x:c r="L1054" s="2"/>
      <x:c r="M1054" s="2"/>
      <x:c r="N1054" s="2"/>
      <x:c r="O1054" s="2"/>
      <x:c r="P1054" s="2"/>
      <x:c r="Q1054" s="2"/>
      <x:c r="R1054" s="2"/>
      <x:c r="S1054" s="2"/>
      <x:c r="T1054" s="2"/>
      <x:c r="U1054" s="2"/>
      <x:c r="V1054" s="2"/>
      <x:c r="W1054" s="2"/>
      <x:c r="X1054" s="2"/>
      <x:c r="Y1054" s="2"/>
      <x:c r="Z1054" s="2"/>
      <x:c r="AA1054" s="2"/>
      <x:c r="AB1054" s="2"/>
      <x:c r="AC1054" s="2"/>
      <x:c r="AD1054" s="2"/>
      <x:c r="AE1054" s="2"/>
      <x:c r="AF1054" s="2"/>
      <x:c r="AG1054" s="2"/>
      <x:c r="AH1054" s="2"/>
      <x:c r="AI1054" s="2"/>
      <x:c r="AJ1054" s="2"/>
      <x:c r="AK1054" s="2"/>
      <x:c r="AL1054" s="2"/>
      <x:c r="AM1054" s="2"/>
      <x:c r="AN1054" s="2"/>
      <x:c r="AO1054" s="2"/>
      <x:c r="AP1054" s="2"/>
      <x:c r="AQ1054" s="2"/>
      <x:c r="AR1054" s="2"/>
      <x:c r="AS1054" s="2"/>
    </x:row>
    <x:row r="1055">
      <x:c r="B1055" s="2"/>
      <x:c r="C1055" s="2"/>
      <x:c r="D1055" s="2"/>
      <x:c r="E1055" s="2"/>
      <x:c r="F1055" s="2"/>
      <x:c r="G1055" s="2"/>
      <x:c r="H1055" s="2"/>
      <x:c r="I1055" s="2"/>
      <x:c r="J1055" s="2"/>
      <x:c r="K1055" s="2"/>
      <x:c r="L1055" s="2"/>
      <x:c r="M1055" s="2"/>
      <x:c r="N1055" s="2"/>
      <x:c r="O1055" s="2"/>
      <x:c r="P1055" s="2"/>
      <x:c r="Q1055" s="2"/>
      <x:c r="R1055" s="2"/>
      <x:c r="S1055" s="2"/>
      <x:c r="T1055" s="2"/>
      <x:c r="U1055" s="2"/>
      <x:c r="V1055" s="2"/>
      <x:c r="W1055" s="2"/>
      <x:c r="X1055" s="2"/>
      <x:c r="Y1055" s="2"/>
      <x:c r="Z1055" s="2"/>
      <x:c r="AA1055" s="2"/>
      <x:c r="AB1055" s="2"/>
      <x:c r="AC1055" s="2"/>
      <x:c r="AD1055" s="2"/>
      <x:c r="AE1055" s="2"/>
      <x:c r="AF1055" s="2"/>
      <x:c r="AG1055" s="2"/>
      <x:c r="AH1055" s="2"/>
      <x:c r="AI1055" s="2"/>
      <x:c r="AJ1055" s="2"/>
      <x:c r="AK1055" s="2"/>
      <x:c r="AL1055" s="2"/>
      <x:c r="AM1055" s="2"/>
      <x:c r="AN1055" s="2"/>
      <x:c r="AO1055" s="2"/>
      <x:c r="AP1055" s="2"/>
      <x:c r="AQ1055" s="2"/>
      <x:c r="AR1055" s="2"/>
      <x:c r="AS1055" s="2"/>
    </x:row>
    <x:row r="1056">
      <x:c r="B1056" s="2"/>
      <x:c r="C1056" s="2"/>
      <x:c r="D1056" s="2"/>
      <x:c r="E1056" s="2"/>
      <x:c r="F1056" s="2"/>
      <x:c r="G1056" s="2"/>
      <x:c r="H1056" s="2"/>
      <x:c r="I1056" s="2"/>
      <x:c r="J1056" s="2"/>
      <x:c r="K1056" s="2"/>
      <x:c r="L1056" s="2"/>
      <x:c r="M1056" s="2"/>
      <x:c r="N1056" s="2"/>
      <x:c r="O1056" s="2"/>
      <x:c r="P1056" s="2"/>
      <x:c r="Q1056" s="2"/>
      <x:c r="R1056" s="2"/>
      <x:c r="S1056" s="2"/>
      <x:c r="T1056" s="2"/>
      <x:c r="U1056" s="2"/>
      <x:c r="V1056" s="2"/>
      <x:c r="W1056" s="2"/>
      <x:c r="X1056" s="2"/>
      <x:c r="Y1056" s="2"/>
      <x:c r="Z1056" s="2"/>
      <x:c r="AA1056" s="2"/>
      <x:c r="AB1056" s="2"/>
      <x:c r="AC1056" s="2"/>
      <x:c r="AD1056" s="2"/>
      <x:c r="AE1056" s="2"/>
      <x:c r="AF1056" s="2"/>
      <x:c r="AG1056" s="2"/>
      <x:c r="AH1056" s="2"/>
      <x:c r="AI1056" s="2"/>
      <x:c r="AJ1056" s="2"/>
      <x:c r="AK1056" s="2"/>
      <x:c r="AL1056" s="2"/>
      <x:c r="AM1056" s="2"/>
      <x:c r="AN1056" s="2"/>
      <x:c r="AO1056" s="2"/>
      <x:c r="AP1056" s="2"/>
      <x:c r="AQ1056" s="2"/>
      <x:c r="AR1056" s="2"/>
      <x:c r="AS1056" s="2"/>
    </x:row>
    <x:row r="1057">
      <x:c r="B1057" s="2"/>
      <x:c r="C1057" s="2"/>
      <x:c r="D1057" s="2"/>
      <x:c r="E1057" s="2"/>
      <x:c r="F1057" s="2"/>
      <x:c r="G1057" s="2"/>
      <x:c r="H1057" s="2"/>
      <x:c r="I1057" s="2"/>
      <x:c r="J1057" s="2"/>
      <x:c r="K1057" s="2"/>
      <x:c r="L1057" s="2"/>
      <x:c r="M1057" s="2"/>
      <x:c r="N1057" s="2"/>
      <x:c r="O1057" s="2"/>
      <x:c r="P1057" s="2"/>
      <x:c r="Q1057" s="2"/>
      <x:c r="R1057" s="2"/>
      <x:c r="S1057" s="2"/>
      <x:c r="T1057" s="2"/>
      <x:c r="U1057" s="2"/>
      <x:c r="V1057" s="2"/>
      <x:c r="W1057" s="2"/>
      <x:c r="X1057" s="2"/>
      <x:c r="Y1057" s="2"/>
      <x:c r="Z1057" s="2"/>
      <x:c r="AA1057" s="2"/>
      <x:c r="AB1057" s="2"/>
      <x:c r="AC1057" s="2"/>
      <x:c r="AD1057" s="2"/>
      <x:c r="AE1057" s="2"/>
      <x:c r="AF1057" s="2"/>
      <x:c r="AG1057" s="2"/>
      <x:c r="AH1057" s="2"/>
      <x:c r="AI1057" s="2"/>
      <x:c r="AJ1057" s="2"/>
      <x:c r="AK1057" s="2"/>
      <x:c r="AL1057" s="2"/>
      <x:c r="AM1057" s="2"/>
      <x:c r="AN1057" s="2"/>
      <x:c r="AO1057" s="2"/>
      <x:c r="AP1057" s="2"/>
      <x:c r="AQ1057" s="2"/>
      <x:c r="AR1057" s="2"/>
      <x:c r="AS1057" s="2"/>
    </x:row>
    <x:row r="1058">
      <x:c r="B1058" s="2"/>
      <x:c r="C1058" s="2"/>
      <x:c r="D1058" s="2"/>
      <x:c r="E1058" s="2"/>
      <x:c r="F1058" s="2"/>
      <x:c r="G1058" s="2"/>
      <x:c r="H1058" s="2"/>
      <x:c r="I1058" s="2"/>
      <x:c r="J1058" s="2"/>
      <x:c r="K1058" s="2"/>
      <x:c r="L1058" s="2"/>
      <x:c r="M1058" s="2"/>
      <x:c r="N1058" s="2"/>
      <x:c r="O1058" s="2"/>
      <x:c r="P1058" s="2"/>
      <x:c r="Q1058" s="2"/>
      <x:c r="R1058" s="2"/>
      <x:c r="S1058" s="2"/>
      <x:c r="T1058" s="2"/>
      <x:c r="U1058" s="2"/>
      <x:c r="V1058" s="2"/>
      <x:c r="W1058" s="2"/>
      <x:c r="X1058" s="2"/>
      <x:c r="Y1058" s="2"/>
      <x:c r="Z1058" s="2"/>
      <x:c r="AA1058" s="2"/>
      <x:c r="AB1058" s="2"/>
      <x:c r="AC1058" s="2"/>
      <x:c r="AD1058" s="2"/>
      <x:c r="AE1058" s="2"/>
      <x:c r="AF1058" s="2"/>
      <x:c r="AG1058" s="2"/>
      <x:c r="AH1058" s="2"/>
      <x:c r="AI1058" s="2"/>
      <x:c r="AJ1058" s="2"/>
      <x:c r="AK1058" s="2"/>
      <x:c r="AL1058" s="2"/>
      <x:c r="AM1058" s="2"/>
      <x:c r="AN1058" s="2"/>
      <x:c r="AO1058" s="2"/>
      <x:c r="AP1058" s="2"/>
      <x:c r="AQ1058" s="2"/>
      <x:c r="AR1058" s="2"/>
      <x:c r="AS1058" s="2"/>
    </x:row>
    <x:row r="1059">
      <x:c r="B1059" s="2"/>
      <x:c r="C1059" s="2"/>
      <x:c r="D1059" s="2"/>
      <x:c r="E1059" s="2"/>
      <x:c r="F1059" s="2"/>
      <x:c r="G1059" s="2"/>
      <x:c r="H1059" s="2"/>
      <x:c r="I1059" s="2"/>
      <x:c r="J1059" s="2"/>
      <x:c r="K1059" s="2"/>
      <x:c r="L1059" s="2"/>
      <x:c r="M1059" s="2"/>
      <x:c r="N1059" s="2"/>
      <x:c r="O1059" s="2"/>
      <x:c r="P1059" s="2"/>
      <x:c r="Q1059" s="2"/>
      <x:c r="R1059" s="2"/>
      <x:c r="S1059" s="2"/>
      <x:c r="T1059" s="2"/>
      <x:c r="U1059" s="2"/>
      <x:c r="V1059" s="2"/>
      <x:c r="W1059" s="2"/>
      <x:c r="X1059" s="2"/>
      <x:c r="Y1059" s="2"/>
      <x:c r="Z1059" s="2"/>
      <x:c r="AA1059" s="2"/>
      <x:c r="AB1059" s="2"/>
      <x:c r="AC1059" s="2"/>
      <x:c r="AD1059" s="2"/>
      <x:c r="AE1059" s="2"/>
      <x:c r="AF1059" s="2"/>
      <x:c r="AG1059" s="2"/>
      <x:c r="AH1059" s="2"/>
      <x:c r="AI1059" s="2"/>
      <x:c r="AJ1059" s="2"/>
      <x:c r="AK1059" s="2"/>
      <x:c r="AL1059" s="2"/>
      <x:c r="AM1059" s="2"/>
      <x:c r="AN1059" s="2"/>
      <x:c r="AO1059" s="2"/>
      <x:c r="AP1059" s="2"/>
      <x:c r="AQ1059" s="2"/>
      <x:c r="AR1059" s="2"/>
      <x:c r="AS1059" s="2"/>
    </x:row>
    <x:row r="1060">
      <x:c r="B1060" s="2"/>
      <x:c r="C1060" s="2"/>
      <x:c r="D1060" s="2"/>
      <x:c r="E1060" s="2"/>
      <x:c r="F1060" s="2"/>
      <x:c r="G1060" s="2"/>
      <x:c r="H1060" s="2"/>
      <x:c r="I1060" s="2"/>
      <x:c r="J1060" s="2"/>
      <x:c r="K1060" s="2"/>
      <x:c r="L1060" s="2"/>
      <x:c r="M1060" s="2"/>
      <x:c r="N1060" s="2"/>
      <x:c r="O1060" s="2"/>
      <x:c r="P1060" s="2"/>
      <x:c r="Q1060" s="2"/>
      <x:c r="R1060" s="2"/>
      <x:c r="S1060" s="2"/>
      <x:c r="T1060" s="2"/>
      <x:c r="U1060" s="2"/>
      <x:c r="V1060" s="2"/>
      <x:c r="W1060" s="2"/>
      <x:c r="X1060" s="2"/>
      <x:c r="Y1060" s="2"/>
      <x:c r="Z1060" s="2"/>
      <x:c r="AA1060" s="2"/>
      <x:c r="AB1060" s="2"/>
      <x:c r="AC1060" s="2"/>
      <x:c r="AD1060" s="2"/>
      <x:c r="AE1060" s="2"/>
      <x:c r="AF1060" s="2"/>
      <x:c r="AG1060" s="2"/>
      <x:c r="AH1060" s="2"/>
      <x:c r="AI1060" s="2"/>
      <x:c r="AJ1060" s="2"/>
      <x:c r="AK1060" s="2"/>
      <x:c r="AL1060" s="2"/>
      <x:c r="AM1060" s="2"/>
      <x:c r="AN1060" s="2"/>
      <x:c r="AO1060" s="2"/>
      <x:c r="AP1060" s="2"/>
      <x:c r="AQ1060" s="2"/>
      <x:c r="AR1060" s="2"/>
      <x:c r="AS1060" s="2"/>
    </x:row>
    <x:row r="1061">
      <x:c r="B1061" s="2"/>
      <x:c r="C1061" s="2"/>
      <x:c r="D1061" s="2"/>
      <x:c r="E1061" s="2"/>
      <x:c r="F1061" s="2"/>
      <x:c r="G1061" s="2"/>
      <x:c r="H1061" s="2"/>
      <x:c r="I1061" s="2"/>
      <x:c r="J1061" s="2"/>
      <x:c r="K1061" s="2"/>
      <x:c r="L1061" s="2"/>
      <x:c r="M1061" s="2"/>
      <x:c r="N1061" s="2"/>
      <x:c r="O1061" s="2"/>
      <x:c r="P1061" s="2"/>
      <x:c r="Q1061" s="2"/>
      <x:c r="R1061" s="2"/>
      <x:c r="S1061" s="2"/>
      <x:c r="T1061" s="2"/>
      <x:c r="U1061" s="2"/>
      <x:c r="V1061" s="2"/>
      <x:c r="W1061" s="2"/>
      <x:c r="X1061" s="2"/>
      <x:c r="Y1061" s="2"/>
      <x:c r="Z1061" s="2"/>
      <x:c r="AA1061" s="2"/>
      <x:c r="AB1061" s="2"/>
      <x:c r="AC1061" s="2"/>
      <x:c r="AD1061" s="2"/>
      <x:c r="AE1061" s="2"/>
      <x:c r="AF1061" s="2"/>
      <x:c r="AG1061" s="2"/>
      <x:c r="AH1061" s="2"/>
      <x:c r="AI1061" s="2"/>
      <x:c r="AJ1061" s="2"/>
      <x:c r="AK1061" s="2"/>
      <x:c r="AL1061" s="2"/>
      <x:c r="AM1061" s="2"/>
      <x:c r="AN1061" s="2"/>
      <x:c r="AO1061" s="2"/>
      <x:c r="AP1061" s="2"/>
      <x:c r="AQ1061" s="2"/>
      <x:c r="AR1061" s="2"/>
      <x:c r="AS1061" s="2"/>
    </x:row>
    <x:row r="1062">
      <x:c r="B1062" s="2"/>
      <x:c r="C1062" s="2"/>
      <x:c r="D1062" s="2"/>
      <x:c r="E1062" s="2"/>
      <x:c r="F1062" s="2"/>
      <x:c r="G1062" s="2"/>
      <x:c r="H1062" s="2"/>
      <x:c r="I1062" s="2"/>
      <x:c r="J1062" s="2"/>
      <x:c r="K1062" s="2"/>
      <x:c r="L1062" s="2"/>
      <x:c r="M1062" s="2"/>
      <x:c r="N1062" s="2"/>
      <x:c r="O1062" s="2"/>
      <x:c r="P1062" s="2"/>
      <x:c r="Q1062" s="2"/>
      <x:c r="R1062" s="2"/>
      <x:c r="S1062" s="2"/>
      <x:c r="T1062" s="2"/>
      <x:c r="U1062" s="2"/>
      <x:c r="V1062" s="2"/>
      <x:c r="W1062" s="2"/>
      <x:c r="X1062" s="2"/>
      <x:c r="Y1062" s="2"/>
      <x:c r="Z1062" s="2"/>
      <x:c r="AA1062" s="2"/>
      <x:c r="AB1062" s="2"/>
      <x:c r="AC1062" s="2"/>
      <x:c r="AD1062" s="2"/>
      <x:c r="AE1062" s="2"/>
      <x:c r="AF1062" s="2"/>
      <x:c r="AG1062" s="2"/>
      <x:c r="AH1062" s="2"/>
      <x:c r="AI1062" s="2"/>
      <x:c r="AJ1062" s="2"/>
      <x:c r="AK1062" s="2"/>
      <x:c r="AL1062" s="2"/>
      <x:c r="AM1062" s="2"/>
      <x:c r="AN1062" s="2"/>
      <x:c r="AO1062" s="2"/>
      <x:c r="AP1062" s="2"/>
      <x:c r="AQ1062" s="2"/>
      <x:c r="AR1062" s="2"/>
      <x:c r="AS1062" s="2"/>
    </x:row>
    <x:row r="1063">
      <x:c r="B1063" s="2"/>
      <x:c r="C1063" s="2"/>
      <x:c r="D1063" s="2"/>
      <x:c r="E1063" s="2"/>
      <x:c r="F1063" s="2"/>
      <x:c r="G1063" s="2"/>
      <x:c r="H1063" s="2"/>
      <x:c r="I1063" s="2"/>
      <x:c r="J1063" s="2"/>
      <x:c r="K1063" s="2"/>
      <x:c r="L1063" s="2"/>
      <x:c r="M1063" s="2"/>
      <x:c r="N1063" s="2"/>
      <x:c r="O1063" s="2"/>
      <x:c r="P1063" s="2"/>
      <x:c r="Q1063" s="2"/>
      <x:c r="R1063" s="2"/>
      <x:c r="S1063" s="2"/>
      <x:c r="T1063" s="2"/>
      <x:c r="U1063" s="2"/>
      <x:c r="V1063" s="2"/>
      <x:c r="W1063" s="2"/>
      <x:c r="X1063" s="2"/>
      <x:c r="Y1063" s="2"/>
      <x:c r="Z1063" s="2"/>
      <x:c r="AA1063" s="2"/>
      <x:c r="AB1063" s="2"/>
      <x:c r="AC1063" s="2"/>
      <x:c r="AD1063" s="2"/>
      <x:c r="AE1063" s="2"/>
      <x:c r="AF1063" s="2"/>
      <x:c r="AG1063" s="2"/>
      <x:c r="AH1063" s="2"/>
      <x:c r="AI1063" s="2"/>
      <x:c r="AJ1063" s="2"/>
      <x:c r="AK1063" s="2"/>
      <x:c r="AL1063" s="2"/>
      <x:c r="AM1063" s="2"/>
      <x:c r="AN1063" s="2"/>
      <x:c r="AO1063" s="2"/>
      <x:c r="AP1063" s="2"/>
      <x:c r="AQ1063" s="2"/>
      <x:c r="AR1063" s="2"/>
      <x:c r="AS1063" s="2"/>
    </x:row>
    <x:row r="1064">
      <x:c r="B1064" s="2"/>
      <x:c r="C1064" s="2"/>
      <x:c r="D1064" s="2"/>
      <x:c r="E1064" s="2"/>
      <x:c r="F1064" s="2"/>
      <x:c r="G1064" s="2"/>
      <x:c r="H1064" s="2"/>
      <x:c r="I1064" s="2"/>
      <x:c r="J1064" s="2"/>
      <x:c r="K1064" s="2"/>
      <x:c r="L1064" s="2"/>
      <x:c r="M1064" s="2"/>
      <x:c r="N1064" s="2"/>
      <x:c r="O1064" s="2"/>
      <x:c r="P1064" s="2"/>
      <x:c r="Q1064" s="2"/>
      <x:c r="R1064" s="2"/>
      <x:c r="S1064" s="2"/>
      <x:c r="T1064" s="2"/>
      <x:c r="U1064" s="2"/>
      <x:c r="V1064" s="2"/>
      <x:c r="W1064" s="2"/>
      <x:c r="X1064" s="2"/>
      <x:c r="Y1064" s="2"/>
      <x:c r="Z1064" s="2"/>
      <x:c r="AA1064" s="2"/>
      <x:c r="AB1064" s="2"/>
      <x:c r="AC1064" s="2"/>
      <x:c r="AD1064" s="2"/>
      <x:c r="AE1064" s="2"/>
      <x:c r="AF1064" s="2"/>
      <x:c r="AG1064" s="2"/>
      <x:c r="AH1064" s="2"/>
      <x:c r="AI1064" s="2"/>
      <x:c r="AJ1064" s="2"/>
      <x:c r="AK1064" s="2"/>
      <x:c r="AL1064" s="2"/>
      <x:c r="AM1064" s="2"/>
      <x:c r="AN1064" s="2"/>
      <x:c r="AO1064" s="2"/>
      <x:c r="AP1064" s="2"/>
      <x:c r="AQ1064" s="2"/>
      <x:c r="AR1064" s="2"/>
      <x:c r="AS1064" s="2"/>
    </x:row>
    <x:row r="1065">
      <x:c r="B1065" s="2"/>
      <x:c r="C1065" s="2"/>
      <x:c r="D1065" s="2"/>
      <x:c r="E1065" s="2"/>
      <x:c r="F1065" s="2"/>
      <x:c r="G1065" s="2"/>
      <x:c r="H1065" s="2"/>
      <x:c r="I1065" s="2"/>
      <x:c r="J1065" s="2"/>
      <x:c r="K1065" s="2"/>
      <x:c r="L1065" s="2"/>
      <x:c r="M1065" s="2"/>
      <x:c r="N1065" s="2"/>
      <x:c r="O1065" s="2"/>
      <x:c r="P1065" s="2"/>
      <x:c r="Q1065" s="2"/>
      <x:c r="R1065" s="2"/>
      <x:c r="S1065" s="2"/>
      <x:c r="T1065" s="2"/>
      <x:c r="U1065" s="2"/>
      <x:c r="V1065" s="2"/>
      <x:c r="W1065" s="2"/>
      <x:c r="X1065" s="2"/>
      <x:c r="Y1065" s="2"/>
      <x:c r="Z1065" s="2"/>
      <x:c r="AA1065" s="2"/>
      <x:c r="AB1065" s="2"/>
      <x:c r="AC1065" s="2"/>
      <x:c r="AD1065" s="2"/>
      <x:c r="AE1065" s="2"/>
      <x:c r="AF1065" s="2"/>
      <x:c r="AG1065" s="2"/>
      <x:c r="AH1065" s="2"/>
      <x:c r="AI1065" s="2"/>
      <x:c r="AJ1065" s="2"/>
      <x:c r="AK1065" s="2"/>
      <x:c r="AL1065" s="2"/>
      <x:c r="AM1065" s="2"/>
      <x:c r="AN1065" s="2"/>
      <x:c r="AO1065" s="2"/>
      <x:c r="AP1065" s="2"/>
      <x:c r="AQ1065" s="2"/>
      <x:c r="AR1065" s="2"/>
      <x:c r="AS1065" s="2"/>
    </x:row>
    <x:row r="1066">
      <x:c r="B1066" s="2"/>
      <x:c r="C1066" s="2"/>
      <x:c r="D1066" s="2"/>
      <x:c r="E1066" s="2"/>
      <x:c r="F1066" s="2"/>
      <x:c r="G1066" s="2"/>
      <x:c r="H1066" s="2"/>
      <x:c r="I1066" s="2"/>
      <x:c r="J1066" s="2"/>
      <x:c r="K1066" s="2"/>
      <x:c r="L1066" s="2"/>
      <x:c r="M1066" s="2"/>
      <x:c r="N1066" s="2"/>
      <x:c r="O1066" s="2"/>
      <x:c r="P1066" s="2"/>
      <x:c r="Q1066" s="2"/>
      <x:c r="R1066" s="2"/>
      <x:c r="S1066" s="2"/>
      <x:c r="T1066" s="2"/>
      <x:c r="U1066" s="2"/>
      <x:c r="V1066" s="2"/>
      <x:c r="W1066" s="2"/>
      <x:c r="X1066" s="2"/>
      <x:c r="Y1066" s="2"/>
      <x:c r="Z1066" s="2"/>
      <x:c r="AA1066" s="2"/>
      <x:c r="AB1066" s="2"/>
      <x:c r="AC1066" s="2"/>
      <x:c r="AD1066" s="2"/>
      <x:c r="AE1066" s="2"/>
      <x:c r="AF1066" s="2"/>
      <x:c r="AG1066" s="2"/>
      <x:c r="AH1066" s="2"/>
      <x:c r="AI1066" s="2"/>
      <x:c r="AJ1066" s="2"/>
      <x:c r="AK1066" s="2"/>
      <x:c r="AL1066" s="2"/>
      <x:c r="AM1066" s="2"/>
      <x:c r="AN1066" s="2"/>
      <x:c r="AO1066" s="2"/>
      <x:c r="AP1066" s="2"/>
      <x:c r="AQ1066" s="2"/>
      <x:c r="AR1066" s="2"/>
      <x:c r="AS1066" s="2"/>
    </x:row>
    <x:row r="1067">
      <x:c r="B1067" s="2"/>
      <x:c r="C1067" s="2"/>
      <x:c r="D1067" s="2"/>
      <x:c r="E1067" s="2"/>
      <x:c r="F1067" s="2"/>
      <x:c r="G1067" s="2"/>
      <x:c r="H1067" s="2"/>
      <x:c r="I1067" s="2"/>
      <x:c r="J1067" s="2"/>
      <x:c r="K1067" s="2"/>
      <x:c r="L1067" s="2"/>
      <x:c r="M1067" s="2"/>
      <x:c r="N1067" s="2"/>
      <x:c r="O1067" s="2"/>
      <x:c r="P1067" s="2"/>
      <x:c r="Q1067" s="2"/>
      <x:c r="R1067" s="2"/>
      <x:c r="S1067" s="2"/>
      <x:c r="T1067" s="2"/>
      <x:c r="U1067" s="2"/>
      <x:c r="V1067" s="2"/>
      <x:c r="W1067" s="2"/>
      <x:c r="X1067" s="2"/>
      <x:c r="Y1067" s="2"/>
      <x:c r="Z1067" s="2"/>
      <x:c r="AA1067" s="2"/>
      <x:c r="AB1067" s="2"/>
      <x:c r="AC1067" s="2"/>
      <x:c r="AD1067" s="2"/>
      <x:c r="AE1067" s="2"/>
      <x:c r="AF1067" s="2"/>
      <x:c r="AG1067" s="2"/>
      <x:c r="AH1067" s="2"/>
      <x:c r="AI1067" s="2"/>
      <x:c r="AJ1067" s="2"/>
      <x:c r="AK1067" s="2"/>
      <x:c r="AL1067" s="2"/>
      <x:c r="AM1067" s="2"/>
      <x:c r="AN1067" s="2"/>
      <x:c r="AO1067" s="2"/>
      <x:c r="AP1067" s="2"/>
      <x:c r="AQ1067" s="2"/>
      <x:c r="AR1067" s="2"/>
      <x:c r="AS1067" s="2"/>
    </x:row>
    <x:row r="1068">
      <x:c r="B1068" s="2"/>
      <x:c r="C1068" s="2"/>
      <x:c r="D1068" s="2"/>
      <x:c r="E1068" s="2"/>
      <x:c r="F1068" s="2"/>
      <x:c r="G1068" s="2"/>
      <x:c r="H1068" s="2"/>
      <x:c r="I1068" s="2"/>
      <x:c r="J1068" s="2"/>
      <x:c r="K1068" s="2"/>
      <x:c r="L1068" s="2"/>
      <x:c r="M1068" s="2"/>
      <x:c r="N1068" s="2"/>
      <x:c r="O1068" s="2"/>
      <x:c r="P1068" s="2"/>
      <x:c r="Q1068" s="2"/>
      <x:c r="R1068" s="2"/>
      <x:c r="S1068" s="2"/>
      <x:c r="T1068" s="2"/>
      <x:c r="U1068" s="2"/>
      <x:c r="V1068" s="2"/>
      <x:c r="W1068" s="2"/>
      <x:c r="X1068" s="2"/>
      <x:c r="Y1068" s="2"/>
      <x:c r="Z1068" s="2"/>
      <x:c r="AA1068" s="2"/>
      <x:c r="AB1068" s="2"/>
      <x:c r="AC1068" s="2"/>
      <x:c r="AD1068" s="2"/>
      <x:c r="AE1068" s="2"/>
      <x:c r="AF1068" s="2"/>
      <x:c r="AG1068" s="2"/>
      <x:c r="AH1068" s="2"/>
      <x:c r="AI1068" s="2"/>
      <x:c r="AJ1068" s="2"/>
      <x:c r="AK1068" s="2"/>
      <x:c r="AL1068" s="2"/>
      <x:c r="AM1068" s="2"/>
      <x:c r="AN1068" s="2"/>
      <x:c r="AO1068" s="2"/>
      <x:c r="AP1068" s="2"/>
      <x:c r="AQ1068" s="2"/>
      <x:c r="AR1068" s="2"/>
      <x:c r="AS1068" s="2"/>
    </x:row>
    <x:row r="1069">
      <x:c r="B1069" s="2"/>
      <x:c r="C1069" s="2"/>
      <x:c r="D1069" s="2"/>
      <x:c r="E1069" s="2"/>
      <x:c r="F1069" s="2"/>
      <x:c r="G1069" s="2"/>
      <x:c r="H1069" s="2"/>
      <x:c r="I1069" s="2"/>
      <x:c r="J1069" s="2"/>
      <x:c r="K1069" s="2"/>
      <x:c r="L1069" s="2"/>
      <x:c r="M1069" s="2"/>
      <x:c r="N1069" s="2"/>
      <x:c r="O1069" s="2"/>
      <x:c r="P1069" s="2"/>
      <x:c r="Q1069" s="2"/>
      <x:c r="R1069" s="2"/>
      <x:c r="S1069" s="2"/>
      <x:c r="T1069" s="2"/>
      <x:c r="U1069" s="2"/>
      <x:c r="V1069" s="2"/>
      <x:c r="W1069" s="2"/>
      <x:c r="X1069" s="2"/>
      <x:c r="Y1069" s="2"/>
      <x:c r="Z1069" s="2"/>
      <x:c r="AA1069" s="2"/>
      <x:c r="AB1069" s="2"/>
      <x:c r="AC1069" s="2"/>
      <x:c r="AD1069" s="2"/>
      <x:c r="AE1069" s="2"/>
      <x:c r="AF1069" s="2"/>
      <x:c r="AG1069" s="2"/>
      <x:c r="AH1069" s="2"/>
      <x:c r="AI1069" s="2"/>
      <x:c r="AJ1069" s="2"/>
      <x:c r="AK1069" s="2"/>
      <x:c r="AL1069" s="2"/>
      <x:c r="AM1069" s="2"/>
      <x:c r="AN1069" s="2"/>
      <x:c r="AO1069" s="2"/>
      <x:c r="AP1069" s="2"/>
      <x:c r="AQ1069" s="2"/>
      <x:c r="AR1069" s="2"/>
      <x:c r="AS1069" s="2"/>
    </x:row>
    <x:row r="1070">
      <x:c r="B1070" s="2"/>
      <x:c r="C1070" s="2"/>
      <x:c r="D1070" s="2"/>
      <x:c r="E1070" s="2"/>
      <x:c r="F1070" s="2"/>
      <x:c r="G1070" s="2"/>
      <x:c r="H1070" s="2"/>
      <x:c r="I1070" s="2"/>
      <x:c r="J1070" s="2"/>
      <x:c r="K1070" s="2"/>
      <x:c r="L1070" s="2"/>
      <x:c r="M1070" s="2"/>
      <x:c r="N1070" s="2"/>
      <x:c r="O1070" s="2"/>
      <x:c r="P1070" s="2"/>
      <x:c r="Q1070" s="2"/>
      <x:c r="R1070" s="2"/>
      <x:c r="S1070" s="2"/>
      <x:c r="T1070" s="2"/>
      <x:c r="U1070" s="2"/>
      <x:c r="V1070" s="2"/>
      <x:c r="W1070" s="2"/>
      <x:c r="X1070" s="2"/>
      <x:c r="Y1070" s="2"/>
      <x:c r="Z1070" s="2"/>
      <x:c r="AA1070" s="2"/>
      <x:c r="AB1070" s="2"/>
      <x:c r="AC1070" s="2"/>
      <x:c r="AD1070" s="2"/>
      <x:c r="AE1070" s="2"/>
      <x:c r="AF1070" s="2"/>
      <x:c r="AG1070" s="2"/>
      <x:c r="AH1070" s="2"/>
      <x:c r="AI1070" s="2"/>
      <x:c r="AJ1070" s="2"/>
      <x:c r="AK1070" s="2"/>
      <x:c r="AL1070" s="2"/>
      <x:c r="AM1070" s="2"/>
      <x:c r="AN1070" s="2"/>
      <x:c r="AO1070" s="2"/>
      <x:c r="AP1070" s="2"/>
      <x:c r="AQ1070" s="2"/>
      <x:c r="AR1070" s="2"/>
      <x:c r="AS1070" s="2"/>
    </x:row>
    <x:row r="1071">
      <x:c r="B1071" s="2"/>
      <x:c r="C1071" s="2"/>
      <x:c r="D1071" s="2"/>
      <x:c r="E1071" s="2"/>
      <x:c r="F1071" s="2"/>
      <x:c r="G1071" s="2"/>
      <x:c r="H1071" s="2"/>
      <x:c r="I1071" s="2"/>
      <x:c r="J1071" s="2"/>
      <x:c r="K1071" s="2"/>
      <x:c r="L1071" s="2"/>
      <x:c r="M1071" s="2"/>
      <x:c r="N1071" s="2"/>
      <x:c r="O1071" s="2"/>
      <x:c r="P1071" s="2"/>
      <x:c r="Q1071" s="2"/>
      <x:c r="R1071" s="2"/>
      <x:c r="S1071" s="2"/>
      <x:c r="T1071" s="2"/>
      <x:c r="U1071" s="2"/>
      <x:c r="V1071" s="2"/>
      <x:c r="W1071" s="2"/>
      <x:c r="X1071" s="2"/>
      <x:c r="Y1071" s="2"/>
      <x:c r="Z1071" s="2"/>
      <x:c r="AA1071" s="2"/>
      <x:c r="AB1071" s="2"/>
      <x:c r="AC1071" s="2"/>
      <x:c r="AD1071" s="2"/>
      <x:c r="AE1071" s="2"/>
      <x:c r="AF1071" s="2"/>
      <x:c r="AG1071" s="2"/>
      <x:c r="AH1071" s="2"/>
      <x:c r="AI1071" s="2"/>
      <x:c r="AJ1071" s="2"/>
      <x:c r="AK1071" s="2"/>
      <x:c r="AL1071" s="2"/>
      <x:c r="AM1071" s="2"/>
      <x:c r="AN1071" s="2"/>
      <x:c r="AO1071" s="2"/>
      <x:c r="AP1071" s="2"/>
      <x:c r="AQ1071" s="2"/>
      <x:c r="AR1071" s="2"/>
      <x:c r="AS1071" s="2"/>
    </x:row>
    <x:row r="1072">
      <x:c r="B1072" s="2"/>
      <x:c r="C1072" s="2"/>
      <x:c r="D1072" s="2"/>
      <x:c r="E1072" s="2"/>
      <x:c r="F1072" s="2"/>
      <x:c r="G1072" s="2"/>
      <x:c r="H1072" s="2"/>
      <x:c r="I1072" s="2"/>
      <x:c r="J1072" s="2"/>
      <x:c r="K1072" s="2"/>
      <x:c r="L1072" s="2"/>
      <x:c r="M1072" s="2"/>
      <x:c r="N1072" s="2"/>
      <x:c r="O1072" s="2"/>
      <x:c r="P1072" s="2"/>
      <x:c r="Q1072" s="2"/>
      <x:c r="R1072" s="2"/>
      <x:c r="S1072" s="2"/>
      <x:c r="T1072" s="2"/>
      <x:c r="U1072" s="2"/>
      <x:c r="V1072" s="2"/>
      <x:c r="W1072" s="2"/>
      <x:c r="X1072" s="2"/>
      <x:c r="Y1072" s="2"/>
      <x:c r="Z1072" s="2"/>
      <x:c r="AA1072" s="2"/>
      <x:c r="AB1072" s="2"/>
      <x:c r="AC1072" s="2"/>
      <x:c r="AD1072" s="2"/>
      <x:c r="AE1072" s="2"/>
      <x:c r="AF1072" s="2"/>
      <x:c r="AG1072" s="2"/>
      <x:c r="AH1072" s="2"/>
      <x:c r="AI1072" s="2"/>
      <x:c r="AJ1072" s="2"/>
      <x:c r="AK1072" s="2"/>
      <x:c r="AL1072" s="2"/>
      <x:c r="AM1072" s="2"/>
      <x:c r="AN1072" s="2"/>
      <x:c r="AO1072" s="2"/>
      <x:c r="AP1072" s="2"/>
      <x:c r="AQ1072" s="2"/>
      <x:c r="AR1072" s="2"/>
      <x:c r="AS1072" s="2"/>
    </x:row>
    <x:row r="1073">
      <x:c r="B1073" s="2"/>
      <x:c r="C1073" s="2"/>
      <x:c r="D1073" s="2"/>
      <x:c r="E1073" s="2"/>
      <x:c r="F1073" s="2"/>
      <x:c r="G1073" s="2"/>
      <x:c r="H1073" s="2"/>
      <x:c r="I1073" s="2"/>
      <x:c r="J1073" s="2"/>
      <x:c r="K1073" s="2"/>
      <x:c r="L1073" s="2"/>
      <x:c r="M1073" s="2"/>
      <x:c r="N1073" s="2"/>
      <x:c r="O1073" s="2"/>
      <x:c r="P1073" s="2"/>
      <x:c r="Q1073" s="2"/>
      <x:c r="R1073" s="2"/>
      <x:c r="S1073" s="2"/>
      <x:c r="T1073" s="2"/>
      <x:c r="U1073" s="2"/>
      <x:c r="V1073" s="2"/>
      <x:c r="W1073" s="2"/>
      <x:c r="X1073" s="2"/>
      <x:c r="Y1073" s="2"/>
      <x:c r="Z1073" s="2"/>
      <x:c r="AA1073" s="2"/>
      <x:c r="AB1073" s="2"/>
      <x:c r="AC1073" s="2"/>
      <x:c r="AD1073" s="2"/>
      <x:c r="AE1073" s="2"/>
      <x:c r="AF1073" s="2"/>
      <x:c r="AG1073" s="2"/>
      <x:c r="AH1073" s="2"/>
      <x:c r="AI1073" s="2"/>
      <x:c r="AJ1073" s="2"/>
      <x:c r="AK1073" s="2"/>
      <x:c r="AL1073" s="2"/>
      <x:c r="AM1073" s="2"/>
      <x:c r="AN1073" s="2"/>
      <x:c r="AO1073" s="2"/>
      <x:c r="AP1073" s="2"/>
      <x:c r="AQ1073" s="2"/>
      <x:c r="AR1073" s="2"/>
      <x:c r="AS1073" s="2"/>
    </x:row>
    <x:row r="1074">
      <x:c r="B1074" s="2"/>
      <x:c r="C1074" s="2"/>
      <x:c r="D1074" s="2"/>
      <x:c r="E1074" s="2"/>
      <x:c r="F1074" s="2"/>
      <x:c r="G1074" s="2"/>
      <x:c r="H1074" s="2"/>
      <x:c r="I1074" s="2"/>
      <x:c r="J1074" s="2"/>
      <x:c r="K1074" s="2"/>
      <x:c r="L1074" s="2"/>
      <x:c r="M1074" s="2"/>
      <x:c r="N1074" s="2"/>
      <x:c r="O1074" s="2"/>
      <x:c r="P1074" s="2"/>
      <x:c r="Q1074" s="2"/>
      <x:c r="R1074" s="2"/>
      <x:c r="S1074" s="2"/>
      <x:c r="T1074" s="2"/>
      <x:c r="U1074" s="2"/>
      <x:c r="V1074" s="2"/>
      <x:c r="W1074" s="2"/>
      <x:c r="X1074" s="2"/>
      <x:c r="Y1074" s="2"/>
      <x:c r="Z1074" s="2"/>
      <x:c r="AA1074" s="2"/>
      <x:c r="AB1074" s="2"/>
      <x:c r="AC1074" s="2"/>
      <x:c r="AD1074" s="2"/>
      <x:c r="AE1074" s="2"/>
      <x:c r="AF1074" s="2"/>
      <x:c r="AG1074" s="2"/>
      <x:c r="AH1074" s="2"/>
      <x:c r="AI1074" s="2"/>
      <x:c r="AJ1074" s="2"/>
      <x:c r="AK1074" s="2"/>
      <x:c r="AL1074" s="2"/>
      <x:c r="AM1074" s="2"/>
      <x:c r="AN1074" s="2"/>
      <x:c r="AO1074" s="2"/>
      <x:c r="AP1074" s="2"/>
      <x:c r="AQ1074" s="2"/>
      <x:c r="AR1074" s="2"/>
      <x:c r="AS1074" s="2"/>
    </x:row>
    <x:row r="1075">
      <x:c r="B1075" s="2"/>
      <x:c r="C1075" s="2"/>
      <x:c r="D1075" s="2"/>
      <x:c r="E1075" s="2"/>
      <x:c r="F1075" s="2"/>
      <x:c r="G1075" s="2"/>
      <x:c r="H1075" s="2"/>
      <x:c r="I1075" s="2"/>
      <x:c r="J1075" s="2"/>
      <x:c r="K1075" s="2"/>
      <x:c r="L1075" s="2"/>
      <x:c r="M1075" s="2"/>
      <x:c r="N1075" s="2"/>
      <x:c r="O1075" s="2"/>
      <x:c r="P1075" s="2"/>
      <x:c r="Q1075" s="2"/>
      <x:c r="R1075" s="2"/>
      <x:c r="S1075" s="2"/>
      <x:c r="T1075" s="2"/>
      <x:c r="U1075" s="2"/>
      <x:c r="V1075" s="2"/>
      <x:c r="W1075" s="2"/>
      <x:c r="X1075" s="2"/>
      <x:c r="Y1075" s="2"/>
      <x:c r="Z1075" s="2"/>
      <x:c r="AA1075" s="2"/>
      <x:c r="AB1075" s="2"/>
      <x:c r="AC1075" s="2"/>
      <x:c r="AD1075" s="2"/>
      <x:c r="AE1075" s="2"/>
      <x:c r="AF1075" s="2"/>
      <x:c r="AG1075" s="2"/>
      <x:c r="AH1075" s="2"/>
      <x:c r="AI1075" s="2"/>
      <x:c r="AJ1075" s="2"/>
      <x:c r="AK1075" s="2"/>
      <x:c r="AL1075" s="2"/>
      <x:c r="AM1075" s="2"/>
      <x:c r="AN1075" s="2"/>
      <x:c r="AO1075" s="2"/>
      <x:c r="AP1075" s="2"/>
      <x:c r="AQ1075" s="2"/>
      <x:c r="AR1075" s="2"/>
      <x:c r="AS1075" s="2"/>
    </x:row>
    <x:row r="1076">
      <x:c r="B1076" s="2"/>
      <x:c r="C1076" s="2"/>
      <x:c r="D1076" s="2"/>
      <x:c r="E1076" s="2"/>
      <x:c r="F1076" s="2"/>
      <x:c r="G1076" s="2"/>
      <x:c r="H1076" s="2"/>
      <x:c r="I1076" s="2"/>
      <x:c r="J1076" s="2"/>
      <x:c r="K1076" s="2"/>
      <x:c r="L1076" s="2"/>
      <x:c r="M1076" s="2"/>
      <x:c r="N1076" s="2"/>
      <x:c r="O1076" s="2"/>
      <x:c r="P1076" s="2"/>
      <x:c r="Q1076" s="2"/>
      <x:c r="R1076" s="2"/>
      <x:c r="S1076" s="2"/>
      <x:c r="T1076" s="2"/>
      <x:c r="U1076" s="2"/>
      <x:c r="V1076" s="2"/>
      <x:c r="W1076" s="2"/>
      <x:c r="X1076" s="2"/>
      <x:c r="Y1076" s="2"/>
      <x:c r="Z1076" s="2"/>
      <x:c r="AA1076" s="2"/>
      <x:c r="AB1076" s="2"/>
      <x:c r="AC1076" s="2"/>
      <x:c r="AD1076" s="2"/>
      <x:c r="AE1076" s="2"/>
      <x:c r="AF1076" s="2"/>
      <x:c r="AG1076" s="2"/>
      <x:c r="AH1076" s="2"/>
      <x:c r="AI1076" s="2"/>
      <x:c r="AJ1076" s="2"/>
      <x:c r="AK1076" s="2"/>
      <x:c r="AL1076" s="2"/>
      <x:c r="AM1076" s="2"/>
      <x:c r="AN1076" s="2"/>
      <x:c r="AO1076" s="2"/>
      <x:c r="AP1076" s="2"/>
      <x:c r="AQ1076" s="2"/>
      <x:c r="AR1076" s="2"/>
      <x:c r="AS1076" s="2"/>
    </x:row>
    <x:row r="1077">
      <x:c r="B1077" s="2"/>
      <x:c r="C1077" s="2"/>
      <x:c r="D1077" s="2"/>
      <x:c r="E1077" s="2"/>
      <x:c r="F1077" s="2"/>
      <x:c r="G1077" s="2"/>
      <x:c r="H1077" s="2"/>
      <x:c r="I1077" s="2"/>
      <x:c r="J1077" s="2"/>
      <x:c r="K1077" s="2"/>
      <x:c r="L1077" s="2"/>
      <x:c r="M1077" s="2"/>
      <x:c r="N1077" s="2"/>
      <x:c r="O1077" s="2"/>
      <x:c r="P1077" s="2"/>
      <x:c r="Q1077" s="2"/>
      <x:c r="R1077" s="2"/>
      <x:c r="S1077" s="2"/>
      <x:c r="T1077" s="2"/>
      <x:c r="U1077" s="2"/>
      <x:c r="V1077" s="2"/>
      <x:c r="W1077" s="2"/>
      <x:c r="X1077" s="2"/>
      <x:c r="Y1077" s="2"/>
      <x:c r="Z1077" s="2"/>
      <x:c r="AA1077" s="2"/>
      <x:c r="AB1077" s="2"/>
      <x:c r="AC1077" s="2"/>
      <x:c r="AD1077" s="2"/>
      <x:c r="AE1077" s="2"/>
      <x:c r="AF1077" s="2"/>
      <x:c r="AG1077" s="2"/>
      <x:c r="AH1077" s="2"/>
      <x:c r="AI1077" s="2"/>
      <x:c r="AJ1077" s="2"/>
      <x:c r="AK1077" s="2"/>
      <x:c r="AL1077" s="2"/>
      <x:c r="AM1077" s="2"/>
      <x:c r="AN1077" s="2"/>
      <x:c r="AO1077" s="2"/>
      <x:c r="AP1077" s="2"/>
      <x:c r="AQ1077" s="2"/>
      <x:c r="AR1077" s="2"/>
      <x:c r="AS1077" s="2"/>
    </x:row>
    <x:row r="1078">
      <x:c r="B1078" s="2"/>
      <x:c r="C1078" s="2"/>
      <x:c r="D1078" s="2"/>
      <x:c r="E1078" s="2"/>
      <x:c r="F1078" s="2"/>
      <x:c r="G1078" s="2"/>
      <x:c r="H1078" s="2"/>
      <x:c r="I1078" s="2"/>
      <x:c r="J1078" s="2"/>
      <x:c r="K1078" s="2"/>
      <x:c r="L1078" s="2"/>
      <x:c r="M1078" s="2"/>
      <x:c r="N1078" s="2"/>
      <x:c r="O1078" s="2"/>
      <x:c r="P1078" s="2"/>
      <x:c r="Q1078" s="2"/>
      <x:c r="R1078" s="2"/>
      <x:c r="S1078" s="2"/>
      <x:c r="T1078" s="2"/>
      <x:c r="U1078" s="2"/>
      <x:c r="V1078" s="2"/>
      <x:c r="W1078" s="2"/>
      <x:c r="X1078" s="2"/>
      <x:c r="Y1078" s="2"/>
      <x:c r="Z1078" s="2"/>
      <x:c r="AA1078" s="2"/>
      <x:c r="AB1078" s="2"/>
      <x:c r="AC1078" s="2"/>
      <x:c r="AD1078" s="2"/>
      <x:c r="AE1078" s="2"/>
      <x:c r="AF1078" s="2"/>
      <x:c r="AG1078" s="2"/>
      <x:c r="AH1078" s="2"/>
      <x:c r="AI1078" s="2"/>
      <x:c r="AJ1078" s="2"/>
      <x:c r="AK1078" s="2"/>
      <x:c r="AL1078" s="2"/>
      <x:c r="AM1078" s="2"/>
      <x:c r="AN1078" s="2"/>
      <x:c r="AO1078" s="2"/>
      <x:c r="AP1078" s="2"/>
      <x:c r="AQ1078" s="2"/>
      <x:c r="AR1078" s="2"/>
      <x:c r="AS1078" s="2"/>
    </x:row>
    <x:row r="1079">
      <x:c r="B1079" s="2"/>
      <x:c r="C1079" s="2"/>
      <x:c r="D1079" s="2"/>
      <x:c r="E1079" s="2"/>
      <x:c r="F1079" s="2"/>
      <x:c r="G1079" s="2"/>
      <x:c r="H1079" s="2"/>
      <x:c r="I1079" s="2"/>
      <x:c r="J1079" s="2"/>
      <x:c r="K1079" s="2"/>
      <x:c r="L1079" s="2"/>
      <x:c r="M1079" s="2"/>
      <x:c r="N1079" s="2"/>
      <x:c r="O1079" s="2"/>
      <x:c r="P1079" s="2"/>
      <x:c r="Q1079" s="2"/>
      <x:c r="R1079" s="2"/>
      <x:c r="S1079" s="2"/>
      <x:c r="T1079" s="2"/>
      <x:c r="U1079" s="2"/>
      <x:c r="V1079" s="2"/>
      <x:c r="W1079" s="2"/>
      <x:c r="X1079" s="2"/>
      <x:c r="Y1079" s="2"/>
      <x:c r="Z1079" s="2"/>
      <x:c r="AA1079" s="2"/>
      <x:c r="AB1079" s="2"/>
      <x:c r="AC1079" s="2"/>
      <x:c r="AD1079" s="2"/>
      <x:c r="AE1079" s="2"/>
      <x:c r="AF1079" s="2"/>
      <x:c r="AG1079" s="2"/>
      <x:c r="AH1079" s="2"/>
      <x:c r="AI1079" s="2"/>
      <x:c r="AJ1079" s="2"/>
      <x:c r="AK1079" s="2"/>
      <x:c r="AL1079" s="2"/>
      <x:c r="AM1079" s="2"/>
      <x:c r="AN1079" s="2"/>
      <x:c r="AO1079" s="2"/>
      <x:c r="AP1079" s="2"/>
      <x:c r="AQ1079" s="2"/>
      <x:c r="AR1079" s="2"/>
      <x:c r="AS1079" s="2"/>
    </x:row>
    <x:row r="1080">
      <x:c r="B1080" s="2"/>
      <x:c r="C1080" s="2"/>
      <x:c r="D1080" s="2"/>
      <x:c r="E1080" s="2"/>
      <x:c r="F1080" s="2"/>
      <x:c r="G1080" s="2"/>
      <x:c r="H1080" s="2"/>
      <x:c r="I1080" s="2"/>
      <x:c r="J1080" s="2"/>
      <x:c r="K1080" s="2"/>
      <x:c r="L1080" s="2"/>
      <x:c r="M1080" s="2"/>
      <x:c r="N1080" s="2"/>
      <x:c r="O1080" s="2"/>
      <x:c r="P1080" s="2"/>
      <x:c r="Q1080" s="2"/>
      <x:c r="R1080" s="2"/>
      <x:c r="S1080" s="2"/>
      <x:c r="T1080" s="2"/>
      <x:c r="U1080" s="2"/>
      <x:c r="V1080" s="2"/>
      <x:c r="W1080" s="2"/>
      <x:c r="X1080" s="2"/>
      <x:c r="Y1080" s="2"/>
      <x:c r="Z1080" s="2"/>
      <x:c r="AA1080" s="2"/>
      <x:c r="AB1080" s="2"/>
      <x:c r="AC1080" s="2"/>
      <x:c r="AD1080" s="2"/>
      <x:c r="AE1080" s="2"/>
      <x:c r="AF1080" s="2"/>
      <x:c r="AG1080" s="2"/>
      <x:c r="AH1080" s="2"/>
      <x:c r="AI1080" s="2"/>
      <x:c r="AJ1080" s="2"/>
      <x:c r="AK1080" s="2"/>
      <x:c r="AL1080" s="2"/>
      <x:c r="AM1080" s="2"/>
      <x:c r="AN1080" s="2"/>
      <x:c r="AO1080" s="2"/>
      <x:c r="AP1080" s="2"/>
      <x:c r="AQ1080" s="2"/>
      <x:c r="AR1080" s="2"/>
      <x:c r="AS1080" s="2"/>
    </x:row>
    <x:row r="1081">
      <x:c r="B1081" s="2"/>
      <x:c r="C1081" s="2"/>
      <x:c r="D1081" s="2"/>
      <x:c r="E1081" s="2"/>
      <x:c r="F1081" s="2"/>
      <x:c r="G1081" s="2"/>
      <x:c r="H1081" s="2"/>
      <x:c r="I1081" s="2"/>
      <x:c r="J1081" s="2"/>
      <x:c r="K1081" s="2"/>
      <x:c r="L1081" s="2"/>
      <x:c r="M1081" s="2"/>
      <x:c r="N1081" s="2"/>
      <x:c r="O1081" s="2"/>
      <x:c r="P1081" s="2"/>
      <x:c r="Q1081" s="2"/>
      <x:c r="R1081" s="2"/>
      <x:c r="S1081" s="2"/>
      <x:c r="T1081" s="2"/>
      <x:c r="U1081" s="2"/>
      <x:c r="V1081" s="2"/>
      <x:c r="W1081" s="2"/>
      <x:c r="X1081" s="2"/>
      <x:c r="Y1081" s="2"/>
      <x:c r="Z1081" s="2"/>
      <x:c r="AA1081" s="2"/>
      <x:c r="AB1081" s="2"/>
      <x:c r="AC1081" s="2"/>
      <x:c r="AD1081" s="2"/>
      <x:c r="AE1081" s="2"/>
      <x:c r="AF1081" s="2"/>
      <x:c r="AG1081" s="2"/>
      <x:c r="AH1081" s="2"/>
      <x:c r="AI1081" s="2"/>
      <x:c r="AJ1081" s="2"/>
      <x:c r="AK1081" s="2"/>
      <x:c r="AL1081" s="2"/>
      <x:c r="AM1081" s="2"/>
      <x:c r="AN1081" s="2"/>
      <x:c r="AO1081" s="2"/>
      <x:c r="AP1081" s="2"/>
      <x:c r="AQ1081" s="2"/>
      <x:c r="AR1081" s="2"/>
      <x:c r="AS1081" s="2"/>
    </x:row>
    <x:row r="1082">
      <x:c r="B1082" s="2"/>
      <x:c r="C1082" s="2"/>
      <x:c r="D1082" s="2"/>
      <x:c r="E1082" s="2"/>
      <x:c r="F1082" s="2"/>
      <x:c r="G1082" s="2"/>
      <x:c r="H1082" s="2"/>
      <x:c r="I1082" s="2"/>
      <x:c r="J1082" s="2"/>
      <x:c r="K1082" s="2"/>
      <x:c r="L1082" s="2"/>
      <x:c r="M1082" s="2"/>
      <x:c r="N1082" s="2"/>
      <x:c r="O1082" s="2"/>
      <x:c r="P1082" s="2"/>
      <x:c r="Q1082" s="2"/>
      <x:c r="R1082" s="2"/>
      <x:c r="S1082" s="2"/>
      <x:c r="T1082" s="2"/>
      <x:c r="U1082" s="2"/>
      <x:c r="V1082" s="2"/>
      <x:c r="W1082" s="2"/>
      <x:c r="X1082" s="2"/>
      <x:c r="Y1082" s="2"/>
      <x:c r="Z1082" s="2"/>
      <x:c r="AA1082" s="2"/>
      <x:c r="AB1082" s="2"/>
      <x:c r="AC1082" s="2"/>
      <x:c r="AD1082" s="2"/>
      <x:c r="AE1082" s="2"/>
      <x:c r="AF1082" s="2"/>
      <x:c r="AG1082" s="2"/>
      <x:c r="AH1082" s="2"/>
      <x:c r="AI1082" s="2"/>
      <x:c r="AJ1082" s="2"/>
      <x:c r="AK1082" s="2"/>
      <x:c r="AL1082" s="2"/>
      <x:c r="AM1082" s="2"/>
      <x:c r="AN1082" s="2"/>
      <x:c r="AO1082" s="2"/>
      <x:c r="AP1082" s="2"/>
      <x:c r="AQ1082" s="2"/>
      <x:c r="AR1082" s="2"/>
      <x:c r="AS1082" s="2"/>
    </x:row>
    <x:row r="1083">
      <x:c r="B1083" s="2"/>
      <x:c r="C1083" s="2"/>
      <x:c r="D1083" s="2"/>
      <x:c r="E1083" s="2"/>
      <x:c r="F1083" s="2"/>
      <x:c r="G1083" s="2"/>
      <x:c r="H1083" s="2"/>
      <x:c r="I1083" s="2"/>
      <x:c r="J1083" s="2"/>
      <x:c r="K1083" s="2"/>
      <x:c r="L1083" s="2"/>
      <x:c r="M1083" s="2"/>
      <x:c r="N1083" s="2"/>
      <x:c r="O1083" s="2"/>
      <x:c r="P1083" s="2"/>
      <x:c r="Q1083" s="2"/>
      <x:c r="R1083" s="2"/>
      <x:c r="S1083" s="2"/>
      <x:c r="T1083" s="2"/>
      <x:c r="U1083" s="2"/>
      <x:c r="V1083" s="2"/>
      <x:c r="W1083" s="2"/>
      <x:c r="X1083" s="2"/>
      <x:c r="Y1083" s="2"/>
      <x:c r="Z1083" s="2"/>
      <x:c r="AA1083" s="2"/>
      <x:c r="AB1083" s="2"/>
      <x:c r="AC1083" s="2"/>
      <x:c r="AD1083" s="2"/>
      <x:c r="AE1083" s="2"/>
      <x:c r="AF1083" s="2"/>
      <x:c r="AG1083" s="2"/>
      <x:c r="AH1083" s="2"/>
      <x:c r="AI1083" s="2"/>
      <x:c r="AJ1083" s="2"/>
      <x:c r="AK1083" s="2"/>
      <x:c r="AL1083" s="2"/>
      <x:c r="AM1083" s="2"/>
      <x:c r="AN1083" s="2"/>
      <x:c r="AO1083" s="2"/>
      <x:c r="AP1083" s="2"/>
      <x:c r="AQ1083" s="2"/>
      <x:c r="AR1083" s="2"/>
      <x:c r="AS1083" s="2"/>
    </x:row>
    <x:row r="1084">
      <x:c r="B1084" s="2"/>
      <x:c r="C1084" s="2"/>
      <x:c r="D1084" s="2"/>
      <x:c r="E1084" s="2"/>
      <x:c r="F1084" s="2"/>
      <x:c r="G1084" s="2"/>
      <x:c r="H1084" s="2"/>
      <x:c r="I1084" s="2"/>
      <x:c r="J1084" s="2"/>
      <x:c r="K1084" s="2"/>
      <x:c r="L1084" s="2"/>
      <x:c r="M1084" s="2"/>
      <x:c r="N1084" s="2"/>
      <x:c r="O1084" s="2"/>
      <x:c r="P1084" s="2"/>
      <x:c r="Q1084" s="2"/>
      <x:c r="R1084" s="2"/>
      <x:c r="S1084" s="2"/>
      <x:c r="T1084" s="2"/>
      <x:c r="U1084" s="2"/>
      <x:c r="V1084" s="2"/>
      <x:c r="W1084" s="2"/>
      <x:c r="X1084" s="2"/>
      <x:c r="Y1084" s="2"/>
      <x:c r="Z1084" s="2"/>
      <x:c r="AA1084" s="2"/>
      <x:c r="AB1084" s="2"/>
      <x:c r="AC1084" s="2"/>
      <x:c r="AD1084" s="2"/>
      <x:c r="AE1084" s="2"/>
      <x:c r="AF1084" s="2"/>
      <x:c r="AG1084" s="2"/>
      <x:c r="AH1084" s="2"/>
      <x:c r="AI1084" s="2"/>
      <x:c r="AJ1084" s="2"/>
      <x:c r="AK1084" s="2"/>
      <x:c r="AL1084" s="2"/>
      <x:c r="AM1084" s="2"/>
      <x:c r="AN1084" s="2"/>
      <x:c r="AO1084" s="2"/>
      <x:c r="AP1084" s="2"/>
      <x:c r="AQ1084" s="2"/>
      <x:c r="AR1084" s="2"/>
      <x:c r="AS1084" s="2"/>
    </x:row>
    <x:row r="1085">
      <x:c r="B1085" s="2"/>
      <x:c r="C1085" s="2"/>
      <x:c r="D1085" s="2"/>
      <x:c r="E1085" s="2"/>
      <x:c r="F1085" s="2"/>
      <x:c r="G1085" s="2"/>
      <x:c r="H1085" s="2"/>
      <x:c r="I1085" s="2"/>
      <x:c r="J1085" s="2"/>
      <x:c r="K1085" s="2"/>
      <x:c r="L1085" s="2"/>
      <x:c r="M1085" s="2"/>
      <x:c r="N1085" s="2"/>
      <x:c r="O1085" s="2"/>
      <x:c r="P1085" s="2"/>
      <x:c r="Q1085" s="2"/>
      <x:c r="R1085" s="2"/>
      <x:c r="S1085" s="2"/>
      <x:c r="T1085" s="2"/>
      <x:c r="U1085" s="2"/>
      <x:c r="V1085" s="2"/>
      <x:c r="W1085" s="2"/>
      <x:c r="X1085" s="2"/>
      <x:c r="Y1085" s="2"/>
      <x:c r="Z1085" s="2"/>
      <x:c r="AA1085" s="2"/>
      <x:c r="AB1085" s="2"/>
      <x:c r="AC1085" s="2"/>
      <x:c r="AD1085" s="2"/>
      <x:c r="AE1085" s="2"/>
      <x:c r="AF1085" s="2"/>
      <x:c r="AG1085" s="2"/>
      <x:c r="AH1085" s="2"/>
      <x:c r="AI1085" s="2"/>
      <x:c r="AJ1085" s="2"/>
      <x:c r="AK1085" s="2"/>
      <x:c r="AL1085" s="2"/>
      <x:c r="AM1085" s="2"/>
      <x:c r="AN1085" s="2"/>
      <x:c r="AO1085" s="2"/>
      <x:c r="AP1085" s="2"/>
      <x:c r="AQ1085" s="2"/>
      <x:c r="AR1085" s="2"/>
      <x:c r="AS1085" s="2"/>
    </x:row>
    <x:row r="1086">
      <x:c r="B1086" s="2"/>
      <x:c r="C1086" s="2"/>
      <x:c r="D1086" s="2"/>
      <x:c r="E1086" s="2"/>
      <x:c r="F1086" s="2"/>
      <x:c r="G1086" s="2"/>
      <x:c r="H1086" s="2"/>
      <x:c r="I1086" s="2"/>
      <x:c r="J1086" s="2"/>
      <x:c r="K1086" s="2"/>
      <x:c r="L1086" s="2"/>
      <x:c r="M1086" s="2"/>
      <x:c r="N1086" s="2"/>
      <x:c r="O1086" s="2"/>
      <x:c r="P1086" s="2"/>
      <x:c r="Q1086" s="2"/>
      <x:c r="R1086" s="2"/>
      <x:c r="S1086" s="2"/>
      <x:c r="T1086" s="2"/>
      <x:c r="U1086" s="2"/>
      <x:c r="V1086" s="2"/>
      <x:c r="W1086" s="2"/>
      <x:c r="X1086" s="2"/>
      <x:c r="Y1086" s="2"/>
      <x:c r="Z1086" s="2"/>
      <x:c r="AA1086" s="2"/>
      <x:c r="AB1086" s="2"/>
      <x:c r="AC1086" s="2"/>
      <x:c r="AD1086" s="2"/>
      <x:c r="AE1086" s="2"/>
      <x:c r="AF1086" s="2"/>
      <x:c r="AG1086" s="2"/>
      <x:c r="AH1086" s="2"/>
      <x:c r="AI1086" s="2"/>
      <x:c r="AJ1086" s="2"/>
      <x:c r="AK1086" s="2"/>
      <x:c r="AL1086" s="2"/>
      <x:c r="AM1086" s="2"/>
      <x:c r="AN1086" s="2"/>
      <x:c r="AO1086" s="2"/>
      <x:c r="AP1086" s="2"/>
      <x:c r="AQ1086" s="2"/>
      <x:c r="AR1086" s="2"/>
      <x:c r="AS1086" s="2"/>
    </x:row>
    <x:row r="1087">
      <x:c r="B1087" s="2"/>
      <x:c r="C1087" s="2"/>
      <x:c r="D1087" s="2"/>
      <x:c r="E1087" s="2"/>
      <x:c r="F1087" s="2"/>
      <x:c r="G1087" s="2"/>
      <x:c r="H1087" s="2"/>
      <x:c r="I1087" s="2"/>
      <x:c r="J1087" s="2"/>
      <x:c r="K1087" s="2"/>
      <x:c r="L1087" s="2"/>
      <x:c r="M1087" s="2"/>
      <x:c r="N1087" s="2"/>
      <x:c r="O1087" s="2"/>
      <x:c r="P1087" s="2"/>
      <x:c r="Q1087" s="2"/>
      <x:c r="R1087" s="2"/>
      <x:c r="S1087" s="2"/>
      <x:c r="T1087" s="2"/>
      <x:c r="U1087" s="2"/>
      <x:c r="V1087" s="2"/>
      <x:c r="W1087" s="2"/>
      <x:c r="X1087" s="2"/>
      <x:c r="Y1087" s="2"/>
      <x:c r="Z1087" s="2"/>
      <x:c r="AA1087" s="2"/>
      <x:c r="AB1087" s="2"/>
      <x:c r="AC1087" s="2"/>
      <x:c r="AD1087" s="2"/>
      <x:c r="AE1087" s="2"/>
      <x:c r="AF1087" s="2"/>
      <x:c r="AG1087" s="2"/>
      <x:c r="AH1087" s="2"/>
      <x:c r="AI1087" s="2"/>
      <x:c r="AJ1087" s="2"/>
      <x:c r="AK1087" s="2"/>
      <x:c r="AL1087" s="2"/>
      <x:c r="AM1087" s="2"/>
      <x:c r="AN1087" s="2"/>
      <x:c r="AO1087" s="2"/>
      <x:c r="AP1087" s="2"/>
      <x:c r="AQ1087" s="2"/>
      <x:c r="AR1087" s="2"/>
      <x:c r="AS1087" s="2"/>
    </x:row>
    <x:row r="1088">
      <x:c r="B1088" s="2"/>
      <x:c r="C1088" s="2"/>
      <x:c r="D1088" s="2"/>
      <x:c r="E1088" s="2"/>
      <x:c r="F1088" s="2"/>
      <x:c r="G1088" s="2"/>
      <x:c r="H1088" s="2"/>
      <x:c r="I1088" s="2"/>
      <x:c r="J1088" s="2"/>
      <x:c r="K1088" s="2"/>
      <x:c r="L1088" s="2"/>
      <x:c r="M1088" s="2"/>
      <x:c r="N1088" s="2"/>
      <x:c r="O1088" s="2"/>
      <x:c r="P1088" s="2"/>
      <x:c r="Q1088" s="2"/>
      <x:c r="R1088" s="2"/>
      <x:c r="S1088" s="2"/>
      <x:c r="T1088" s="2"/>
      <x:c r="U1088" s="2"/>
      <x:c r="V1088" s="2"/>
      <x:c r="W1088" s="2"/>
      <x:c r="X1088" s="2"/>
      <x:c r="Y1088" s="2"/>
      <x:c r="Z1088" s="2"/>
      <x:c r="AA1088" s="2"/>
      <x:c r="AB1088" s="2"/>
      <x:c r="AC1088" s="2"/>
      <x:c r="AD1088" s="2"/>
      <x:c r="AE1088" s="2"/>
      <x:c r="AF1088" s="2"/>
      <x:c r="AG1088" s="2"/>
      <x:c r="AH1088" s="2"/>
      <x:c r="AI1088" s="2"/>
      <x:c r="AJ1088" s="2"/>
      <x:c r="AK1088" s="2"/>
      <x:c r="AL1088" s="2"/>
      <x:c r="AM1088" s="2"/>
      <x:c r="AN1088" s="2"/>
      <x:c r="AO1088" s="2"/>
      <x:c r="AP1088" s="2"/>
      <x:c r="AQ1088" s="2"/>
      <x:c r="AR1088" s="2"/>
      <x:c r="AS1088" s="2"/>
    </x:row>
    <x:row r="1089">
      <x:c r="B1089" s="2"/>
      <x:c r="C1089" s="2"/>
      <x:c r="D1089" s="2"/>
      <x:c r="E1089" s="2"/>
      <x:c r="F1089" s="2"/>
      <x:c r="G1089" s="2"/>
      <x:c r="H1089" s="2"/>
      <x:c r="I1089" s="2"/>
      <x:c r="J1089" s="2"/>
      <x:c r="K1089" s="2"/>
      <x:c r="L1089" s="2"/>
      <x:c r="M1089" s="2"/>
      <x:c r="N1089" s="2"/>
      <x:c r="O1089" s="2"/>
      <x:c r="P1089" s="2"/>
      <x:c r="Q1089" s="2"/>
      <x:c r="R1089" s="2"/>
      <x:c r="S1089" s="2"/>
      <x:c r="T1089" s="2"/>
      <x:c r="U1089" s="2"/>
      <x:c r="V1089" s="2"/>
      <x:c r="W1089" s="2"/>
      <x:c r="X1089" s="2"/>
      <x:c r="Y1089" s="2"/>
      <x:c r="Z1089" s="2"/>
      <x:c r="AA1089" s="2"/>
      <x:c r="AB1089" s="2"/>
      <x:c r="AC1089" s="2"/>
      <x:c r="AD1089" s="2"/>
      <x:c r="AE1089" s="2"/>
      <x:c r="AF1089" s="2"/>
      <x:c r="AG1089" s="2"/>
      <x:c r="AH1089" s="2"/>
      <x:c r="AI1089" s="2"/>
      <x:c r="AJ1089" s="2"/>
      <x:c r="AK1089" s="2"/>
      <x:c r="AL1089" s="2"/>
      <x:c r="AM1089" s="2"/>
      <x:c r="AN1089" s="2"/>
      <x:c r="AO1089" s="2"/>
      <x:c r="AP1089" s="2"/>
      <x:c r="AQ1089" s="2"/>
      <x:c r="AR1089" s="2"/>
      <x:c r="AS1089" s="2"/>
    </x:row>
    <x:row r="1090">
      <x:c r="B1090" s="2"/>
      <x:c r="C1090" s="2"/>
      <x:c r="D1090" s="2"/>
      <x:c r="E1090" s="2"/>
      <x:c r="F1090" s="2"/>
      <x:c r="G1090" s="2"/>
      <x:c r="H1090" s="2"/>
      <x:c r="I1090" s="2"/>
      <x:c r="J1090" s="2"/>
      <x:c r="K1090" s="2"/>
      <x:c r="L1090" s="2"/>
      <x:c r="M1090" s="2"/>
      <x:c r="N1090" s="2"/>
      <x:c r="O1090" s="2"/>
      <x:c r="P1090" s="2"/>
      <x:c r="Q1090" s="2"/>
      <x:c r="R1090" s="2"/>
      <x:c r="S1090" s="2"/>
      <x:c r="T1090" s="2"/>
      <x:c r="U1090" s="2"/>
      <x:c r="V1090" s="2"/>
      <x:c r="W1090" s="2"/>
      <x:c r="X1090" s="2"/>
      <x:c r="Y1090" s="2"/>
      <x:c r="Z1090" s="2"/>
      <x:c r="AA1090" s="2"/>
      <x:c r="AB1090" s="2"/>
      <x:c r="AC1090" s="2"/>
      <x:c r="AD1090" s="2"/>
      <x:c r="AE1090" s="2"/>
      <x:c r="AF1090" s="2"/>
      <x:c r="AG1090" s="2"/>
      <x:c r="AH1090" s="2"/>
      <x:c r="AI1090" s="2"/>
      <x:c r="AJ1090" s="2"/>
      <x:c r="AK1090" s="2"/>
      <x:c r="AL1090" s="2"/>
      <x:c r="AM1090" s="2"/>
      <x:c r="AN1090" s="2"/>
      <x:c r="AO1090" s="2"/>
      <x:c r="AP1090" s="2"/>
      <x:c r="AQ1090" s="2"/>
      <x:c r="AR1090" s="2"/>
      <x:c r="AS1090" s="2"/>
    </x:row>
    <x:row r="1091">
      <x:c r="B1091" s="2"/>
      <x:c r="C1091" s="2"/>
      <x:c r="D1091" s="2"/>
      <x:c r="E1091" s="2"/>
      <x:c r="F1091" s="2"/>
      <x:c r="G1091" s="2"/>
      <x:c r="H1091" s="2"/>
      <x:c r="I1091" s="2"/>
      <x:c r="J1091" s="2"/>
      <x:c r="K1091" s="2"/>
      <x:c r="L1091" s="2"/>
      <x:c r="M1091" s="2"/>
      <x:c r="N1091" s="2"/>
      <x:c r="O1091" s="2"/>
      <x:c r="P1091" s="2"/>
      <x:c r="Q1091" s="2"/>
      <x:c r="R1091" s="2"/>
      <x:c r="S1091" s="2"/>
      <x:c r="T1091" s="2"/>
      <x:c r="U1091" s="2"/>
      <x:c r="V1091" s="2"/>
      <x:c r="W1091" s="2"/>
      <x:c r="X1091" s="2"/>
      <x:c r="Y1091" s="2"/>
      <x:c r="Z1091" s="2"/>
      <x:c r="AA1091" s="2"/>
      <x:c r="AB1091" s="2"/>
      <x:c r="AC1091" s="2"/>
      <x:c r="AD1091" s="2"/>
      <x:c r="AE1091" s="2"/>
      <x:c r="AF1091" s="2"/>
      <x:c r="AG1091" s="2"/>
      <x:c r="AH1091" s="2"/>
      <x:c r="AI1091" s="2"/>
      <x:c r="AJ1091" s="2"/>
      <x:c r="AK1091" s="2"/>
      <x:c r="AL1091" s="2"/>
      <x:c r="AM1091" s="2"/>
      <x:c r="AN1091" s="2"/>
      <x:c r="AO1091" s="2"/>
      <x:c r="AP1091" s="2"/>
      <x:c r="AQ1091" s="2"/>
      <x:c r="AR1091" s="2"/>
      <x:c r="AS1091" s="2"/>
    </x:row>
    <x:row r="1092">
      <x:c r="B1092" s="2"/>
      <x:c r="C1092" s="2"/>
      <x:c r="D1092" s="2"/>
      <x:c r="E1092" s="2"/>
      <x:c r="F1092" s="2"/>
      <x:c r="G1092" s="2"/>
      <x:c r="H1092" s="2"/>
      <x:c r="I1092" s="2"/>
      <x:c r="J1092" s="2"/>
      <x:c r="K1092" s="2"/>
      <x:c r="L1092" s="2"/>
      <x:c r="M1092" s="2"/>
      <x:c r="N1092" s="2"/>
      <x:c r="O1092" s="2"/>
      <x:c r="P1092" s="2"/>
      <x:c r="Q1092" s="2"/>
      <x:c r="R1092" s="2"/>
      <x:c r="S1092" s="2"/>
      <x:c r="T1092" s="2"/>
      <x:c r="U1092" s="2"/>
      <x:c r="V1092" s="2"/>
      <x:c r="W1092" s="2"/>
      <x:c r="X1092" s="2"/>
      <x:c r="Y1092" s="2"/>
      <x:c r="Z1092" s="2"/>
      <x:c r="AA1092" s="2"/>
      <x:c r="AB1092" s="2"/>
      <x:c r="AC1092" s="2"/>
      <x:c r="AD1092" s="2"/>
      <x:c r="AE1092" s="2"/>
      <x:c r="AF1092" s="2"/>
      <x:c r="AG1092" s="2"/>
      <x:c r="AH1092" s="2"/>
      <x:c r="AI1092" s="2"/>
      <x:c r="AJ1092" s="2"/>
      <x:c r="AK1092" s="2"/>
      <x:c r="AL1092" s="2"/>
      <x:c r="AM1092" s="2"/>
      <x:c r="AN1092" s="2"/>
      <x:c r="AO1092" s="2"/>
      <x:c r="AP1092" s="2"/>
      <x:c r="AQ1092" s="2"/>
      <x:c r="AR1092" s="2"/>
      <x:c r="AS1092" s="2"/>
    </x:row>
    <x:row r="1093">
      <x:c r="B1093" s="2"/>
      <x:c r="C1093" s="2"/>
      <x:c r="D1093" s="2"/>
      <x:c r="E1093" s="2"/>
      <x:c r="F1093" s="2"/>
      <x:c r="G1093" s="2"/>
      <x:c r="H1093" s="2"/>
      <x:c r="I1093" s="2"/>
      <x:c r="J1093" s="2"/>
      <x:c r="K1093" s="2"/>
      <x:c r="L1093" s="2"/>
      <x:c r="M1093" s="2"/>
      <x:c r="N1093" s="2"/>
      <x:c r="O1093" s="2"/>
      <x:c r="P1093" s="2"/>
      <x:c r="Q1093" s="2"/>
      <x:c r="R1093" s="2"/>
      <x:c r="S1093" s="2"/>
      <x:c r="T1093" s="2"/>
      <x:c r="U1093" s="2"/>
      <x:c r="V1093" s="2"/>
      <x:c r="W1093" s="2"/>
      <x:c r="X1093" s="2"/>
      <x:c r="Y1093" s="2"/>
      <x:c r="Z1093" s="2"/>
      <x:c r="AA1093" s="2"/>
      <x:c r="AB1093" s="2"/>
      <x:c r="AC1093" s="2"/>
      <x:c r="AD1093" s="2"/>
      <x:c r="AE1093" s="2"/>
      <x:c r="AF1093" s="2"/>
      <x:c r="AG1093" s="2"/>
      <x:c r="AH1093" s="2"/>
      <x:c r="AI1093" s="2"/>
      <x:c r="AJ1093" s="2"/>
      <x:c r="AK1093" s="2"/>
      <x:c r="AL1093" s="2"/>
      <x:c r="AM1093" s="2"/>
      <x:c r="AN1093" s="2"/>
      <x:c r="AO1093" s="2"/>
      <x:c r="AP1093" s="2"/>
      <x:c r="AQ1093" s="2"/>
      <x:c r="AR1093" s="2"/>
      <x:c r="AS1093" s="2"/>
    </x:row>
    <x:row r="1094">
      <x:c r="B1094" s="2"/>
      <x:c r="C1094" s="2"/>
      <x:c r="D1094" s="2"/>
      <x:c r="E1094" s="2"/>
      <x:c r="F1094" s="2"/>
      <x:c r="G1094" s="2"/>
      <x:c r="H1094" s="2"/>
      <x:c r="I1094" s="2"/>
      <x:c r="J1094" s="2"/>
      <x:c r="K1094" s="2"/>
      <x:c r="L1094" s="2"/>
      <x:c r="M1094" s="2"/>
      <x:c r="N1094" s="2"/>
      <x:c r="O1094" s="2"/>
      <x:c r="P1094" s="2"/>
      <x:c r="Q1094" s="2"/>
      <x:c r="R1094" s="2"/>
      <x:c r="S1094" s="2"/>
      <x:c r="T1094" s="2"/>
      <x:c r="U1094" s="2"/>
      <x:c r="V1094" s="2"/>
      <x:c r="W1094" s="2"/>
      <x:c r="X1094" s="2"/>
      <x:c r="Y1094" s="2"/>
      <x:c r="Z1094" s="2"/>
      <x:c r="AA1094" s="2"/>
      <x:c r="AB1094" s="2"/>
      <x:c r="AC1094" s="2"/>
      <x:c r="AD1094" s="2"/>
      <x:c r="AE1094" s="2"/>
      <x:c r="AF1094" s="2"/>
      <x:c r="AG1094" s="2"/>
      <x:c r="AH1094" s="2"/>
      <x:c r="AI1094" s="2"/>
      <x:c r="AJ1094" s="2"/>
      <x:c r="AK1094" s="2"/>
      <x:c r="AL1094" s="2"/>
      <x:c r="AM1094" s="2"/>
      <x:c r="AN1094" s="2"/>
      <x:c r="AO1094" s="2"/>
      <x:c r="AP1094" s="2"/>
      <x:c r="AQ1094" s="2"/>
      <x:c r="AR1094" s="2"/>
      <x:c r="AS1094" s="2"/>
    </x:row>
    <x:row r="1095">
      <x:c r="B1095" s="2"/>
      <x:c r="C1095" s="2"/>
      <x:c r="D1095" s="2"/>
      <x:c r="E1095" s="2"/>
      <x:c r="F1095" s="2"/>
      <x:c r="G1095" s="2"/>
      <x:c r="H1095" s="2"/>
      <x:c r="I1095" s="2"/>
      <x:c r="J1095" s="2"/>
      <x:c r="K1095" s="2"/>
      <x:c r="L1095" s="2"/>
      <x:c r="M1095" s="2"/>
      <x:c r="N1095" s="2"/>
      <x:c r="O1095" s="2"/>
      <x:c r="P1095" s="2"/>
      <x:c r="Q1095" s="2"/>
      <x:c r="R1095" s="2"/>
      <x:c r="S1095" s="2"/>
      <x:c r="T1095" s="2"/>
      <x:c r="U1095" s="2"/>
      <x:c r="V1095" s="2"/>
      <x:c r="W1095" s="2"/>
      <x:c r="X1095" s="2"/>
      <x:c r="Y1095" s="2"/>
      <x:c r="Z1095" s="2"/>
      <x:c r="AA1095" s="2"/>
      <x:c r="AB1095" s="2"/>
      <x:c r="AC1095" s="2"/>
      <x:c r="AD1095" s="2"/>
      <x:c r="AE1095" s="2"/>
      <x:c r="AF1095" s="2"/>
      <x:c r="AG1095" s="2"/>
      <x:c r="AH1095" s="2"/>
      <x:c r="AI1095" s="2"/>
      <x:c r="AJ1095" s="2"/>
      <x:c r="AK1095" s="2"/>
      <x:c r="AL1095" s="2"/>
      <x:c r="AM1095" s="2"/>
      <x:c r="AN1095" s="2"/>
      <x:c r="AO1095" s="2"/>
      <x:c r="AP1095" s="2"/>
      <x:c r="AQ1095" s="2"/>
      <x:c r="AR1095" s="2"/>
      <x:c r="AS1095" s="2"/>
    </x:row>
    <x:row r="1096">
      <x:c r="B1096" s="2"/>
      <x:c r="C1096" s="2"/>
      <x:c r="D1096" s="2"/>
      <x:c r="E1096" s="2"/>
      <x:c r="F1096" s="2"/>
      <x:c r="G1096" s="2"/>
      <x:c r="H1096" s="2"/>
      <x:c r="I1096" s="2"/>
      <x:c r="J1096" s="2"/>
      <x:c r="K1096" s="2"/>
      <x:c r="L1096" s="2"/>
      <x:c r="M1096" s="2"/>
      <x:c r="N1096" s="2"/>
      <x:c r="O1096" s="2"/>
      <x:c r="P1096" s="2"/>
      <x:c r="Q1096" s="2"/>
      <x:c r="R1096" s="2"/>
      <x:c r="S1096" s="2"/>
      <x:c r="T1096" s="2"/>
      <x:c r="U1096" s="2"/>
      <x:c r="V1096" s="2"/>
      <x:c r="W1096" s="2"/>
      <x:c r="X1096" s="2"/>
      <x:c r="Y1096" s="2"/>
      <x:c r="Z1096" s="2"/>
      <x:c r="AA1096" s="2"/>
      <x:c r="AB1096" s="2"/>
      <x:c r="AC1096" s="2"/>
      <x:c r="AD1096" s="2"/>
      <x:c r="AE1096" s="2"/>
      <x:c r="AF1096" s="2"/>
      <x:c r="AG1096" s="2"/>
      <x:c r="AH1096" s="2"/>
      <x:c r="AI1096" s="2"/>
      <x:c r="AJ1096" s="2"/>
      <x:c r="AK1096" s="2"/>
      <x:c r="AL1096" s="2"/>
      <x:c r="AM1096" s="2"/>
      <x:c r="AN1096" s="2"/>
      <x:c r="AO1096" s="2"/>
      <x:c r="AP1096" s="2"/>
      <x:c r="AQ1096" s="2"/>
      <x:c r="AR1096" s="2"/>
      <x:c r="AS1096" s="2"/>
    </x:row>
    <x:row r="1097">
      <x:c r="B1097" s="2"/>
      <x:c r="C1097" s="2"/>
      <x:c r="D1097" s="2"/>
      <x:c r="E1097" s="2"/>
      <x:c r="F1097" s="2"/>
      <x:c r="G1097" s="2"/>
      <x:c r="H1097" s="2"/>
      <x:c r="I1097" s="2"/>
      <x:c r="J1097" s="2"/>
      <x:c r="K1097" s="2"/>
      <x:c r="L1097" s="2"/>
      <x:c r="M1097" s="2"/>
      <x:c r="N1097" s="2"/>
      <x:c r="O1097" s="2"/>
      <x:c r="P1097" s="2"/>
      <x:c r="Q1097" s="2"/>
      <x:c r="R1097" s="2"/>
      <x:c r="S1097" s="2"/>
      <x:c r="T1097" s="2"/>
      <x:c r="U1097" s="2"/>
      <x:c r="V1097" s="2"/>
      <x:c r="W1097" s="2"/>
      <x:c r="X1097" s="2"/>
      <x:c r="Y1097" s="2"/>
      <x:c r="Z1097" s="2"/>
      <x:c r="AA1097" s="2"/>
      <x:c r="AB1097" s="2"/>
      <x:c r="AC1097" s="2"/>
      <x:c r="AD1097" s="2"/>
      <x:c r="AE1097" s="2"/>
      <x:c r="AF1097" s="2"/>
      <x:c r="AG1097" s="2"/>
      <x:c r="AH1097" s="2"/>
      <x:c r="AI1097" s="2"/>
      <x:c r="AJ1097" s="2"/>
      <x:c r="AK1097" s="2"/>
      <x:c r="AL1097" s="2"/>
      <x:c r="AM1097" s="2"/>
      <x:c r="AN1097" s="2"/>
      <x:c r="AO1097" s="2"/>
      <x:c r="AP1097" s="2"/>
      <x:c r="AQ1097" s="2"/>
      <x:c r="AR1097" s="2"/>
      <x:c r="AS1097" s="2"/>
    </x:row>
    <x:row r="1098">
      <x:c r="B1098" s="2"/>
      <x:c r="C1098" s="2"/>
      <x:c r="D1098" s="2"/>
      <x:c r="E1098" s="2"/>
      <x:c r="F1098" s="2"/>
      <x:c r="G1098" s="2"/>
      <x:c r="H1098" s="2"/>
      <x:c r="I1098" s="2"/>
      <x:c r="J1098" s="2"/>
      <x:c r="K1098" s="2"/>
      <x:c r="L1098" s="2"/>
      <x:c r="M1098" s="2"/>
      <x:c r="N1098" s="2"/>
      <x:c r="O1098" s="2"/>
      <x:c r="P1098" s="2"/>
      <x:c r="Q1098" s="2"/>
      <x:c r="R1098" s="2"/>
      <x:c r="S1098" s="2"/>
      <x:c r="T1098" s="2"/>
      <x:c r="U1098" s="2"/>
      <x:c r="V1098" s="2"/>
      <x:c r="W1098" s="2"/>
      <x:c r="X1098" s="2"/>
      <x:c r="Y1098" s="2"/>
      <x:c r="Z1098" s="2"/>
      <x:c r="AA1098" s="2"/>
      <x:c r="AB1098" s="2"/>
      <x:c r="AC1098" s="2"/>
      <x:c r="AD1098" s="2"/>
      <x:c r="AE1098" s="2"/>
      <x:c r="AF1098" s="2"/>
      <x:c r="AG1098" s="2"/>
      <x:c r="AH1098" s="2"/>
      <x:c r="AI1098" s="2"/>
      <x:c r="AJ1098" s="2"/>
      <x:c r="AK1098" s="2"/>
      <x:c r="AL1098" s="2"/>
      <x:c r="AM1098" s="2"/>
      <x:c r="AN1098" s="2"/>
      <x:c r="AO1098" s="2"/>
      <x:c r="AP1098" s="2"/>
      <x:c r="AQ1098" s="2"/>
      <x:c r="AR1098" s="2"/>
      <x:c r="AS1098" s="2"/>
    </x:row>
    <x:row r="1099">
      <x:c r="B1099" s="2"/>
      <x:c r="C1099" s="2"/>
      <x:c r="D1099" s="2"/>
      <x:c r="E1099" s="2"/>
      <x:c r="F1099" s="2"/>
      <x:c r="G1099" s="2"/>
      <x:c r="H1099" s="2"/>
      <x:c r="I1099" s="2"/>
      <x:c r="J1099" s="2"/>
      <x:c r="K1099" s="2"/>
      <x:c r="L1099" s="2"/>
      <x:c r="M1099" s="2"/>
      <x:c r="N1099" s="2"/>
      <x:c r="O1099" s="2"/>
      <x:c r="P1099" s="2"/>
      <x:c r="Q1099" s="2"/>
      <x:c r="R1099" s="2"/>
      <x:c r="S1099" s="2"/>
      <x:c r="T1099" s="2"/>
      <x:c r="U1099" s="2"/>
      <x:c r="V1099" s="2"/>
      <x:c r="W1099" s="2"/>
      <x:c r="X1099" s="2"/>
      <x:c r="Y1099" s="2"/>
      <x:c r="Z1099" s="2"/>
      <x:c r="AA1099" s="2"/>
      <x:c r="AB1099" s="2"/>
      <x:c r="AC1099" s="2"/>
      <x:c r="AD1099" s="2"/>
      <x:c r="AE1099" s="2"/>
      <x:c r="AF1099" s="2"/>
      <x:c r="AG1099" s="2"/>
      <x:c r="AH1099" s="2"/>
      <x:c r="AI1099" s="2"/>
      <x:c r="AJ1099" s="2"/>
      <x:c r="AK1099" s="2"/>
      <x:c r="AL1099" s="2"/>
      <x:c r="AM1099" s="2"/>
      <x:c r="AN1099" s="2"/>
      <x:c r="AO1099" s="2"/>
      <x:c r="AP1099" s="2"/>
      <x:c r="AQ1099" s="2"/>
      <x:c r="AR1099" s="2"/>
      <x:c r="AS1099" s="2"/>
    </x:row>
    <x:row r="1100">
      <x:c r="B1100" s="2"/>
      <x:c r="C1100" s="2"/>
      <x:c r="D1100" s="2"/>
      <x:c r="E1100" s="2"/>
      <x:c r="F1100" s="2"/>
      <x:c r="G1100" s="2"/>
      <x:c r="H1100" s="2"/>
      <x:c r="I1100" s="2"/>
      <x:c r="J1100" s="2"/>
      <x:c r="K1100" s="2"/>
      <x:c r="L1100" s="2"/>
      <x:c r="M1100" s="2"/>
      <x:c r="N1100" s="2"/>
      <x:c r="O1100" s="2"/>
      <x:c r="P1100" s="2"/>
      <x:c r="Q1100" s="2"/>
      <x:c r="R1100" s="2"/>
      <x:c r="S1100" s="2"/>
      <x:c r="T1100" s="2"/>
      <x:c r="U1100" s="2"/>
      <x:c r="V1100" s="2"/>
      <x:c r="W1100" s="2"/>
      <x:c r="X1100" s="2"/>
      <x:c r="Y1100" s="2"/>
      <x:c r="Z1100" s="2"/>
      <x:c r="AA1100" s="2"/>
      <x:c r="AB1100" s="2"/>
      <x:c r="AC1100" s="2"/>
      <x:c r="AD1100" s="2"/>
      <x:c r="AE1100" s="2"/>
      <x:c r="AF1100" s="2"/>
      <x:c r="AG1100" s="2"/>
      <x:c r="AH1100" s="2"/>
      <x:c r="AI1100" s="2"/>
      <x:c r="AJ1100" s="2"/>
      <x:c r="AK1100" s="2"/>
      <x:c r="AL1100" s="2"/>
      <x:c r="AM1100" s="2"/>
      <x:c r="AN1100" s="2"/>
      <x:c r="AO1100" s="2"/>
      <x:c r="AP1100" s="2"/>
      <x:c r="AQ1100" s="2"/>
      <x:c r="AR1100" s="2"/>
      <x:c r="AS1100" s="2"/>
    </x:row>
  </x:sheetData>
  <x:mergeCells>
    <x:mergeCell ref="B6:G6"/>
    <x:mergeCell ref="B16:E16"/>
  </x:mergeCells>
  <x:conditionalFormatting sqref="C8:G13">
    <x:cfRule type="containsText" dxfId="2" priority="1" operator="containsText" text="NEW HOST"/>
    <x:cfRule type="containsText" dxfId="3" priority="2" operator="containsText" text="T1"/>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2" max="2" width="25" hidden="0" customWidth="1"/>
    <x:col min="3" max="3" width="16" hidden="0" customWidth="1"/>
    <x:col min="4" max="4" width="13" hidden="0" customWidth="1"/>
    <x:col min="5" max="5" width="13" hidden="0" customWidth="1"/>
    <x:col min="6" max="6" width="14" hidden="0" customWidth="1"/>
    <x:col min="7" max="7" width="13" hidden="0" customWidth="1"/>
    <x:col min="8" max="8" width="15" hidden="0" customWidth="1"/>
    <x:col min="9" max="9" width="16" hidden="0" customWidth="1"/>
    <x:col min="10" max="10" width="17" hidden="0" customWidth="1"/>
    <x:col min="11" max="11" width="17" hidden="0" customWidth="1"/>
    <x:col min="12" max="12" width="16" hidden="0" customWidth="1"/>
    <x:col min="13" max="13" width="16" hidden="0" customWidth="1"/>
    <x:col min="14" max="14" width="17" hidden="0" customWidth="1"/>
    <x:col min="15" max="15" width="18" hidden="0" customWidth="1"/>
    <x:col min="16" max="16" width="18" hidden="0" customWidth="1"/>
    <x:col min="17" max="17" width="19" hidden="0" customWidth="1"/>
    <x:col min="18" max="18" width="19" hidden="0" customWidth="1"/>
    <x:col min="19" max="19" width="28" hidden="0" customWidth="1"/>
  </x:cols>
  <x:sheetData>
    <x:row r="2">
      <x:c r="B2" s="3" t="str">
        <x:v>PTS-50 access-denial lower bound</x:v>
      </x:c>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x:c r="B3" s="4" t="str">
        <x:v>Forward stock and replicated mobile capacity are alternative ways to preserve ten service cells after two transport-mode denials</x:v>
      </x:c>
      <x:c r="C3" s="4"/>
      <x:c r="D3" s="4"/>
      <x:c r="E3" s="4"/>
      <x:c r="F3" s="4"/>
      <x:c r="G3" s="4"/>
      <x:c r="H3" s="4"/>
      <x:c r="I3" s="4"/>
      <x:c r="J3" s="4"/>
      <x:c r="K3" s="4"/>
      <x:c r="L3" s="4"/>
      <x:c r="M3" s="4"/>
      <x:c r="N3" s="4"/>
      <x:c r="O3" s="4"/>
      <x:c r="P3" s="4"/>
      <x:c r="Q3" s="4"/>
      <x:c r="R3" s="4"/>
      <x:c r="S3" s="4"/>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row>
    <x:row r="4">
      <x:c r="B4" s="5"/>
      <x:c r="C4" s="5"/>
      <x:c r="D4" s="5"/>
      <x:c r="E4" s="5"/>
      <x:c r="F4" s="5"/>
      <x:c r="G4" s="5"/>
      <x:c r="H4" s="5"/>
      <x:c r="I4" s="5"/>
      <x:c r="J4" s="5"/>
      <x:c r="K4" s="5"/>
      <x:c r="L4" s="5"/>
      <x:c r="M4" s="5"/>
      <x:c r="N4" s="5"/>
      <x:c r="O4" s="5"/>
      <x:c r="P4" s="5"/>
      <x:c r="Q4" s="5"/>
      <x:c r="R4" s="5"/>
      <x:c r="S4" s="5"/>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row>
    <x:row r="5">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row>
    <x:row r="6">
      <x:c r="B6" s="8" t="str">
        <x:v>Twelve-cell inventory proof</x:v>
      </x:c>
      <x:c r="C6" s="9" t="str">
        <x:v>Twelve-cell inventory proof</x:v>
      </x:c>
      <x:c r="D6" s="9" t="str">
        <x:v>Twelve-cell inventory proof</x:v>
      </x:c>
      <x:c r="E6" s="10" t="str">
        <x:v>Twelve-cell inventory proof</x:v>
      </x:c>
      <x:c r="F6" s="2"/>
      <x:c r="G6" s="2"/>
      <x:c r="H6" s="2"/>
      <x:c r="I6" s="2"/>
      <x:c r="J6" s="2"/>
      <x:c r="K6" s="2"/>
      <x:c r="L6" s="2"/>
      <x:c r="M6" s="2"/>
      <x:c r="N6" s="2"/>
      <x:c r="O6" s="2"/>
      <x:c r="P6" s="2"/>
      <x:c r="Q6" s="2"/>
      <x:c r="R6" s="2"/>
      <x:c r="S6" s="2"/>
      <x:c r="T6" s="2"/>
      <x:c r="U6" s="2"/>
      <x:c r="V6" s="2"/>
      <x:c r="W6" s="2"/>
      <x:c r="X6" s="2"/>
      <x:c r="Y6" s="2"/>
      <x:c r="Z6" s="2"/>
      <x:c r="AA6" s="2"/>
      <x:c r="AB6" s="2"/>
      <x:c r="AC6" s="2"/>
      <x:c r="AD6" s="2"/>
      <x:c r="AE6" s="2"/>
      <x:c r="AF6" s="2"/>
      <x:c r="AG6" s="2"/>
      <x:c r="AH6" s="2"/>
      <x:c r="AI6" s="2"/>
      <x:c r="AJ6" s="2"/>
      <x:c r="AK6" s="2"/>
      <x:c r="AL6" s="2"/>
      <x:c r="AM6" s="2"/>
      <x:c r="AN6" s="2"/>
      <x:c r="AO6" s="2"/>
      <x:c r="AP6" s="2"/>
      <x:c r="AQ6" s="2"/>
      <x:c r="AR6" s="2"/>
      <x:c r="AS6" s="2"/>
    </x:row>
    <x:row r="7">
      <x:c r="B7" s="26" t="str">
        <x:v>Measure</x:v>
      </x:c>
      <x:c r="C7" s="27" t="str">
        <x:v>Result</x:v>
      </x:c>
      <x:c r="D7" s="27" t="str">
        <x:v>Unit</x:v>
      </x:c>
      <x:c r="E7" s="27" t="str">
        <x:v>Interpretation</x:v>
      </x:c>
      <x:c r="F7" s="2"/>
      <x:c r="G7" s="2"/>
      <x:c r="H7" s="2"/>
      <x:c r="I7" s="2"/>
      <x:c r="J7" s="2"/>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row>
    <x:row r="8">
      <x:c r="B8" s="28" t="str">
        <x:v>Required service</x:v>
      </x:c>
      <x:c r="C8" s="74" t="n">
        <x:f>Assumptions!C12</x:f>
        <x:v>10</x:v>
      </x:c>
      <x:c r="D8" s="28" t="str">
        <x:v>cell-equivalents</x:v>
      </x:c>
      <x:c r="E8" s="30" t="str">
        <x:v>full 50,000-person contract</x:v>
      </x:c>
      <x:c r="F8" s="2"/>
      <x:c r="G8" s="2"/>
      <x:c r="H8" s="2"/>
      <x:c r="I8" s="2"/>
      <x:c r="J8" s="2"/>
      <x:c r="K8" s="2"/>
      <x:c r="L8" s="2"/>
      <x:c r="M8" s="2"/>
      <x:c r="N8" s="2"/>
      <x:c r="O8" s="2"/>
      <x:c r="P8" s="2"/>
      <x:c r="Q8" s="2"/>
      <x:c r="R8" s="2"/>
      <x:c r="S8" s="2"/>
      <x:c r="T8" s="2"/>
      <x:c r="U8" s="2"/>
      <x:c r="V8" s="2"/>
      <x:c r="W8" s="2"/>
      <x:c r="X8" s="2"/>
      <x:c r="Y8" s="2"/>
      <x:c r="Z8" s="2"/>
      <x:c r="AA8" s="2"/>
      <x:c r="AB8" s="2"/>
      <x:c r="AC8" s="2"/>
      <x:c r="AD8" s="2"/>
      <x:c r="AE8" s="2"/>
      <x:c r="AF8" s="2"/>
      <x:c r="AG8" s="2"/>
      <x:c r="AH8" s="2"/>
      <x:c r="AI8" s="2"/>
      <x:c r="AJ8" s="2"/>
      <x:c r="AK8" s="2"/>
      <x:c r="AL8" s="2"/>
      <x:c r="AM8" s="2"/>
      <x:c r="AN8" s="2"/>
      <x:c r="AO8" s="2"/>
      <x:c r="AP8" s="2"/>
      <x:c r="AQ8" s="2"/>
      <x:c r="AR8" s="2"/>
      <x:c r="AS8" s="2"/>
    </x:row>
    <x:row r="9">
      <x:c r="B9" s="28" t="str">
        <x:v>Current physical inventory</x:v>
      </x:c>
      <x:c r="C9" s="74" t="n">
        <x:f>Assumptions!C13</x:f>
        <x:v>12</x:v>
      </x:c>
      <x:c r="D9" s="28" t="str">
        <x:v>cells</x:v>
      </x:c>
      <x:c r="E9" s="30" t="str">
        <x:v>ten primary plus two reserve</x:v>
      </x:c>
      <x:c r="F9" s="2"/>
      <x:c r="G9" s="2"/>
      <x:c r="H9" s="2"/>
      <x:c r="I9" s="2"/>
      <x:c r="J9" s="2"/>
      <x:c r="K9" s="2"/>
      <x:c r="L9" s="2"/>
      <x:c r="M9" s="2"/>
      <x:c r="N9" s="2"/>
      <x:c r="O9" s="2"/>
      <x:c r="P9" s="2"/>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row>
    <x:row r="10">
      <x:c r="B10" s="28" t="str">
        <x:v>Independent mobile modes</x:v>
      </x:c>
      <x:c r="C10" s="74" t="n">
        <x:f>Assumptions!C14</x:f>
        <x:v>3</x:v>
      </x:c>
      <x:c r="D10" s="28" t="str">
        <x:v>modes</x:v>
      </x:c>
      <x:c r="E10" s="30" t="str">
        <x:v>road, rail and water</x:v>
      </x:c>
      <x:c r="F10" s="2"/>
      <x:c r="G10" s="2"/>
      <x:c r="H10" s="2"/>
      <x:c r="I10" s="2"/>
      <x:c r="J10" s="2"/>
      <x:c r="K10" s="2"/>
      <x:c r="L10" s="2"/>
      <x:c r="M10" s="2"/>
      <x:c r="N10" s="2"/>
      <x:c r="O10" s="2"/>
      <x:c r="P10" s="2"/>
      <x:c r="Q10" s="2"/>
      <x:c r="R10" s="2"/>
      <x:c r="S10" s="2"/>
      <x:c r="T10" s="2"/>
      <x:c r="U10" s="2"/>
      <x:c r="V10" s="2"/>
      <x:c r="W10" s="2"/>
      <x:c r="X10" s="2"/>
      <x:c r="Y10" s="2"/>
      <x:c r="Z10" s="2"/>
      <x:c r="AA10" s="2"/>
      <x:c r="AB10" s="2"/>
      <x:c r="AC10" s="2"/>
      <x:c r="AD10" s="2"/>
      <x:c r="AE10" s="2"/>
      <x:c r="AF10" s="2"/>
      <x:c r="AG10" s="2"/>
      <x:c r="AH10" s="2"/>
      <x:c r="AI10" s="2"/>
      <x:c r="AJ10" s="2"/>
      <x:c r="AK10" s="2"/>
      <x:c r="AL10" s="2"/>
      <x:c r="AM10" s="2"/>
      <x:c r="AN10" s="2"/>
      <x:c r="AO10" s="2"/>
      <x:c r="AP10" s="2"/>
      <x:c r="AQ10" s="2"/>
      <x:c r="AR10" s="2"/>
      <x:c r="AS10" s="2"/>
    </x:row>
    <x:row r="11">
      <x:c r="B11" s="28" t="str">
        <x:v>Minimum fixed cells with twelve total</x:v>
      </x:c>
      <x:c r="C11" s="74" t="n">
        <x:f>ROUNDUP((C10*C8-C9)/(C10-1),0)</x:f>
        <x:v>9</x:v>
      </x:c>
      <x:c r="D11" s="28" t="str">
        <x:v>cells</x:v>
      </x:c>
      <x:c r="E11" s="30" t="str">
        <x:v>lower bound for any two mobile-mode denials</x:v>
      </x:c>
      <x:c r="F11" s="2"/>
      <x:c r="G11" s="2"/>
      <x:c r="H11" s="2"/>
      <x:c r="I11" s="2"/>
      <x:c r="J11" s="2"/>
      <x:c r="K11" s="2"/>
      <x:c r="L11" s="2"/>
      <x:c r="M11" s="2"/>
      <x:c r="N11" s="2"/>
      <x:c r="O11" s="2"/>
      <x:c r="P11" s="2"/>
      <x:c r="Q11" s="2"/>
      <x:c r="R11" s="2"/>
      <x:c r="S11" s="2"/>
      <x:c r="T11" s="2"/>
      <x:c r="U11" s="2"/>
      <x:c r="V11" s="2"/>
      <x:c r="W11" s="2"/>
      <x:c r="X11" s="2"/>
      <x:c r="Y11" s="2"/>
      <x:c r="Z11" s="2"/>
      <x:c r="AA11" s="2"/>
      <x:c r="AB11" s="2"/>
      <x:c r="AC11" s="2"/>
      <x:c r="AD11" s="2"/>
      <x:c r="AE11" s="2"/>
      <x:c r="AF11" s="2"/>
      <x:c r="AG11" s="2"/>
      <x:c r="AH11" s="2"/>
      <x:c r="AI11" s="2"/>
      <x:c r="AJ11" s="2"/>
      <x:c r="AK11" s="2"/>
      <x:c r="AL11" s="2"/>
      <x:c r="AM11" s="2"/>
      <x:c r="AN11" s="2"/>
      <x:c r="AO11" s="2"/>
      <x:c r="AP11" s="2"/>
      <x:c r="AQ11" s="2"/>
      <x:c r="AR11" s="2"/>
      <x:c r="AS11" s="2"/>
    </x:row>
    <x:row r="12">
      <x:c r="B12" s="28" t="str">
        <x:v>Mobile cells per surviving mode</x:v>
      </x:c>
      <x:c r="C12" s="74" t="n">
        <x:f>C8-C11</x:f>
        <x:v>1</x:v>
      </x:c>
      <x:c r="D12" s="28" t="str">
        <x:v>cells/mode</x:v>
      </x:c>
      <x:c r="E12" s="30" t="str">
        <x:v>one per mode after nine fixed cells</x:v>
      </x:c>
      <x:c r="F12" s="2"/>
      <x:c r="G12" s="2"/>
      <x:c r="H12" s="2"/>
      <x:c r="I12" s="2"/>
      <x:c r="J12" s="2"/>
      <x:c r="K12" s="2"/>
      <x:c r="L12" s="2"/>
      <x:c r="M12" s="2"/>
      <x:c r="N12" s="2"/>
      <x:c r="O12" s="2"/>
      <x:c r="P12" s="2"/>
      <x:c r="Q12" s="2"/>
      <x:c r="R12" s="2"/>
      <x:c r="S12" s="2"/>
      <x:c r="T12" s="2"/>
      <x:c r="U12" s="2"/>
      <x:c r="V12" s="2"/>
      <x:c r="W12" s="2"/>
      <x:c r="X12" s="2"/>
      <x:c r="Y12" s="2"/>
      <x:c r="Z12" s="2"/>
      <x:c r="AA12" s="2"/>
      <x:c r="AB12" s="2"/>
      <x:c r="AC12" s="2"/>
      <x:c r="AD12" s="2"/>
      <x:c r="AE12" s="2"/>
      <x:c r="AF12" s="2"/>
      <x:c r="AG12" s="2"/>
      <x:c r="AH12" s="2"/>
      <x:c r="AI12" s="2"/>
      <x:c r="AJ12" s="2"/>
      <x:c r="AK12" s="2"/>
      <x:c r="AL12" s="2"/>
      <x:c r="AM12" s="2"/>
      <x:c r="AN12" s="2"/>
      <x:c r="AO12" s="2"/>
      <x:c r="AP12" s="2"/>
      <x:c r="AQ12" s="2"/>
      <x:c r="AR12" s="2"/>
      <x:c r="AS12" s="2"/>
    </x:row>
    <x:row r="13">
      <x:c r="B13" s="28" t="str">
        <x:v>Unprepared receiver requirement</x:v>
      </x:c>
      <x:c r="C13" s="74" t="n">
        <x:f>C10*C8</x:f>
        <x:v>30</x:v>
      </x:c>
      <x:c r="D13" s="28" t="str">
        <x:v>mobile cell-equivalents</x:v>
      </x:c>
      <x:c r="E13" s="30" t="str">
        <x:v>ten complete copies per mode</x:v>
      </x:c>
      <x:c r="F13" s="2"/>
      <x:c r="G13" s="2"/>
      <x:c r="H13" s="2"/>
      <x:c r="I13" s="2"/>
      <x:c r="J13" s="2"/>
      <x:c r="K13" s="2"/>
      <x:c r="L13" s="2"/>
      <x:c r="M13" s="2"/>
      <x:c r="N13" s="2"/>
      <x:c r="O13" s="2"/>
      <x:c r="P13" s="2"/>
      <x:c r="Q13" s="2"/>
      <x:c r="R13" s="2"/>
      <x:c r="S13" s="2"/>
      <x:c r="T13" s="2"/>
      <x:c r="U13" s="2"/>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row>
    <x:row r="14">
      <x:c r="B14" s="31" t="str">
        <x:v>Research consequence</x:v>
      </x:c>
      <x:c r="C14" s="31" t="str">
        <x:v>GEOGRAPHY OR REPLICATION</x:v>
      </x:c>
      <x:c r="D14" s="31" t="str"/>
      <x:c r="E14" s="33" t="str">
        <x:v>a split payload is not a redundant payload</x:v>
      </x:c>
      <x:c r="F14" s="2"/>
      <x:c r="G14" s="2"/>
      <x:c r="H14" s="2"/>
      <x:c r="I14" s="2"/>
      <x:c r="J14" s="2"/>
      <x:c r="K14" s="2"/>
      <x:c r="L14" s="2"/>
      <x:c r="M14" s="2"/>
      <x:c r="N14" s="2"/>
      <x:c r="O14" s="2"/>
      <x:c r="P14" s="2"/>
      <x:c r="Q14" s="2"/>
      <x:c r="R14" s="2"/>
      <x:c r="S14" s="2"/>
      <x:c r="T14" s="2"/>
      <x:c r="U14" s="2"/>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row>
    <x:row r="15">
      <x:c r="B15" s="2"/>
      <x:c r="C15" s="2"/>
      <x:c r="D15" s="2"/>
      <x:c r="E15" s="2"/>
      <x:c r="F15" s="2"/>
      <x:c r="G15" s="2"/>
      <x:c r="H15" s="2"/>
      <x:c r="I15" s="2"/>
      <x:c r="J15" s="2"/>
      <x:c r="K15" s="2"/>
      <x:c r="L15" s="2"/>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row>
    <x:row r="16">
      <x:c r="B16" s="2"/>
      <x:c r="C16" s="2"/>
      <x:c r="D16" s="2"/>
      <x:c r="E16" s="2"/>
      <x:c r="F16" s="2"/>
      <x:c r="G16" s="2"/>
      <x:c r="H16" s="2"/>
      <x:c r="I16" s="2"/>
      <x:c r="J16" s="2"/>
      <x:c r="K16" s="2"/>
      <x:c r="L16" s="2"/>
      <x:c r="M16" s="2"/>
      <x:c r="N16" s="2"/>
      <x:c r="O16" s="2"/>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row>
    <x:row r="17">
      <x:c r="B17" s="8" t="str">
        <x:v>Forward-stock and mobile-replication curve</x:v>
      </x:c>
      <x:c r="C17" s="9" t="str">
        <x:v>Forward-stock and mobile-replication curve</x:v>
      </x:c>
      <x:c r="D17" s="9" t="str">
        <x:v>Forward-stock and mobile-replication curve</x:v>
      </x:c>
      <x:c r="E17" s="9" t="str">
        <x:v>Forward-stock and mobile-replication curve</x:v>
      </x:c>
      <x:c r="F17" s="9" t="str">
        <x:v>Forward-stock and mobile-replication curve</x:v>
      </x:c>
      <x:c r="G17" s="9" t="str">
        <x:v>Forward-stock and mobile-replication curve</x:v>
      </x:c>
      <x:c r="H17" s="9" t="str">
        <x:v>Forward-stock and mobile-replication curve</x:v>
      </x:c>
      <x:c r="I17" s="9" t="str">
        <x:v>Forward-stock and mobile-replication curve</x:v>
      </x:c>
      <x:c r="J17" s="9" t="str">
        <x:v>Forward-stock and mobile-replication curve</x:v>
      </x:c>
      <x:c r="K17" s="9" t="str">
        <x:v>Forward-stock and mobile-replication curve</x:v>
      </x:c>
      <x:c r="L17" s="9" t="str">
        <x:v>Forward-stock and mobile-replication curve</x:v>
      </x:c>
      <x:c r="M17" s="9" t="str">
        <x:v>Forward-stock and mobile-replication curve</x:v>
      </x:c>
      <x:c r="N17" s="9" t="str">
        <x:v>Forward-stock and mobile-replication curve</x:v>
      </x:c>
      <x:c r="O17" s="9" t="str">
        <x:v>Forward-stock and mobile-replication curve</x:v>
      </x:c>
      <x:c r="P17" s="9" t="str">
        <x:v>Forward-stock and mobile-replication curve</x:v>
      </x:c>
      <x:c r="Q17" s="9" t="str">
        <x:v>Forward-stock and mobile-replication curve</x:v>
      </x:c>
      <x:c r="R17" s="9" t="str">
        <x:v>Forward-stock and mobile-replication curve</x:v>
      </x:c>
      <x:c r="S17" s="10" t="str">
        <x:v>Forward-stock and mobile-replication curve</x:v>
      </x:c>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row>
    <x:row r="18">
      <x:c r="B18" s="26" t="str">
        <x:v>Fixed cells</x:v>
      </x:c>
      <x:c r="C18" s="27" t="str">
        <x:v>Mobile per mode</x:v>
      </x:c>
      <x:c r="D18" s="27" t="str">
        <x:v>Road packages</x:v>
      </x:c>
      <x:c r="E18" s="27" t="str">
        <x:v>Rail packages</x:v>
      </x:c>
      <x:c r="F18" s="27" t="str">
        <x:v>Water packages</x:v>
      </x:c>
      <x:c r="G18" s="27" t="str">
        <x:v>Total packages</x:v>
      </x:c>
      <x:c r="H18" s="27" t="str">
        <x:v>Reserve above ten</x:v>
      </x:c>
      <x:c r="I18" s="27" t="str">
        <x:v>Road+rail retained</x:v>
      </x:c>
      <x:c r="J18" s="27" t="str">
        <x:v>Road+water retained</x:v>
      </x:c>
      <x:c r="K18" s="27" t="str">
        <x:v>Rail+water retained</x:v>
      </x:c>
      <x:c r="L18" s="27" t="str">
        <x:v>Worst transport pair</x:v>
      </x:c>
      <x:c r="M18" s="27" t="str">
        <x:v>Transport guarantee</x:v>
      </x:c>
      <x:c r="N18" s="27" t="str">
        <x:v>Anchor+road retained</x:v>
      </x:c>
      <x:c r="O18" s="27" t="str">
        <x:v>Anchor+road guarantee</x:v>
      </x:c>
      <x:c r="P18" s="27" t="str">
        <x:v>Lifecycle $M/group</x:v>
      </x:c>
      <x:c r="Q18" s="27" t="str">
        <x:v>National cell layer $M</x:v>
      </x:c>
      <x:c r="R18" s="27" t="str">
        <x:v>National program $M</x:v>
      </x:c>
      <x:c r="S18" s="27" t="str">
        <x:v>Boundary</x:v>
      </x:c>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row>
    <x:row r="19">
      <x:c r="B19" s="29" t="n">
        <x:v>0</x:v>
      </x:c>
      <x:c r="C19" s="74" t="n">
        <x:f>Assumptions!$C$12-B19</x:f>
        <x:v>10</x:v>
      </x:c>
      <x:c r="D19" s="74" t="n">
        <x:f>C19</x:f>
        <x:v>10</x:v>
      </x:c>
      <x:c r="E19" s="74" t="n">
        <x:f>C19</x:f>
        <x:v>10</x:v>
      </x:c>
      <x:c r="F19" s="74" t="n">
        <x:f>C19</x:f>
        <x:v>10</x:v>
      </x:c>
      <x:c r="G19" s="74" t="n">
        <x:f>SUM(B19,D19:F19)</x:f>
        <x:v>30</x:v>
      </x:c>
      <x:c r="H19" s="74" t="n">
        <x:f>G19-Assumptions!$C$12</x:f>
        <x:v>20</x:v>
      </x:c>
      <x:c r="I19" s="74" t="n">
        <x:f>B19+F19</x:f>
        <x:v>10</x:v>
      </x:c>
      <x:c r="J19" s="74" t="n">
        <x:f>B19+E19</x:f>
        <x:v>10</x:v>
      </x:c>
      <x:c r="K19" s="74" t="n">
        <x:f>B19+D19</x:f>
        <x:v>10</x:v>
      </x:c>
      <x:c r="L19" s="74" t="n">
        <x:f>MIN(I19:K19)</x:f>
        <x:v>10</x:v>
      </x:c>
      <x:c r="M19" s="74" t="str">
        <x:f>IF(L19&gt;=Assumptions!$C$12,"PASS","FAIL")</x:f>
        <x:v>PASS</x:v>
      </x:c>
      <x:c r="N19" s="74" t="n">
        <x:f>E19+F19</x:f>
        <x:v>20</x:v>
      </x:c>
      <x:c r="O19" s="74" t="str">
        <x:f>IF(N19&gt;=Assumptions!$C$12,"PASS","FAIL")</x:f>
        <x:v>PASS</x:v>
      </x:c>
      <x:c r="P19" s="86" t="n">
        <x:f>B19*'Pair Build'!AR31+C19*SUM('Pair Build'!AR8,'Pair Build'!AR9,'Pair Build'!AR10)</x:f>
        <x:v>85170</x:v>
      </x:c>
      <x:c r="Q19" s="86" t="n">
        <x:f>P19*Assumptions!$C$15</x:f>
        <x:v>6132240</x:v>
      </x:c>
      <x:c r="R19" s="86" t="n">
        <x:f>Q19+(Assumptions!$H$8-Assumptions!$H$9)+Assumptions!$H$12</x:f>
        <x:v>8321667.2</x:v>
      </x:c>
      <x:c r="S19" s="30" t="str">
        <x:v>unprepared receiver</x:v>
      </x:c>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row>
    <x:row r="20">
      <x:c r="B20" s="29" t="n">
        <x:v>3</x:v>
      </x:c>
      <x:c r="C20" s="74" t="n">
        <x:f>Assumptions!$C$12-B20</x:f>
        <x:v>7</x:v>
      </x:c>
      <x:c r="D20" s="74" t="n">
        <x:f>C20</x:f>
        <x:v>7</x:v>
      </x:c>
      <x:c r="E20" s="74" t="n">
        <x:f>C20</x:f>
        <x:v>7</x:v>
      </x:c>
      <x:c r="F20" s="74" t="n">
        <x:f>C20</x:f>
        <x:v>7</x:v>
      </x:c>
      <x:c r="G20" s="74" t="n">
        <x:f>SUM(B20,D20:F20)</x:f>
        <x:v>24</x:v>
      </x:c>
      <x:c r="H20" s="74" t="n">
        <x:f>G20-Assumptions!$C$12</x:f>
        <x:v>14</x:v>
      </x:c>
      <x:c r="I20" s="74" t="n">
        <x:f>B20+F20</x:f>
        <x:v>10</x:v>
      </x:c>
      <x:c r="J20" s="74" t="n">
        <x:f>B20+E20</x:f>
        <x:v>10</x:v>
      </x:c>
      <x:c r="K20" s="74" t="n">
        <x:f>B20+D20</x:f>
        <x:v>10</x:v>
      </x:c>
      <x:c r="L20" s="74" t="n">
        <x:f>MIN(I20:K20)</x:f>
        <x:v>10</x:v>
      </x:c>
      <x:c r="M20" s="74" t="str">
        <x:f>IF(L20&gt;=Assumptions!$C$12,"PASS","FAIL")</x:f>
        <x:v>PASS</x:v>
      </x:c>
      <x:c r="N20" s="74" t="n">
        <x:f>E20+F20</x:f>
        <x:v>14</x:v>
      </x:c>
      <x:c r="O20" s="74" t="str">
        <x:f>IF(N20&gt;=Assumptions!$C$12,"PASS","FAIL")</x:f>
        <x:v>PASS</x:v>
      </x:c>
      <x:c r="P20" s="86" t="n">
        <x:f>B20*'Pair Build'!AR31+C20*SUM('Pair Build'!AR8,'Pair Build'!AR9,'Pair Build'!AR10)</x:f>
        <x:v>66999</x:v>
      </x:c>
      <x:c r="Q20" s="86" t="n">
        <x:f>P20*Assumptions!$C$15</x:f>
        <x:v>4823928</x:v>
      </x:c>
      <x:c r="R20" s="86" t="n">
        <x:f>Q20+(Assumptions!$H$8-Assumptions!$H$9)+Assumptions!$H$12</x:f>
        <x:v>7013355.2</x:v>
      </x:c>
      <x:c r="S20" s="30" t="str">
        <x:v>hybrid replication</x:v>
      </x:c>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row>
    <x:row r="21">
      <x:c r="B21" s="29" t="n">
        <x:v>6</x:v>
      </x:c>
      <x:c r="C21" s="74" t="n">
        <x:f>Assumptions!$C$12-B21</x:f>
        <x:v>4</x:v>
      </x:c>
      <x:c r="D21" s="74" t="n">
        <x:f>C21</x:f>
        <x:v>4</x:v>
      </x:c>
      <x:c r="E21" s="74" t="n">
        <x:f>C21</x:f>
        <x:v>4</x:v>
      </x:c>
      <x:c r="F21" s="74" t="n">
        <x:f>C21</x:f>
        <x:v>4</x:v>
      </x:c>
      <x:c r="G21" s="74" t="n">
        <x:f>SUM(B21,D21:F21)</x:f>
        <x:v>18</x:v>
      </x:c>
      <x:c r="H21" s="74" t="n">
        <x:f>G21-Assumptions!$C$12</x:f>
        <x:v>8</x:v>
      </x:c>
      <x:c r="I21" s="74" t="n">
        <x:f>B21+F21</x:f>
        <x:v>10</x:v>
      </x:c>
      <x:c r="J21" s="74" t="n">
        <x:f>B21+E21</x:f>
        <x:v>10</x:v>
      </x:c>
      <x:c r="K21" s="74" t="n">
        <x:f>B21+D21</x:f>
        <x:v>10</x:v>
      </x:c>
      <x:c r="L21" s="74" t="n">
        <x:f>MIN(I21:K21)</x:f>
        <x:v>10</x:v>
      </x:c>
      <x:c r="M21" s="74" t="str">
        <x:f>IF(L21&gt;=Assumptions!$C$12,"PASS","FAIL")</x:f>
        <x:v>PASS</x:v>
      </x:c>
      <x:c r="N21" s="74" t="n">
        <x:f>E21+F21</x:f>
        <x:v>8</x:v>
      </x:c>
      <x:c r="O21" s="74" t="str">
        <x:f>IF(N21&gt;=Assumptions!$C$12,"PASS","FAIL")</x:f>
        <x:v>FAIL</x:v>
      </x:c>
      <x:c r="P21" s="86" t="n">
        <x:f>B21*'Pair Build'!AR31+C21*SUM('Pair Build'!AR8,'Pair Build'!AR9,'Pair Build'!AR10)</x:f>
        <x:v>48828</x:v>
      </x:c>
      <x:c r="Q21" s="86" t="n">
        <x:f>P21*Assumptions!$C$15</x:f>
        <x:v>3515616</x:v>
      </x:c>
      <x:c r="R21" s="86" t="n">
        <x:f>Q21+(Assumptions!$H$8-Assumptions!$H$9)+Assumptions!$H$12</x:f>
        <x:v>5705043.2</x:v>
      </x:c>
      <x:c r="S21" s="30" t="str">
        <x:v>hybrid replication</x:v>
      </x:c>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row>
    <x:row r="22">
      <x:c r="B22" s="29" t="n">
        <x:v>9</x:v>
      </x:c>
      <x:c r="C22" s="74" t="n">
        <x:f>Assumptions!$C$12-B22</x:f>
        <x:v>1</x:v>
      </x:c>
      <x:c r="D22" s="74" t="n">
        <x:f>C22</x:f>
        <x:v>1</x:v>
      </x:c>
      <x:c r="E22" s="74" t="n">
        <x:f>C22</x:f>
        <x:v>1</x:v>
      </x:c>
      <x:c r="F22" s="74" t="n">
        <x:f>C22</x:f>
        <x:v>1</x:v>
      </x:c>
      <x:c r="G22" s="74" t="n">
        <x:f>SUM(B22,D22:F22)</x:f>
        <x:v>12</x:v>
      </x:c>
      <x:c r="H22" s="74" t="n">
        <x:f>G22-Assumptions!$C$12</x:f>
        <x:v>2</x:v>
      </x:c>
      <x:c r="I22" s="74" t="n">
        <x:f>B22+F22</x:f>
        <x:v>10</x:v>
      </x:c>
      <x:c r="J22" s="74" t="n">
        <x:f>B22+E22</x:f>
        <x:v>10</x:v>
      </x:c>
      <x:c r="K22" s="74" t="n">
        <x:f>B22+D22</x:f>
        <x:v>10</x:v>
      </x:c>
      <x:c r="L22" s="74" t="n">
        <x:f>MIN(I22:K22)</x:f>
        <x:v>10</x:v>
      </x:c>
      <x:c r="M22" s="74" t="str">
        <x:f>IF(L22&gt;=Assumptions!$C$12,"PASS","FAIL")</x:f>
        <x:v>PASS</x:v>
      </x:c>
      <x:c r="N22" s="74" t="n">
        <x:f>E22+F22</x:f>
        <x:v>2</x:v>
      </x:c>
      <x:c r="O22" s="74" t="str">
        <x:f>IF(N22&gt;=Assumptions!$C$12,"PASS","FAIL")</x:f>
        <x:v>FAIL</x:v>
      </x:c>
      <x:c r="P22" s="86" t="n">
        <x:f>B22*'Pair Build'!AR31+C22*SUM('Pair Build'!AR8,'Pair Build'!AR9,'Pair Build'!AR10)</x:f>
        <x:v>30657</x:v>
      </x:c>
      <x:c r="Q22" s="86" t="n">
        <x:f>P22*Assumptions!$C$15</x:f>
        <x:v>2207304</x:v>
      </x:c>
      <x:c r="R22" s="86" t="n">
        <x:f>Q22+(Assumptions!$H$8-Assumptions!$H$9)+Assumptions!$H$12</x:f>
        <x:v>4396731.2</x:v>
      </x:c>
      <x:c r="S22" s="30" t="str">
        <x:v>first twelve-package solution</x:v>
      </x:c>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row>
    <x:row r="23">
      <x:c r="B23" s="32" t="n">
        <x:v>10</x:v>
      </x:c>
      <x:c r="C23" s="75" t="n">
        <x:f>Assumptions!$C$12-B23</x:f>
        <x:v>0</x:v>
      </x:c>
      <x:c r="D23" s="75" t="n">
        <x:f>C23</x:f>
        <x:v>0</x:v>
      </x:c>
      <x:c r="E23" s="75" t="n">
        <x:f>C23</x:f>
        <x:v>0</x:v>
      </x:c>
      <x:c r="F23" s="75" t="n">
        <x:f>C23</x:f>
        <x:v>0</x:v>
      </x:c>
      <x:c r="G23" s="75" t="n">
        <x:f>SUM(B23,D23:F23)</x:f>
        <x:v>10</x:v>
      </x:c>
      <x:c r="H23" s="75" t="n">
        <x:f>G23-Assumptions!$C$12</x:f>
        <x:v>0</x:v>
      </x:c>
      <x:c r="I23" s="75" t="n">
        <x:f>B23+F23</x:f>
        <x:v>10</x:v>
      </x:c>
      <x:c r="J23" s="75" t="n">
        <x:f>B23+E23</x:f>
        <x:v>10</x:v>
      </x:c>
      <x:c r="K23" s="75" t="n">
        <x:f>B23+D23</x:f>
        <x:v>10</x:v>
      </x:c>
      <x:c r="L23" s="75" t="n">
        <x:f>MIN(I23:K23)</x:f>
        <x:v>10</x:v>
      </x:c>
      <x:c r="M23" s="75" t="str">
        <x:f>IF(L23&gt;=Assumptions!$C$12,"PASS","FAIL")</x:f>
        <x:v>PASS</x:v>
      </x:c>
      <x:c r="N23" s="75" t="n">
        <x:f>E23+F23</x:f>
        <x:v>0</x:v>
      </x:c>
      <x:c r="O23" s="75" t="str">
        <x:f>IF(N23&gt;=Assumptions!$C$12,"PASS","FAIL")</x:f>
        <x:v>FAIL</x:v>
      </x:c>
      <x:c r="P23" s="87" t="n">
        <x:f>B23*'Pair Build'!AR31+C23*SUM('Pair Build'!AR8,'Pair Build'!AR9,'Pair Build'!AR10)</x:f>
        <x:v>24600</x:v>
      </x:c>
      <x:c r="Q23" s="87" t="n">
        <x:f>P23*Assumptions!$C$15</x:f>
        <x:v>1771200</x:v>
      </x:c>
      <x:c r="R23" s="87" t="n">
        <x:f>Q23+(Assumptions!$H$8-Assumptions!$H$9)+Assumptions!$H$12</x:f>
        <x:v>3960627.2</x:v>
      </x:c>
      <x:c r="S23" s="33" t="str">
        <x:v>all service stored forward</x:v>
      </x:c>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row>
    <x:row r="24">
      <x:c r="B24" s="2"/>
      <x:c r="C24" s="2"/>
      <x:c r="D24" s="2"/>
      <x:c r="E24" s="2"/>
      <x:c r="F24" s="2"/>
      <x:c r="G24" s="2"/>
      <x:c r="H24" s="2"/>
      <x:c r="I24" s="2"/>
      <x:c r="J24" s="2"/>
      <x:c r="K24" s="2"/>
      <x:c r="L24" s="2"/>
      <x:c r="M24" s="2"/>
      <x:c r="N24" s="2"/>
      <x:c r="O24" s="2"/>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row>
    <x:row r="25">
      <x:c r="B25" s="2"/>
      <x:c r="C25" s="2"/>
      <x:c r="D25" s="2"/>
      <x:c r="E25" s="2"/>
      <x:c r="F25" s="2"/>
      <x:c r="G25" s="2"/>
      <x:c r="H25" s="2"/>
      <x:c r="I25" s="2"/>
      <x:c r="J25" s="2"/>
      <x:c r="K25" s="2"/>
      <x:c r="L25" s="2"/>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row>
    <x:row r="26" ht="42" customHeight="1">
      <x:c r="B26" s="2" t="str">
        <x:v>Derivation</x:v>
      </x:c>
      <x:c r="C26" s="104" t="str">
        <x:v>With p independently available fixed cells, each of three mobile modes must carry 10 − p complete service equivalents. Total physical packages equal p + 3 × (10 − p) = 30 − 2p.</x:v>
      </x:c>
      <x:c r="D26" s="2"/>
      <x:c r="E26" s="2"/>
      <x:c r="F26" s="2"/>
      <x:c r="G26" s="2"/>
      <x:c r="H26" s="2"/>
      <x:c r="I26" s="2"/>
      <x:c r="J26" s="2"/>
      <x:c r="K26" s="2"/>
      <x:c r="L26" s="2"/>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row>
    <x:row r="27" ht="42" customHeight="1">
      <x:c r="B27" s="2" t="str">
        <x:v>Twelve-package limit</x:v>
      </x:c>
      <x:c r="C27" s="104" t="str">
        <x:v>30 − 2p ≤ 12 requires p ≥ 9. Nine fixed cells plus one road, one rail and one water cell preserve ten after any two transport modes fail.</x:v>
      </x:c>
      <x:c r="D27" s="2"/>
      <x:c r="E27" s="2"/>
      <x:c r="F27" s="2"/>
      <x:c r="G27" s="2"/>
      <x:c r="H27" s="2"/>
      <x:c r="I27" s="2"/>
      <x:c r="J27" s="2"/>
      <x:c r="K27" s="2"/>
      <x:c r="L27" s="2"/>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row>
    <x:row r="28" ht="42" customHeight="1">
      <x:c r="B28" s="2" t="str">
        <x:v>Unprepared limit</x:v>
      </x:c>
      <x:c r="C28" s="104" t="str">
        <x:v>With p = 0, the same guarantee requires thirty complete mobile service equivalents: ten independently available on each transport mode.</x:v>
      </x:c>
      <x:c r="D28" s="2"/>
      <x:c r="E28" s="2"/>
      <x:c r="F28" s="2"/>
      <x:c r="G28" s="2"/>
      <x:c r="H28" s="2"/>
      <x:c r="I28" s="2"/>
      <x:c r="J28" s="2"/>
      <x:c r="K28" s="2"/>
      <x:c r="L28" s="2"/>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row>
    <x:row r="29" ht="42" customHeight="1">
      <x:c r="B29" s="2" t="str">
        <x:v>Unclosed boundary</x:v>
      </x:c>
      <x:c r="C29" s="104" t="str">
        <x:v>The proof does not cover loss of the fixed anchor. Every p &gt; 0 case fails an anchor-plus-road challenge unless further independent stock or mobile replication is added.</x:v>
      </x:c>
      <x:c r="D29" s="2"/>
      <x:c r="E29" s="2"/>
      <x:c r="F29" s="2"/>
      <x:c r="G29" s="2"/>
      <x:c r="H29" s="2"/>
      <x:c r="I29" s="2"/>
      <x:c r="J29" s="2"/>
      <x:c r="K29" s="2"/>
      <x:c r="L29" s="2"/>
      <x:c r="M29" s="2"/>
      <x:c r="N29" s="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row>
    <x:row r="30">
      <x:c r="B30" s="2"/>
      <x:c r="C30" s="2"/>
      <x:c r="D30" s="2"/>
      <x:c r="E30" s="2"/>
      <x:c r="F30" s="2"/>
      <x:c r="G30" s="2"/>
      <x:c r="H30" s="2"/>
      <x:c r="I30" s="2"/>
      <x:c r="J30" s="2"/>
      <x:c r="K30" s="2"/>
      <x:c r="L30" s="2"/>
      <x:c r="M30" s="2"/>
      <x:c r="N30" s="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row>
    <x:row r="31">
      <x:c r="B31" s="2"/>
      <x:c r="C31" s="2"/>
      <x:c r="D31" s="2"/>
      <x:c r="E31" s="2"/>
      <x:c r="F31" s="2"/>
      <x:c r="G31" s="2"/>
      <x:c r="H31" s="2"/>
      <x:c r="I31" s="2"/>
      <x:c r="J31" s="2"/>
      <x:c r="K31" s="2"/>
      <x:c r="L31" s="2"/>
      <x:c r="M31" s="2"/>
      <x:c r="N31" s="2"/>
      <x:c r="O31" s="2"/>
      <x:c r="P31" s="2"/>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row>
    <x:row r="32">
      <x:c r="B32" s="2"/>
      <x:c r="C32" s="2"/>
      <x:c r="D32" s="2"/>
      <x:c r="E32" s="2"/>
      <x:c r="F32" s="2"/>
      <x:c r="G32" s="2"/>
      <x:c r="H32" s="2"/>
      <x:c r="I32" s="2"/>
      <x:c r="J32" s="2"/>
      <x:c r="K32" s="2"/>
      <x:c r="L32" s="2"/>
      <x:c r="M32" s="2"/>
      <x:c r="N32" s="2"/>
      <x:c r="O32" s="2"/>
      <x:c r="P32" s="2"/>
      <x:c r="Q32" s="2"/>
      <x:c r="R32" s="2"/>
      <x:c r="S32" s="2"/>
      <x:c r="T32" s="2"/>
      <x:c r="U32" s="2"/>
      <x:c r="V32" s="2"/>
      <x:c r="W32" s="2"/>
      <x:c r="X32" s="2"/>
      <x:c r="Y32" s="2"/>
      <x:c r="Z32" s="2"/>
      <x:c r="AA32" s="2"/>
      <x:c r="AB32" s="2"/>
      <x:c r="AC32" s="2"/>
      <x:c r="AD32" s="2"/>
      <x:c r="AE32" s="2"/>
      <x:c r="AF32" s="2"/>
      <x:c r="AG32" s="2"/>
      <x:c r="AH32" s="2"/>
      <x:c r="AI32" s="2"/>
      <x:c r="AJ32" s="2"/>
      <x:c r="AK32" s="2"/>
      <x:c r="AL32" s="2"/>
      <x:c r="AM32" s="2"/>
      <x:c r="AN32" s="2"/>
      <x:c r="AO32" s="2"/>
      <x:c r="AP32" s="2"/>
      <x:c r="AQ32" s="2"/>
      <x:c r="AR32" s="2"/>
      <x:c r="AS32" s="2"/>
    </x:row>
    <x:row r="33">
      <x:c r="B33" s="2"/>
      <x:c r="C33" s="2"/>
      <x:c r="D33" s="2"/>
      <x:c r="E33" s="2"/>
      <x:c r="F33" s="2"/>
      <x:c r="G33" s="2"/>
      <x:c r="H33" s="2"/>
      <x:c r="I33" s="2"/>
      <x:c r="J33" s="2"/>
      <x:c r="K33" s="2"/>
      <x:c r="L33" s="2"/>
      <x:c r="M33" s="2"/>
      <x:c r="N33" s="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row>
    <x:row r="34">
      <x:c r="B34" s="2"/>
      <x:c r="C34" s="2"/>
      <x:c r="D34" s="2"/>
      <x:c r="E34" s="2"/>
      <x:c r="F34" s="2"/>
      <x:c r="G34" s="2"/>
      <x:c r="H34" s="2"/>
      <x:c r="I34" s="2"/>
      <x:c r="J34" s="2"/>
      <x:c r="K34" s="2"/>
      <x:c r="L34" s="2"/>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row>
    <x:row r="35">
      <x:c r="B35" s="2"/>
      <x:c r="C35" s="2"/>
      <x:c r="D35" s="2"/>
      <x:c r="E35" s="2"/>
      <x:c r="F35" s="2"/>
      <x:c r="G35" s="2"/>
      <x:c r="H35" s="2"/>
      <x:c r="I35" s="2"/>
      <x:c r="J35" s="2"/>
      <x:c r="K35" s="2"/>
      <x:c r="L35" s="2"/>
      <x:c r="M35" s="2"/>
      <x:c r="N35" s="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row>
    <x:row r="36">
      <x:c r="B36" s="2"/>
      <x:c r="C36" s="2"/>
      <x:c r="D36" s="2"/>
      <x:c r="E36" s="2"/>
      <x:c r="F36" s="2"/>
      <x:c r="G36" s="2"/>
      <x:c r="H36" s="2"/>
      <x:c r="I36" s="2"/>
      <x:c r="J36" s="2"/>
      <x:c r="K36" s="2"/>
      <x:c r="L36" s="2"/>
      <x:c r="M36" s="2"/>
      <x:c r="N36" s="2"/>
      <x:c r="O36" s="2"/>
      <x:c r="P36" s="2"/>
      <x:c r="Q36" s="2"/>
      <x:c r="R36" s="2"/>
      <x:c r="S36" s="2"/>
      <x:c r="T36" s="2"/>
      <x:c r="U36" s="2"/>
      <x:c r="V36" s="2"/>
      <x:c r="W36" s="2"/>
      <x:c r="X36" s="2"/>
      <x:c r="Y36" s="2"/>
      <x:c r="Z36" s="2"/>
      <x:c r="AA36" s="2"/>
      <x:c r="AB36" s="2"/>
      <x:c r="AC36" s="2"/>
      <x:c r="AD36" s="2"/>
      <x:c r="AE36" s="2"/>
      <x:c r="AF36" s="2"/>
      <x:c r="AG36" s="2"/>
      <x:c r="AH36" s="2"/>
      <x:c r="AI36" s="2"/>
      <x:c r="AJ36" s="2"/>
      <x:c r="AK36" s="2"/>
      <x:c r="AL36" s="2"/>
      <x:c r="AM36" s="2"/>
      <x:c r="AN36" s="2"/>
      <x:c r="AO36" s="2"/>
      <x:c r="AP36" s="2"/>
      <x:c r="AQ36" s="2"/>
      <x:c r="AR36" s="2"/>
      <x:c r="AS36" s="2"/>
    </x:row>
    <x:row r="37">
      <x:c r="B37" s="2"/>
      <x:c r="C37" s="2"/>
      <x:c r="D37" s="2"/>
      <x:c r="E37" s="2"/>
      <x:c r="F37" s="2"/>
      <x:c r="G37" s="2"/>
      <x:c r="H37" s="2"/>
      <x:c r="I37" s="2"/>
      <x:c r="J37" s="2"/>
      <x:c r="K37" s="2"/>
      <x:c r="L37" s="2"/>
      <x:c r="M37" s="2"/>
      <x:c r="N37" s="2"/>
      <x:c r="O37" s="2"/>
      <x:c r="P37" s="2"/>
      <x:c r="Q37" s="2"/>
      <x:c r="R37" s="2"/>
      <x:c r="S37" s="2"/>
      <x:c r="T37" s="2"/>
      <x:c r="U37" s="2"/>
      <x:c r="V37" s="2"/>
      <x:c r="W37" s="2"/>
      <x:c r="X37" s="2"/>
      <x:c r="Y37" s="2"/>
      <x:c r="Z37" s="2"/>
      <x:c r="AA37" s="2"/>
      <x:c r="AB37" s="2"/>
      <x:c r="AC37" s="2"/>
      <x:c r="AD37" s="2"/>
      <x:c r="AE37" s="2"/>
      <x:c r="AF37" s="2"/>
      <x:c r="AG37" s="2"/>
      <x:c r="AH37" s="2"/>
      <x:c r="AI37" s="2"/>
      <x:c r="AJ37" s="2"/>
      <x:c r="AK37" s="2"/>
      <x:c r="AL37" s="2"/>
      <x:c r="AM37" s="2"/>
      <x:c r="AN37" s="2"/>
      <x:c r="AO37" s="2"/>
      <x:c r="AP37" s="2"/>
      <x:c r="AQ37" s="2"/>
      <x:c r="AR37" s="2"/>
      <x:c r="AS37" s="2"/>
    </x:row>
    <x:row r="38">
      <x:c r="B38" s="2"/>
      <x:c r="C38" s="2"/>
      <x:c r="D38" s="2"/>
      <x:c r="E38" s="2"/>
      <x:c r="F38" s="2"/>
      <x:c r="G38" s="2"/>
      <x:c r="H38" s="2"/>
      <x:c r="I38" s="2"/>
      <x:c r="J38" s="2"/>
      <x:c r="K38" s="2"/>
      <x:c r="L38" s="2"/>
      <x:c r="M38" s="2"/>
      <x:c r="N38" s="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row>
    <x:row r="39">
      <x:c r="B39" s="2"/>
      <x:c r="C39" s="2"/>
      <x:c r="D39" s="2"/>
      <x:c r="E39" s="2"/>
      <x:c r="F39" s="2"/>
      <x:c r="G39" s="2"/>
      <x:c r="H39" s="2"/>
      <x:c r="I39" s="2"/>
      <x:c r="J39" s="2"/>
      <x:c r="K39" s="2"/>
      <x:c r="L39" s="2"/>
      <x:c r="M39" s="2"/>
      <x:c r="N39" s="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row>
    <x:row r="40">
      <x:c r="B40" s="2"/>
      <x:c r="C40" s="2"/>
      <x:c r="D40" s="2"/>
      <x:c r="E40" s="2"/>
      <x:c r="F40" s="2"/>
      <x:c r="G40" s="2"/>
      <x:c r="H40" s="2"/>
      <x:c r="I40" s="2"/>
      <x:c r="J40" s="2"/>
      <x:c r="K40" s="2"/>
      <x:c r="L40" s="2"/>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row>
    <x:row r="41">
      <x:c r="B41" s="2"/>
      <x:c r="C41" s="2"/>
      <x:c r="D41" s="2"/>
      <x:c r="E41" s="2"/>
      <x:c r="F41" s="2"/>
      <x:c r="G41" s="2"/>
      <x:c r="H41" s="2"/>
      <x:c r="I41" s="2"/>
      <x:c r="J41" s="2"/>
      <x:c r="K41" s="2"/>
      <x:c r="L41" s="2"/>
      <x:c r="M41" s="2"/>
      <x:c r="N41" s="2"/>
      <x:c r="O41" s="2"/>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row>
    <x:row r="42">
      <x:c r="B42" s="2"/>
      <x:c r="C42" s="2"/>
      <x:c r="D42" s="2"/>
      <x:c r="E42" s="2"/>
      <x:c r="F42" s="2"/>
      <x:c r="G42" s="2"/>
      <x:c r="H42" s="2"/>
      <x:c r="I42" s="2"/>
      <x:c r="J42" s="2"/>
      <x:c r="K42" s="2"/>
      <x:c r="L42" s="2"/>
      <x:c r="M42" s="2"/>
      <x:c r="N42" s="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row>
    <x:row r="43">
      <x:c r="B43" s="2"/>
      <x:c r="C43" s="2"/>
      <x:c r="D43" s="2"/>
      <x:c r="E43" s="2"/>
      <x:c r="F43" s="2"/>
      <x:c r="G43" s="2"/>
      <x:c r="H43" s="2"/>
      <x:c r="I43" s="2"/>
      <x:c r="J43" s="2"/>
      <x:c r="K43" s="2"/>
      <x:c r="L43" s="2"/>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row>
    <x:row r="44">
      <x:c r="B44" s="2"/>
      <x:c r="C44" s="2"/>
      <x:c r="D44" s="2"/>
      <x:c r="E44" s="2"/>
      <x:c r="F44" s="2"/>
      <x:c r="G44" s="2"/>
      <x:c r="H44" s="2"/>
      <x:c r="I44" s="2"/>
      <x:c r="J44" s="2"/>
      <x:c r="K44" s="2"/>
      <x:c r="L44" s="2"/>
      <x:c r="M44" s="2"/>
      <x:c r="N44" s="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row>
    <x:row r="45">
      <x:c r="B45" s="2"/>
      <x:c r="C45" s="2"/>
      <x:c r="D45" s="2"/>
      <x:c r="E45" s="2"/>
      <x:c r="F45" s="2"/>
      <x:c r="G45" s="2"/>
      <x:c r="H45" s="2"/>
      <x:c r="I45" s="2"/>
      <x:c r="J45" s="2"/>
      <x:c r="K45" s="2"/>
      <x:c r="L45" s="2"/>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row>
    <x:row r="46">
      <x:c r="B46" s="2"/>
      <x:c r="C46" s="2"/>
      <x:c r="D46" s="2"/>
      <x:c r="E46" s="2"/>
      <x:c r="F46" s="2"/>
      <x:c r="G46" s="2"/>
      <x:c r="H46" s="2"/>
      <x:c r="I46" s="2"/>
      <x:c r="J46" s="2"/>
      <x:c r="K46" s="2"/>
      <x:c r="L46" s="2"/>
      <x:c r="M46" s="2"/>
      <x:c r="N46" s="2"/>
      <x:c r="O46" s="2"/>
      <x:c r="P46" s="2"/>
      <x:c r="Q46" s="2"/>
      <x:c r="R46" s="2"/>
      <x:c r="S46" s="2"/>
      <x:c r="T46" s="2"/>
      <x:c r="U46" s="2"/>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row>
    <x:row r="47">
      <x:c r="B47" s="2"/>
      <x:c r="C47" s="2"/>
      <x:c r="D47" s="2"/>
      <x:c r="E47" s="2"/>
      <x:c r="F47" s="2"/>
      <x:c r="G47" s="2"/>
      <x:c r="H47" s="2"/>
      <x:c r="I47" s="2"/>
      <x:c r="J47" s="2"/>
      <x:c r="K47" s="2"/>
      <x:c r="L47" s="2"/>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row>
    <x:row r="48">
      <x:c r="B48" s="2"/>
      <x:c r="C48" s="2"/>
      <x:c r="D48" s="2"/>
      <x:c r="E48" s="2"/>
      <x:c r="F48" s="2"/>
      <x:c r="G48" s="2"/>
      <x:c r="H48" s="2"/>
      <x:c r="I48" s="2"/>
      <x:c r="J48" s="2"/>
      <x:c r="K48" s="2"/>
      <x:c r="L48" s="2"/>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row>
    <x:row r="49">
      <x:c r="B49" s="2"/>
      <x:c r="C49" s="2"/>
      <x:c r="D49" s="2"/>
      <x:c r="E49" s="2"/>
      <x:c r="F49" s="2"/>
      <x:c r="G49" s="2"/>
      <x:c r="H49" s="2"/>
      <x:c r="I49" s="2"/>
      <x:c r="J49" s="2"/>
      <x:c r="K49" s="2"/>
      <x:c r="L49" s="2"/>
      <x:c r="M49" s="2"/>
      <x:c r="N49" s="2"/>
      <x:c r="O49" s="2"/>
      <x:c r="P49" s="2"/>
      <x:c r="Q49" s="2"/>
      <x:c r="R49" s="2"/>
      <x:c r="S49" s="2"/>
      <x:c r="T49" s="2"/>
      <x:c r="U49" s="2"/>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row>
    <x:row r="50">
      <x:c r="B50" s="2"/>
      <x:c r="C50" s="2"/>
      <x:c r="D50" s="2"/>
      <x:c r="E50" s="2"/>
      <x:c r="F50" s="2"/>
      <x:c r="G50" s="2"/>
      <x:c r="H50" s="2"/>
      <x:c r="I50" s="2"/>
      <x:c r="J50" s="2"/>
      <x:c r="K50" s="2"/>
      <x:c r="L50" s="2"/>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row>
    <x:row r="51">
      <x:c r="B51" s="2"/>
      <x:c r="C51" s="2"/>
      <x:c r="D51" s="2"/>
      <x:c r="E51" s="2"/>
      <x:c r="F51" s="2"/>
      <x:c r="G51" s="2"/>
      <x:c r="H51" s="2"/>
      <x:c r="I51" s="2"/>
      <x:c r="J51" s="2"/>
      <x:c r="K51" s="2"/>
      <x:c r="L51" s="2"/>
      <x:c r="M51" s="2"/>
      <x:c r="N51" s="2"/>
      <x:c r="O51" s="2"/>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row>
    <x:row r="52">
      <x:c r="B52" s="2"/>
      <x:c r="C52" s="2"/>
      <x:c r="D52" s="2"/>
      <x:c r="E52" s="2"/>
      <x:c r="F52" s="2"/>
      <x:c r="G52" s="2"/>
      <x:c r="H52" s="2"/>
      <x:c r="I52" s="2"/>
      <x:c r="J52" s="2"/>
      <x:c r="K52" s="2"/>
      <x:c r="L52" s="2"/>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row>
    <x:row r="53">
      <x:c r="B53" s="2"/>
      <x:c r="C53" s="2"/>
      <x:c r="D53" s="2"/>
      <x:c r="E53" s="2"/>
      <x:c r="F53" s="2"/>
      <x:c r="G53" s="2"/>
      <x:c r="H53" s="2"/>
      <x:c r="I53" s="2"/>
      <x:c r="J53" s="2"/>
      <x:c r="K53" s="2"/>
      <x:c r="L53" s="2"/>
      <x:c r="M53" s="2"/>
      <x:c r="N53" s="2"/>
      <x:c r="O53" s="2"/>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row>
    <x:row r="54">
      <x:c r="B54" s="2"/>
      <x:c r="C54" s="2"/>
      <x:c r="D54" s="2"/>
      <x:c r="E54" s="2"/>
      <x:c r="F54" s="2"/>
      <x:c r="G54" s="2"/>
      <x:c r="H54" s="2"/>
      <x:c r="I54" s="2"/>
      <x:c r="J54" s="2"/>
      <x:c r="K54" s="2"/>
      <x:c r="L54" s="2"/>
      <x:c r="M54" s="2"/>
      <x:c r="N54" s="2"/>
      <x:c r="O54" s="2"/>
      <x:c r="P54" s="2"/>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row>
    <x:row r="55">
      <x:c r="B55" s="2"/>
      <x:c r="C55" s="2"/>
      <x:c r="D55" s="2"/>
      <x:c r="E55" s="2"/>
      <x:c r="F55" s="2"/>
      <x:c r="G55" s="2"/>
      <x:c r="H55" s="2"/>
      <x:c r="I55" s="2"/>
      <x:c r="J55" s="2"/>
      <x:c r="K55" s="2"/>
      <x:c r="L55" s="2"/>
      <x:c r="M55" s="2"/>
      <x:c r="N55" s="2"/>
      <x:c r="O55" s="2"/>
      <x:c r="P55" s="2"/>
      <x:c r="Q55" s="2"/>
      <x:c r="R55" s="2"/>
      <x:c r="S55" s="2"/>
      <x:c r="T55" s="2"/>
      <x:c r="U55" s="2"/>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row>
    <x:row r="56">
      <x:c r="B56" s="2"/>
      <x:c r="C56" s="2"/>
      <x:c r="D56" s="2"/>
      <x:c r="E56" s="2"/>
      <x:c r="F56" s="2"/>
      <x:c r="G56" s="2"/>
      <x:c r="H56" s="2"/>
      <x:c r="I56" s="2"/>
      <x:c r="J56" s="2"/>
      <x:c r="K56" s="2"/>
      <x:c r="L56" s="2"/>
      <x:c r="M56" s="2"/>
      <x:c r="N56" s="2"/>
      <x:c r="O56" s="2"/>
      <x:c r="P56" s="2"/>
      <x:c r="Q56" s="2"/>
      <x:c r="R56" s="2"/>
      <x:c r="S56" s="2"/>
      <x:c r="T56" s="2"/>
      <x:c r="U56" s="2"/>
      <x:c r="V56" s="2"/>
      <x:c r="W56" s="2"/>
      <x:c r="X56" s="2"/>
      <x:c r="Y56" s="2"/>
      <x:c r="Z56" s="2"/>
      <x:c r="AA56" s="2"/>
      <x:c r="AB56" s="2"/>
      <x:c r="AC56" s="2"/>
      <x:c r="AD56" s="2"/>
      <x:c r="AE56" s="2"/>
      <x:c r="AF56" s="2"/>
      <x:c r="AG56" s="2"/>
      <x:c r="AH56" s="2"/>
      <x:c r="AI56" s="2"/>
      <x:c r="AJ56" s="2"/>
      <x:c r="AK56" s="2"/>
      <x:c r="AL56" s="2"/>
      <x:c r="AM56" s="2"/>
      <x:c r="AN56" s="2"/>
      <x:c r="AO56" s="2"/>
      <x:c r="AP56" s="2"/>
      <x:c r="AQ56" s="2"/>
      <x:c r="AR56" s="2"/>
      <x:c r="AS56" s="2"/>
    </x:row>
    <x:row r="57">
      <x:c r="B57" s="2"/>
      <x:c r="C57" s="2"/>
      <x:c r="D57" s="2"/>
      <x:c r="E57" s="2"/>
      <x:c r="F57" s="2"/>
      <x:c r="G57" s="2"/>
      <x:c r="H57" s="2"/>
      <x:c r="I57" s="2"/>
      <x:c r="J57" s="2"/>
      <x:c r="K57" s="2"/>
      <x:c r="L57" s="2"/>
      <x:c r="M57" s="2"/>
      <x:c r="N57" s="2"/>
      <x:c r="O57" s="2"/>
      <x:c r="P57" s="2"/>
      <x:c r="Q57" s="2"/>
      <x:c r="R57" s="2"/>
      <x:c r="S57" s="2"/>
      <x:c r="T57" s="2"/>
      <x:c r="U57" s="2"/>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row>
    <x:row r="58">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row>
    <x:row r="59">
      <x:c r="B59" s="2"/>
      <x:c r="C59" s="2"/>
      <x:c r="D59" s="2"/>
      <x:c r="E59" s="2"/>
      <x:c r="F59" s="2"/>
      <x:c r="G59" s="2"/>
      <x:c r="H59" s="2"/>
      <x:c r="I59" s="2"/>
      <x:c r="J59" s="2"/>
      <x:c r="K59" s="2"/>
      <x:c r="L59" s="2"/>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row>
    <x:row r="60">
      <x:c r="B60" s="2"/>
      <x:c r="C60" s="2"/>
      <x:c r="D60" s="2"/>
      <x:c r="E60" s="2"/>
      <x:c r="F60" s="2"/>
      <x:c r="G60" s="2"/>
      <x:c r="H60" s="2"/>
      <x:c r="I60" s="2"/>
      <x:c r="J60" s="2"/>
      <x:c r="K60" s="2"/>
      <x:c r="L60" s="2"/>
      <x:c r="M60" s="2"/>
      <x:c r="N60" s="2"/>
      <x:c r="O60" s="2"/>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row>
    <x:row r="61">
      <x:c r="B61" s="2"/>
      <x:c r="C61" s="2"/>
      <x:c r="D61" s="2"/>
      <x:c r="E61" s="2"/>
      <x:c r="F61" s="2"/>
      <x:c r="G61" s="2"/>
      <x:c r="H61" s="2"/>
      <x:c r="I61" s="2"/>
      <x:c r="J61" s="2"/>
      <x:c r="K61" s="2"/>
      <x:c r="L61" s="2"/>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row>
    <x:row r="62">
      <x:c r="B62" s="2"/>
      <x:c r="C62" s="2"/>
      <x:c r="D62" s="2"/>
      <x:c r="E62" s="2"/>
      <x:c r="F62" s="2"/>
      <x:c r="G62" s="2"/>
      <x:c r="H62" s="2"/>
      <x:c r="I62" s="2"/>
      <x:c r="J62" s="2"/>
      <x:c r="K62" s="2"/>
      <x:c r="L62" s="2"/>
      <x:c r="M62" s="2"/>
      <x:c r="N62" s="2"/>
      <x:c r="O62" s="2"/>
      <x:c r="P62" s="2"/>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row>
    <x:row r="63">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row>
    <x:row r="64">
      <x:c r="B64" s="2"/>
      <x:c r="C64" s="2"/>
      <x:c r="D64" s="2"/>
      <x:c r="E64" s="2"/>
      <x:c r="F64" s="2"/>
      <x:c r="G64" s="2"/>
      <x:c r="H64" s="2"/>
      <x:c r="I64" s="2"/>
      <x:c r="J64" s="2"/>
      <x:c r="K64" s="2"/>
      <x:c r="L64" s="2"/>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row>
    <x:row r="65">
      <x:c r="B65" s="2"/>
      <x:c r="C65" s="2"/>
      <x:c r="D65" s="2"/>
      <x:c r="E65" s="2"/>
      <x:c r="F65" s="2"/>
      <x:c r="G65" s="2"/>
      <x:c r="H65" s="2"/>
      <x:c r="I65" s="2"/>
      <x:c r="J65" s="2"/>
      <x:c r="K65" s="2"/>
      <x:c r="L65" s="2"/>
      <x:c r="M65" s="2"/>
      <x:c r="N65" s="2"/>
      <x:c r="O65" s="2"/>
      <x:c r="P65" s="2"/>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row>
    <x:row r="66">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row>
    <x:row r="67">
      <x:c r="B67" s="2"/>
      <x:c r="C67" s="2"/>
      <x:c r="D67" s="2"/>
      <x:c r="E67" s="2"/>
      <x:c r="F67" s="2"/>
      <x:c r="G67" s="2"/>
      <x:c r="H67" s="2"/>
      <x:c r="I67" s="2"/>
      <x:c r="J67" s="2"/>
      <x:c r="K67" s="2"/>
      <x:c r="L67" s="2"/>
      <x:c r="M67" s="2"/>
      <x:c r="N67" s="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row>
    <x:row r="68">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row>
    <x:row r="69">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row>
    <x:row r="70">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row>
    <x:row r="71">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row>
    <x:row r="7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row>
    <x:row r="73">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row>
    <x:row r="74">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row>
    <x:row r="75">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row>
    <x:row r="76">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row>
    <x:row r="77">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row>
    <x:row r="78">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row>
    <x:row r="79">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row>
    <x:row r="80">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row>
    <x:row r="81">
      <x:c r="B81" s="2"/>
      <x:c r="C81" s="2"/>
      <x:c r="D81" s="2"/>
      <x:c r="E81" s="2"/>
      <x:c r="F81" s="2"/>
      <x:c r="G81" s="2"/>
      <x:c r="H81" s="2"/>
      <x:c r="I81" s="2"/>
      <x:c r="J81" s="2"/>
      <x:c r="K81" s="2"/>
      <x:c r="L81" s="2"/>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row>
    <x:row r="8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row>
    <x:row r="83">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row>
    <x:row r="84">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row>
    <x:row r="85">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row>
    <x:row r="86">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row>
    <x:row r="87">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row>
    <x:row r="88">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row>
    <x:row r="89">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row>
    <x:row r="90">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row>
    <x:row r="91">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row>
    <x:row r="9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row>
    <x:row r="93">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row>
    <x:row r="94">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row>
    <x:row r="95">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row>
    <x:row r="96">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row>
    <x:row r="97">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row>
    <x:row r="98">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row>
    <x:row r="99">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row>
    <x:row r="100">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row>
    <x:row r="101">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row>
    <x:row r="10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row>
    <x:row r="103">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row>
    <x:row r="104">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row>
    <x:row r="105">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row>
    <x:row r="106">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row>
    <x:row r="107">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row>
    <x:row r="108">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row>
    <x:row r="109">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row>
    <x:row r="110">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row>
    <x:row r="111">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row>
    <x:row r="11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row>
    <x:row r="113">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row>
    <x:row r="114">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row>
    <x:row r="115">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row>
    <x:row r="116">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row>
    <x:row r="117">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row>
    <x:row r="118">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row>
    <x:row r="119">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row>
    <x:row r="120">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row>
    <x:row r="121">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row>
    <x:row r="12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row>
    <x:row r="123">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row>
    <x:row r="124">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row>
    <x:row r="125">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row>
    <x:row r="126">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row>
    <x:row r="127">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row>
    <x:row r="128">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row>
    <x:row r="129">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row>
    <x:row r="130">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row>
    <x:row r="131">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row>
    <x:row r="13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row>
    <x:row r="133">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row>
    <x:row r="134">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row>
    <x:row r="135">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row>
    <x:row r="136">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row>
    <x:row r="137">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row>
    <x:row r="138">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row>
    <x:row r="139">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row>
    <x:row r="140">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row>
    <x:row r="141">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row>
    <x:row r="14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row>
    <x:row r="143">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row>
    <x:row r="144">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row>
    <x:row r="145">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row>
    <x:row r="146">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row>
    <x:row r="147">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row>
    <x:row r="148">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row>
    <x:row r="149">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row>
    <x:row r="150">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row>
    <x:row r="151">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row>
    <x:row r="15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row>
    <x:row r="153">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row>
    <x:row r="154">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row>
    <x:row r="155">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row>
    <x:row r="156">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row>
    <x:row r="157">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row>
    <x:row r="158">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row>
    <x:row r="159">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row>
    <x:row r="160">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row>
    <x:row r="161">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row>
    <x:row r="16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row>
    <x:row r="163">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row>
    <x:row r="164">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row>
    <x:row r="165">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row>
    <x:row r="166">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row>
    <x:row r="167">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row>
    <x:row r="168">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row>
    <x:row r="169">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row>
    <x:row r="170">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row>
    <x:row r="171">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row>
    <x:row r="17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row>
    <x:row r="173">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row>
    <x:row r="174">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row>
    <x:row r="175">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row>
    <x:row r="176">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row>
    <x:row r="177">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row>
    <x:row r="178">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row>
    <x:row r="179">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row>
    <x:row r="180">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row>
    <x:row r="181">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row>
    <x:row r="18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row>
    <x:row r="183">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row>
    <x:row r="184">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row>
    <x:row r="185">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row>
    <x:row r="186">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row>
    <x:row r="187">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row>
    <x:row r="188">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row>
    <x:row r="189">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row>
    <x:row r="190">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row>
    <x:row r="191">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row>
    <x:row r="19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row>
    <x:row r="193">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row>
    <x:row r="194">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row>
    <x:row r="195">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row>
    <x:row r="196">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row>
    <x:row r="197">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row>
    <x:row r="198">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row>
    <x:row r="199">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row>
    <x:row r="200">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row>
    <x:row r="201">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row>
    <x:row r="20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row>
    <x:row r="203">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row>
    <x:row r="204">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row>
    <x:row r="205">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row>
    <x:row r="206">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row>
    <x:row r="207">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row>
    <x:row r="208">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row>
    <x:row r="209">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row>
    <x:row r="210">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row>
    <x:row r="211">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row>
    <x:row r="21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row>
    <x:row r="213">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row>
    <x:row r="214">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row>
    <x:row r="215">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row>
    <x:row r="216">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row>
    <x:row r="217">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row>
    <x:row r="218">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row>
    <x:row r="219">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row>
    <x:row r="220">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row>
    <x:row r="221">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row>
    <x:row r="22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row>
    <x:row r="223">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row>
    <x:row r="224">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row>
    <x:row r="225">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row>
    <x:row r="226">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row>
    <x:row r="227">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row>
    <x:row r="228">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row>
    <x:row r="229">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row>
    <x:row r="230">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row>
    <x:row r="231">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row>
    <x:row r="23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row>
    <x:row r="233">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row>
    <x:row r="234">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row>
    <x:row r="235">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row>
    <x:row r="236">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row>
    <x:row r="237">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row>
    <x:row r="238">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row>
    <x:row r="239">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row>
    <x:row r="240">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row>
    <x:row r="241">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row>
    <x:row r="24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row>
    <x:row r="243">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row>
    <x:row r="244">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row>
    <x:row r="245">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row>
    <x:row r="246">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row>
    <x:row r="247">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row>
    <x:row r="248">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row>
    <x:row r="249">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row>
    <x:row r="250">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row>
    <x:row r="251">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row>
    <x:row r="25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row>
    <x:row r="253">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row>
    <x:row r="254">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row>
    <x:row r="255">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row>
    <x:row r="256">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row>
    <x:row r="257">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row>
    <x:row r="258">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row>
    <x:row r="259">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row>
    <x:row r="260">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row>
    <x:row r="261">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row>
    <x:row r="26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row>
    <x:row r="263">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row>
    <x:row r="264">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row>
    <x:row r="265">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row>
    <x:row r="266">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row>
    <x:row r="267">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row>
    <x:row r="268">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row>
    <x:row r="269">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row>
    <x:row r="270">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row>
    <x:row r="271">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row>
    <x:row r="27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row>
    <x:row r="273">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row>
    <x:row r="274">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row>
    <x:row r="275">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row>
    <x:row r="276">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row>
    <x:row r="277">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row>
    <x:row r="278">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row>
    <x:row r="279">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row>
    <x:row r="280">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row>
    <x:row r="281">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row>
    <x:row r="28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row>
    <x:row r="283">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row>
    <x:row r="284">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row>
    <x:row r="285">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row>
    <x:row r="286">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row>
    <x:row r="287">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row>
    <x:row r="288">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row>
    <x:row r="289">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row>
    <x:row r="290">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row>
    <x:row r="291">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row>
    <x:row r="29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row>
    <x:row r="293">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row>
    <x:row r="294">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row>
    <x:row r="295">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row>
    <x:row r="296">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row>
    <x:row r="297">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row>
    <x:row r="298">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row>
    <x:row r="299">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row>
    <x:row r="300">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row>
    <x:row r="301">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row>
    <x:row r="30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row>
    <x:row r="303">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row>
    <x:row r="304">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row>
    <x:row r="305">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row>
    <x:row r="306">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row>
    <x:row r="307">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row>
    <x:row r="308">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row>
    <x:row r="309">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row>
    <x:row r="310">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row>
    <x:row r="311">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row>
    <x:row r="31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row>
    <x:row r="313">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row>
    <x:row r="314">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row>
    <x:row r="315">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row>
    <x:row r="316">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row>
    <x:row r="317">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row>
    <x:row r="318">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row>
    <x:row r="319">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row>
    <x:row r="320">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row>
    <x:row r="321">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row>
    <x:row r="32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row>
    <x:row r="323">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row>
    <x:row r="324">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row>
    <x:row r="325">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row>
    <x:row r="326">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row>
    <x:row r="327">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row>
    <x:row r="328">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row>
    <x:row r="329">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row>
    <x:row r="330">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row>
    <x:row r="331">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row>
    <x:row r="33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row>
    <x:row r="333">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row>
    <x:row r="334">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row>
    <x:row r="335">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row>
    <x:row r="336">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row>
    <x:row r="337">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row>
    <x:row r="338">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row>
    <x:row r="339">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row>
    <x:row r="340">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row>
    <x:row r="341">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row>
    <x:row r="34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row>
    <x:row r="343">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row>
    <x:row r="344">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row>
    <x:row r="345">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row>
    <x:row r="346">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row>
    <x:row r="347">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row>
    <x:row r="348">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row>
    <x:row r="349">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row>
    <x:row r="350">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row>
    <x:row r="351">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row>
    <x:row r="35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row>
    <x:row r="353">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row>
    <x:row r="354">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row>
    <x:row r="355">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row>
    <x:row r="356">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row>
    <x:row r="357">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row>
    <x:row r="358">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row>
    <x:row r="359">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row>
    <x:row r="360">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row>
    <x:row r="361">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row>
    <x:row r="36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row>
    <x:row r="363">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row>
    <x:row r="364">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row>
    <x:row r="365">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row>
    <x:row r="366">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row>
    <x:row r="367">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row>
    <x:row r="368">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row>
    <x:row r="369">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row>
    <x:row r="370">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row>
    <x:row r="371">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row>
    <x:row r="37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row>
    <x:row r="373">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row>
    <x:row r="374">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row>
    <x:row r="375">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row>
    <x:row r="376">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row>
    <x:row r="377">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row>
    <x:row r="378">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row>
    <x:row r="379">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row>
    <x:row r="380">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row>
    <x:row r="381">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row>
    <x:row r="38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row>
    <x:row r="383">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row>
    <x:row r="384">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row>
    <x:row r="385">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row>
    <x:row r="386">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row>
    <x:row r="387">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row>
    <x:row r="388">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row>
    <x:row r="389">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row>
    <x:row r="390">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row>
    <x:row r="391">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row>
    <x:row r="39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row>
    <x:row r="393">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row>
    <x:row r="394">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row>
    <x:row r="395">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row>
    <x:row r="396">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row>
    <x:row r="397">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row>
    <x:row r="398">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row>
    <x:row r="399">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row>
    <x:row r="400">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row>
    <x:row r="401">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row>
    <x:row r="40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row>
    <x:row r="403">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row>
    <x:row r="404">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row>
    <x:row r="405">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row>
    <x:row r="406">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row>
    <x:row r="407">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row>
    <x:row r="408">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row>
    <x:row r="409">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row>
    <x:row r="410">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row>
    <x:row r="411">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row>
    <x:row r="41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row>
    <x:row r="413">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row>
    <x:row r="414">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row>
    <x:row r="415">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row>
    <x:row r="416">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row>
    <x:row r="417">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row>
    <x:row r="418">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row>
    <x:row r="419">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row>
    <x:row r="420">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row>
    <x:row r="421">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row>
    <x:row r="42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row>
    <x:row r="423">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row>
    <x:row r="424">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row>
    <x:row r="425">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row>
    <x:row r="426">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row>
    <x:row r="427">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row>
    <x:row r="428">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row>
    <x:row r="429">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row>
    <x:row r="430">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row>
    <x:row r="431">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row>
    <x:row r="43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row>
    <x:row r="433">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row>
    <x:row r="434">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row>
    <x:row r="435">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row>
    <x:row r="436">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row>
    <x:row r="437">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row>
    <x:row r="438">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row>
    <x:row r="439">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row>
    <x:row r="440">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row>
    <x:row r="441">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row>
    <x:row r="44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row>
    <x:row r="443">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row>
    <x:row r="444">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row>
    <x:row r="445">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row>
    <x:row r="446">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row>
    <x:row r="447">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row>
    <x:row r="448">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row>
    <x:row r="449">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row>
    <x:row r="450">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row>
    <x:row r="451">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row>
    <x:row r="45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row>
    <x:row r="453">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row>
    <x:row r="454">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row>
    <x:row r="455">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row>
    <x:row r="456">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row>
    <x:row r="457">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row>
    <x:row r="458">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row>
    <x:row r="459">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row>
    <x:row r="460">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row>
    <x:row r="461">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row>
    <x:row r="46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row>
    <x:row r="463">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row>
    <x:row r="464">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row>
    <x:row r="465">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row>
    <x:row r="466">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row>
    <x:row r="467">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row>
    <x:row r="468">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row>
    <x:row r="469">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row>
    <x:row r="470">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row>
    <x:row r="471">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row>
    <x:row r="47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row>
    <x:row r="473">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row>
    <x:row r="474">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row>
    <x:row r="475">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row>
    <x:row r="476">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row>
    <x:row r="477">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row>
    <x:row r="478">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row>
    <x:row r="479">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row>
    <x:row r="480">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row>
    <x:row r="481">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row>
    <x:row r="48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row>
    <x:row r="483">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row>
    <x:row r="484">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row>
    <x:row r="485">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row>
    <x:row r="486">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row>
    <x:row r="487">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row>
    <x:row r="488">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row>
    <x:row r="489">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row>
    <x:row r="490">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row>
    <x:row r="491">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row>
    <x:row r="49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row>
    <x:row r="493">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row>
    <x:row r="494">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row>
    <x:row r="495">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row>
    <x:row r="496">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row>
    <x:row r="497">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row>
    <x:row r="498">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row>
    <x:row r="499">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row>
    <x:row r="500">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row>
    <x:row r="501">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row>
    <x:row r="50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row>
    <x:row r="503">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row>
    <x:row r="504">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row>
    <x:row r="505">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row>
    <x:row r="506">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row>
    <x:row r="507">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row>
    <x:row r="508">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row>
    <x:row r="509">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row>
    <x:row r="510">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row>
    <x:row r="511">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row>
    <x:row r="51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row>
    <x:row r="513">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row>
    <x:row r="514">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row>
    <x:row r="515">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row>
    <x:row r="516">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row>
    <x:row r="517">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row>
    <x:row r="518">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row>
    <x:row r="519">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row>
    <x:row r="520">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row>
    <x:row r="521">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row>
    <x:row r="52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row>
    <x:row r="523">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row>
    <x:row r="524">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row>
    <x:row r="525">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row>
    <x:row r="526">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row>
    <x:row r="527">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row>
    <x:row r="528">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row>
    <x:row r="529">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row>
    <x:row r="530">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row>
    <x:row r="531">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row>
    <x:row r="53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row>
    <x:row r="533">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row>
    <x:row r="534">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row>
    <x:row r="535">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row>
    <x:row r="536">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row>
    <x:row r="537">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row>
    <x:row r="538">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row>
    <x:row r="539">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row>
    <x:row r="540">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row>
    <x:row r="541">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row>
    <x:row r="54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row>
    <x:row r="543">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row>
    <x:row r="544">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row>
    <x:row r="545">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row>
    <x:row r="546">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row>
    <x:row r="547">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row>
    <x:row r="548">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row>
    <x:row r="549">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row>
    <x:row r="550">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row>
    <x:row r="551">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row>
    <x:row r="55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row>
    <x:row r="553">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row>
    <x:row r="554">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row>
    <x:row r="555">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row>
    <x:row r="556">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row>
    <x:row r="557">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row>
    <x:row r="558">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row>
    <x:row r="559">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row>
    <x:row r="560">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row>
    <x:row r="561">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row>
    <x:row r="56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row>
    <x:row r="563">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row>
    <x:row r="564">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row>
    <x:row r="565">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row>
    <x:row r="566">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row>
    <x:row r="567">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row>
    <x:row r="568">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row>
    <x:row r="569">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row>
    <x:row r="570">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row>
    <x:row r="571">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row>
    <x:row r="57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row>
    <x:row r="573">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row>
    <x:row r="574">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row>
    <x:row r="575">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row>
    <x:row r="576">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row>
    <x:row r="577">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row>
    <x:row r="578">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row>
    <x:row r="579">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row>
    <x:row r="580">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row>
    <x:row r="581">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row>
    <x:row r="58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row>
    <x:row r="583">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row>
    <x:row r="584">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row>
    <x:row r="585">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row>
    <x:row r="586">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row>
    <x:row r="587">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row>
    <x:row r="588">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row>
    <x:row r="589">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row>
    <x:row r="590">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row>
    <x:row r="591">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row>
    <x:row r="59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row>
    <x:row r="593">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row>
    <x:row r="594">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row>
    <x:row r="595">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row>
    <x:row r="596">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row>
    <x:row r="597">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row>
    <x:row r="598">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row>
    <x:row r="599">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row>
    <x:row r="600">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row>
    <x:row r="601">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row>
    <x:row r="60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row>
    <x:row r="603">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row>
    <x:row r="604">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row>
    <x:row r="605">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row>
    <x:row r="606">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row>
    <x:row r="607">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row>
    <x:row r="608">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row>
    <x:row r="609">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row>
    <x:row r="610">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row>
    <x:row r="611">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row>
    <x:row r="61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row>
    <x:row r="613">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row>
    <x:row r="614">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row>
    <x:row r="615">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row>
    <x:row r="616">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row>
    <x:row r="617">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row>
    <x:row r="618">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row>
    <x:row r="619">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row>
    <x:row r="620">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row>
    <x:row r="621">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row>
    <x:row r="62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row>
    <x:row r="623">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row>
    <x:row r="624">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row>
    <x:row r="625">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row>
    <x:row r="626">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row>
    <x:row r="627">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row>
    <x:row r="628">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row>
    <x:row r="629">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row>
    <x:row r="630">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row>
    <x:row r="631">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row>
    <x:row r="63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row>
    <x:row r="633">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row>
    <x:row r="634">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row>
    <x:row r="635">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row>
    <x:row r="636">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row>
    <x:row r="637">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row>
    <x:row r="638">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row>
    <x:row r="639">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row>
    <x:row r="640">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row>
    <x:row r="641">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row>
    <x:row r="64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row>
    <x:row r="643">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row>
    <x:row r="644">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row>
    <x:row r="645">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row>
    <x:row r="646">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row>
    <x:row r="647">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row>
    <x:row r="648">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row>
    <x:row r="649">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row>
    <x:row r="650">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row>
    <x:row r="651">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row>
    <x:row r="65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row>
    <x:row r="653">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row>
    <x:row r="654">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row>
    <x:row r="655">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row>
    <x:row r="656">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row>
    <x:row r="657">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row>
    <x:row r="658">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row>
    <x:row r="659">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row>
    <x:row r="660">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row>
    <x:row r="661">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row>
    <x:row r="66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row>
    <x:row r="663">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row>
    <x:row r="664">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row>
    <x:row r="665">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row>
    <x:row r="666">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row>
    <x:row r="667">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row>
    <x:row r="668">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row>
    <x:row r="669">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row>
    <x:row r="670">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row>
    <x:row r="671">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row>
    <x:row r="67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row>
    <x:row r="673">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row>
    <x:row r="674">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row>
    <x:row r="675">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row>
    <x:row r="676">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row>
    <x:row r="677">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row>
    <x:row r="678">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row>
    <x:row r="679">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row>
    <x:row r="680">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row>
    <x:row r="681">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row>
    <x:row r="68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row>
    <x:row r="683">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row>
    <x:row r="684">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row>
    <x:row r="685">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row>
    <x:row r="686">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row>
    <x:row r="687">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row>
    <x:row r="688">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row>
    <x:row r="689">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row>
    <x:row r="690">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row>
    <x:row r="691">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row>
    <x:row r="69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row>
    <x:row r="693">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row>
    <x:row r="694">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row>
    <x:row r="695">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row>
    <x:row r="696">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row>
    <x:row r="697">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row>
    <x:row r="698">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row>
    <x:row r="699">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row>
    <x:row r="700">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row>
    <x:row r="701">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row>
    <x:row r="70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row>
    <x:row r="703">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row>
    <x:row r="704">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row>
    <x:row r="705">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row>
    <x:row r="706">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row>
    <x:row r="707">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row>
    <x:row r="708">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row>
    <x:row r="709">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row>
    <x:row r="710">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row>
    <x:row r="711">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row>
    <x:row r="71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row>
    <x:row r="713">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row>
    <x:row r="714">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row>
    <x:row r="715">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row>
    <x:row r="716">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row>
    <x:row r="717">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row>
    <x:row r="718">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row>
    <x:row r="719">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row>
    <x:row r="720">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row>
    <x:row r="721">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row>
    <x:row r="72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row>
    <x:row r="723">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row>
    <x:row r="724">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row>
    <x:row r="725">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row>
    <x:row r="726">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row>
    <x:row r="727">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row>
    <x:row r="728">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row>
    <x:row r="729">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row>
    <x:row r="730">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row>
    <x:row r="731">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row>
    <x:row r="73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row>
    <x:row r="733">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row>
    <x:row r="734">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row>
    <x:row r="735">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row>
    <x:row r="736">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row>
    <x:row r="737">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row>
    <x:row r="738">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row>
    <x:row r="739">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row>
    <x:row r="740">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row>
    <x:row r="741">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row>
    <x:row r="74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row>
    <x:row r="743">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row>
    <x:row r="744">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row>
    <x:row r="745">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row>
    <x:row r="746">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row>
    <x:row r="747">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row>
    <x:row r="748">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row>
    <x:row r="749">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row>
    <x:row r="750">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row>
    <x:row r="751">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row>
    <x:row r="75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row>
    <x:row r="753">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row>
    <x:row r="754">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row>
    <x:row r="755">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row>
    <x:row r="756">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row>
    <x:row r="757">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row>
    <x:row r="758">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row>
    <x:row r="759">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row>
    <x:row r="760">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row>
    <x:row r="761">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row>
    <x:row r="76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row>
    <x:row r="763">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row>
    <x:row r="764">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row>
    <x:row r="765">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row>
    <x:row r="766">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row>
    <x:row r="767">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row>
    <x:row r="768">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row>
    <x:row r="769">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row>
    <x:row r="770">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row>
    <x:row r="771">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row>
    <x:row r="77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row>
    <x:row r="773">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row>
    <x:row r="774">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row>
    <x:row r="775">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row>
    <x:row r="776">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row>
    <x:row r="777">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row>
    <x:row r="778">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row>
    <x:row r="779">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row>
    <x:row r="780">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row>
    <x:row r="781">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row>
    <x:row r="78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row>
    <x:row r="783">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row>
    <x:row r="784">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row>
    <x:row r="785">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row>
    <x:row r="786">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row>
    <x:row r="787">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row>
    <x:row r="788">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row>
    <x:row r="789">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row>
    <x:row r="790">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row>
    <x:row r="791">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row>
    <x:row r="79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row>
    <x:row r="793">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row>
    <x:row r="794">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row>
    <x:row r="795">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row>
    <x:row r="796">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row>
    <x:row r="797">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row>
    <x:row r="798">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row>
    <x:row r="799">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row>
    <x:row r="800">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row>
    <x:row r="801">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row>
    <x:row r="80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row>
    <x:row r="803">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row>
    <x:row r="804">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row>
    <x:row r="805">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row>
    <x:row r="806">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row>
    <x:row r="807">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row>
    <x:row r="808">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row>
    <x:row r="809">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row>
    <x:row r="810">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row>
    <x:row r="811">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row>
    <x:row r="81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row>
    <x:row r="813">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row>
    <x:row r="814">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row>
    <x:row r="815">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row>
    <x:row r="816">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row>
    <x:row r="817">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row>
    <x:row r="818">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row>
    <x:row r="819">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row>
    <x:row r="820">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row>
    <x:row r="821">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row>
    <x:row r="82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row>
    <x:row r="823">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row>
    <x:row r="824">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row>
    <x:row r="825">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row>
    <x:row r="826">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row>
    <x:row r="827">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row>
    <x:row r="828">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row>
    <x:row r="829">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row>
    <x:row r="830">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row>
    <x:row r="831">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row>
    <x:row r="83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row>
    <x:row r="833">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row>
    <x:row r="834">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row>
    <x:row r="835">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row>
    <x:row r="836">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row>
    <x:row r="837">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row>
    <x:row r="838">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row>
    <x:row r="839">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row>
    <x:row r="840">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row>
    <x:row r="841">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row>
    <x:row r="84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row>
    <x:row r="843">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row>
    <x:row r="844">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row>
    <x:row r="845">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row>
    <x:row r="846">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row>
    <x:row r="847">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row>
    <x:row r="848">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row>
    <x:row r="849">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row>
    <x:row r="850">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row>
    <x:row r="851">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row>
    <x:row r="85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row>
    <x:row r="853">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row>
    <x:row r="854">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row>
    <x:row r="855">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row>
    <x:row r="856">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row>
    <x:row r="857">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row>
    <x:row r="858">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row>
    <x:row r="859">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row>
    <x:row r="860">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row>
    <x:row r="861">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row>
    <x:row r="86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row>
    <x:row r="863">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row>
    <x:row r="864">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row>
    <x:row r="865">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row>
    <x:row r="866">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row>
    <x:row r="867">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row>
    <x:row r="868">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row>
    <x:row r="869">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row>
    <x:row r="870">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row>
    <x:row r="871">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row>
    <x:row r="87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row>
    <x:row r="873">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row>
    <x:row r="874">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row>
    <x:row r="875">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row>
    <x:row r="876">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row>
    <x:row r="877">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row>
    <x:row r="878">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row>
    <x:row r="879">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row>
    <x:row r="880">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row>
    <x:row r="881">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row>
    <x:row r="88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row>
    <x:row r="883">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row>
    <x:row r="884">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row>
    <x:row r="885">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row>
    <x:row r="886">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row>
    <x:row r="887">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row>
    <x:row r="888">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row>
    <x:row r="889">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row>
    <x:row r="890">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row>
    <x:row r="891">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row>
    <x:row r="89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row>
    <x:row r="893">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row>
    <x:row r="894">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row>
    <x:row r="895">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row>
    <x:row r="896">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row>
    <x:row r="897">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row>
    <x:row r="898">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row>
    <x:row r="899">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row>
    <x:row r="900">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row>
    <x:row r="901">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row>
    <x:row r="90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row>
    <x:row r="903">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row>
    <x:row r="904">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row>
    <x:row r="905">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row>
    <x:row r="906">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row>
    <x:row r="907">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row>
    <x:row r="908">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row>
    <x:row r="909">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row>
    <x:row r="910">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row>
    <x:row r="911">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row>
    <x:row r="91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row>
    <x:row r="913">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row>
    <x:row r="914">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row>
    <x:row r="915">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row>
    <x:row r="916">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row>
    <x:row r="917">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row>
    <x:row r="918">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row>
    <x:row r="919">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row>
    <x:row r="920">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row>
    <x:row r="921">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row>
    <x:row r="92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row>
    <x:row r="923">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row>
    <x:row r="924">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row>
    <x:row r="925">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row>
    <x:row r="926">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row>
    <x:row r="927">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row>
    <x:row r="928">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row>
    <x:row r="929">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row>
    <x:row r="930">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row>
    <x:row r="931">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row>
    <x:row r="93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row>
    <x:row r="933">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row>
    <x:row r="934">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row>
    <x:row r="935">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row>
    <x:row r="936">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row>
    <x:row r="937">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row>
    <x:row r="938">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row>
    <x:row r="939">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row>
    <x:row r="940">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row>
    <x:row r="941">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row>
    <x:row r="94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row>
    <x:row r="943">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row>
    <x:row r="944">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row>
    <x:row r="945">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row>
    <x:row r="946">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row>
    <x:row r="947">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row>
    <x:row r="948">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row>
    <x:row r="949">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row>
    <x:row r="950">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row>
    <x:row r="951">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row>
    <x:row r="95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row>
    <x:row r="953">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row>
    <x:row r="954">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row>
    <x:row r="955">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row>
    <x:row r="956">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row>
    <x:row r="957">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row>
    <x:row r="958">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row>
    <x:row r="959">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row>
    <x:row r="960">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row>
    <x:row r="961">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row>
    <x:row r="96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row>
    <x:row r="963">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row>
    <x:row r="964">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row>
    <x:row r="965">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row>
    <x:row r="966">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row>
    <x:row r="967">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row>
    <x:row r="968">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row>
    <x:row r="969">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row>
    <x:row r="970">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row>
    <x:row r="971">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row>
    <x:row r="97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row>
    <x:row r="973">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row>
    <x:row r="974">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row>
    <x:row r="975">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row>
    <x:row r="976">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row>
    <x:row r="977">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row>
    <x:row r="978">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row>
    <x:row r="979">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row>
    <x:row r="980">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row>
    <x:row r="981">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row>
    <x:row r="98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row>
    <x:row r="983">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row>
    <x:row r="984">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row>
    <x:row r="985">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row>
    <x:row r="986">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row>
    <x:row r="987">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row>
    <x:row r="988">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row>
    <x:row r="989">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row>
    <x:row r="990">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row>
    <x:row r="991">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row>
    <x:row r="99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row>
    <x:row r="993">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row>
    <x:row r="994">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row>
    <x:row r="995">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row>
    <x:row r="996">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row>
    <x:row r="997">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row>
    <x:row r="998">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row>
    <x:row r="999">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row>
    <x:row r="1000">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row>
    <x:row r="1001">
      <x:c r="B1001" s="2"/>
      <x:c r="C1001" s="2"/>
      <x:c r="D1001" s="2"/>
      <x:c r="E1001" s="2"/>
      <x:c r="F1001" s="2"/>
      <x:c r="G1001" s="2"/>
      <x:c r="H1001" s="2"/>
      <x:c r="I1001" s="2"/>
      <x:c r="J1001" s="2"/>
      <x:c r="K1001" s="2"/>
      <x:c r="L1001" s="2"/>
      <x:c r="M1001" s="2"/>
      <x:c r="N1001" s="2"/>
      <x:c r="O1001" s="2"/>
      <x:c r="P1001" s="2"/>
      <x:c r="Q1001" s="2"/>
      <x:c r="R1001" s="2"/>
      <x:c r="S1001" s="2"/>
      <x:c r="T1001" s="2"/>
      <x:c r="U1001" s="2"/>
      <x:c r="V1001" s="2"/>
      <x:c r="W1001" s="2"/>
      <x:c r="X1001" s="2"/>
      <x:c r="Y1001" s="2"/>
      <x:c r="Z1001" s="2"/>
      <x:c r="AA1001" s="2"/>
      <x:c r="AB1001" s="2"/>
      <x:c r="AC1001" s="2"/>
      <x:c r="AD1001" s="2"/>
      <x:c r="AE1001" s="2"/>
      <x:c r="AF1001" s="2"/>
      <x:c r="AG1001" s="2"/>
      <x:c r="AH1001" s="2"/>
      <x:c r="AI1001" s="2"/>
      <x:c r="AJ1001" s="2"/>
      <x:c r="AK1001" s="2"/>
      <x:c r="AL1001" s="2"/>
      <x:c r="AM1001" s="2"/>
      <x:c r="AN1001" s="2"/>
      <x:c r="AO1001" s="2"/>
      <x:c r="AP1001" s="2"/>
      <x:c r="AQ1001" s="2"/>
      <x:c r="AR1001" s="2"/>
      <x:c r="AS1001" s="2"/>
    </x:row>
    <x:row r="1002">
      <x:c r="B1002" s="2"/>
      <x:c r="C1002" s="2"/>
      <x:c r="D1002" s="2"/>
      <x:c r="E1002" s="2"/>
      <x:c r="F1002" s="2"/>
      <x:c r="G1002" s="2"/>
      <x:c r="H1002" s="2"/>
      <x:c r="I1002" s="2"/>
      <x:c r="J1002" s="2"/>
      <x:c r="K1002" s="2"/>
      <x:c r="L1002" s="2"/>
      <x:c r="M1002" s="2"/>
      <x:c r="N1002" s="2"/>
      <x:c r="O1002" s="2"/>
      <x:c r="P1002" s="2"/>
      <x:c r="Q1002" s="2"/>
      <x:c r="R1002" s="2"/>
      <x:c r="S1002" s="2"/>
      <x:c r="T1002" s="2"/>
      <x:c r="U1002" s="2"/>
      <x:c r="V1002" s="2"/>
      <x:c r="W1002" s="2"/>
      <x:c r="X1002" s="2"/>
      <x:c r="Y1002" s="2"/>
      <x:c r="Z1002" s="2"/>
      <x:c r="AA1002" s="2"/>
      <x:c r="AB1002" s="2"/>
      <x:c r="AC1002" s="2"/>
      <x:c r="AD1002" s="2"/>
      <x:c r="AE1002" s="2"/>
      <x:c r="AF1002" s="2"/>
      <x:c r="AG1002" s="2"/>
      <x:c r="AH1002" s="2"/>
      <x:c r="AI1002" s="2"/>
      <x:c r="AJ1002" s="2"/>
      <x:c r="AK1002" s="2"/>
      <x:c r="AL1002" s="2"/>
      <x:c r="AM1002" s="2"/>
      <x:c r="AN1002" s="2"/>
      <x:c r="AO1002" s="2"/>
      <x:c r="AP1002" s="2"/>
      <x:c r="AQ1002" s="2"/>
      <x:c r="AR1002" s="2"/>
      <x:c r="AS1002" s="2"/>
    </x:row>
    <x:row r="1003">
      <x:c r="B1003" s="2"/>
      <x:c r="C1003" s="2"/>
      <x:c r="D1003" s="2"/>
      <x:c r="E1003" s="2"/>
      <x:c r="F1003" s="2"/>
      <x:c r="G1003" s="2"/>
      <x:c r="H1003" s="2"/>
      <x:c r="I1003" s="2"/>
      <x:c r="J1003" s="2"/>
      <x:c r="K1003" s="2"/>
      <x:c r="L1003" s="2"/>
      <x:c r="M1003" s="2"/>
      <x:c r="N1003" s="2"/>
      <x:c r="O1003" s="2"/>
      <x:c r="P1003" s="2"/>
      <x:c r="Q1003" s="2"/>
      <x:c r="R1003" s="2"/>
      <x:c r="S1003" s="2"/>
      <x:c r="T1003" s="2"/>
      <x:c r="U1003" s="2"/>
      <x:c r="V1003" s="2"/>
      <x:c r="W1003" s="2"/>
      <x:c r="X1003" s="2"/>
      <x:c r="Y1003" s="2"/>
      <x:c r="Z1003" s="2"/>
      <x:c r="AA1003" s="2"/>
      <x:c r="AB1003" s="2"/>
      <x:c r="AC1003" s="2"/>
      <x:c r="AD1003" s="2"/>
      <x:c r="AE1003" s="2"/>
      <x:c r="AF1003" s="2"/>
      <x:c r="AG1003" s="2"/>
      <x:c r="AH1003" s="2"/>
      <x:c r="AI1003" s="2"/>
      <x:c r="AJ1003" s="2"/>
      <x:c r="AK1003" s="2"/>
      <x:c r="AL1003" s="2"/>
      <x:c r="AM1003" s="2"/>
      <x:c r="AN1003" s="2"/>
      <x:c r="AO1003" s="2"/>
      <x:c r="AP1003" s="2"/>
      <x:c r="AQ1003" s="2"/>
      <x:c r="AR1003" s="2"/>
      <x:c r="AS1003" s="2"/>
    </x:row>
    <x:row r="1004">
      <x:c r="B1004" s="2"/>
      <x:c r="C1004" s="2"/>
      <x:c r="D1004" s="2"/>
      <x:c r="E1004" s="2"/>
      <x:c r="F1004" s="2"/>
      <x:c r="G1004" s="2"/>
      <x:c r="H1004" s="2"/>
      <x:c r="I1004" s="2"/>
      <x:c r="J1004" s="2"/>
      <x:c r="K1004" s="2"/>
      <x:c r="L1004" s="2"/>
      <x:c r="M1004" s="2"/>
      <x:c r="N1004" s="2"/>
      <x:c r="O1004" s="2"/>
      <x:c r="P1004" s="2"/>
      <x:c r="Q1004" s="2"/>
      <x:c r="R1004" s="2"/>
      <x:c r="S1004" s="2"/>
      <x:c r="T1004" s="2"/>
      <x:c r="U1004" s="2"/>
      <x:c r="V1004" s="2"/>
      <x:c r="W1004" s="2"/>
      <x:c r="X1004" s="2"/>
      <x:c r="Y1004" s="2"/>
      <x:c r="Z1004" s="2"/>
      <x:c r="AA1004" s="2"/>
      <x:c r="AB1004" s="2"/>
      <x:c r="AC1004" s="2"/>
      <x:c r="AD1004" s="2"/>
      <x:c r="AE1004" s="2"/>
      <x:c r="AF1004" s="2"/>
      <x:c r="AG1004" s="2"/>
      <x:c r="AH1004" s="2"/>
      <x:c r="AI1004" s="2"/>
      <x:c r="AJ1004" s="2"/>
      <x:c r="AK1004" s="2"/>
      <x:c r="AL1004" s="2"/>
      <x:c r="AM1004" s="2"/>
      <x:c r="AN1004" s="2"/>
      <x:c r="AO1004" s="2"/>
      <x:c r="AP1004" s="2"/>
      <x:c r="AQ1004" s="2"/>
      <x:c r="AR1004" s="2"/>
      <x:c r="AS1004" s="2"/>
    </x:row>
    <x:row r="1005">
      <x:c r="B1005" s="2"/>
      <x:c r="C1005" s="2"/>
      <x:c r="D1005" s="2"/>
      <x:c r="E1005" s="2"/>
      <x:c r="F1005" s="2"/>
      <x:c r="G1005" s="2"/>
      <x:c r="H1005" s="2"/>
      <x:c r="I1005" s="2"/>
      <x:c r="J1005" s="2"/>
      <x:c r="K1005" s="2"/>
      <x:c r="L1005" s="2"/>
      <x:c r="M1005" s="2"/>
      <x:c r="N1005" s="2"/>
      <x:c r="O1005" s="2"/>
      <x:c r="P1005" s="2"/>
      <x:c r="Q1005" s="2"/>
      <x:c r="R1005" s="2"/>
      <x:c r="S1005" s="2"/>
      <x:c r="T1005" s="2"/>
      <x:c r="U1005" s="2"/>
      <x:c r="V1005" s="2"/>
      <x:c r="W1005" s="2"/>
      <x:c r="X1005" s="2"/>
      <x:c r="Y1005" s="2"/>
      <x:c r="Z1005" s="2"/>
      <x:c r="AA1005" s="2"/>
      <x:c r="AB1005" s="2"/>
      <x:c r="AC1005" s="2"/>
      <x:c r="AD1005" s="2"/>
      <x:c r="AE1005" s="2"/>
      <x:c r="AF1005" s="2"/>
      <x:c r="AG1005" s="2"/>
      <x:c r="AH1005" s="2"/>
      <x:c r="AI1005" s="2"/>
      <x:c r="AJ1005" s="2"/>
      <x:c r="AK1005" s="2"/>
      <x:c r="AL1005" s="2"/>
      <x:c r="AM1005" s="2"/>
      <x:c r="AN1005" s="2"/>
      <x:c r="AO1005" s="2"/>
      <x:c r="AP1005" s="2"/>
      <x:c r="AQ1005" s="2"/>
      <x:c r="AR1005" s="2"/>
      <x:c r="AS1005" s="2"/>
    </x:row>
    <x:row r="1006">
      <x:c r="B1006" s="2"/>
      <x:c r="C1006" s="2"/>
      <x:c r="D1006" s="2"/>
      <x:c r="E1006" s="2"/>
      <x:c r="F1006" s="2"/>
      <x:c r="G1006" s="2"/>
      <x:c r="H1006" s="2"/>
      <x:c r="I1006" s="2"/>
      <x:c r="J1006" s="2"/>
      <x:c r="K1006" s="2"/>
      <x:c r="L1006" s="2"/>
      <x:c r="M1006" s="2"/>
      <x:c r="N1006" s="2"/>
      <x:c r="O1006" s="2"/>
      <x:c r="P1006" s="2"/>
      <x:c r="Q1006" s="2"/>
      <x:c r="R1006" s="2"/>
      <x:c r="S1006" s="2"/>
      <x:c r="T1006" s="2"/>
      <x:c r="U1006" s="2"/>
      <x:c r="V1006" s="2"/>
      <x:c r="W1006" s="2"/>
      <x:c r="X1006" s="2"/>
      <x:c r="Y1006" s="2"/>
      <x:c r="Z1006" s="2"/>
      <x:c r="AA1006" s="2"/>
      <x:c r="AB1006" s="2"/>
      <x:c r="AC1006" s="2"/>
      <x:c r="AD1006" s="2"/>
      <x:c r="AE1006" s="2"/>
      <x:c r="AF1006" s="2"/>
      <x:c r="AG1006" s="2"/>
      <x:c r="AH1006" s="2"/>
      <x:c r="AI1006" s="2"/>
      <x:c r="AJ1006" s="2"/>
      <x:c r="AK1006" s="2"/>
      <x:c r="AL1006" s="2"/>
      <x:c r="AM1006" s="2"/>
      <x:c r="AN1006" s="2"/>
      <x:c r="AO1006" s="2"/>
      <x:c r="AP1006" s="2"/>
      <x:c r="AQ1006" s="2"/>
      <x:c r="AR1006" s="2"/>
      <x:c r="AS1006" s="2"/>
    </x:row>
    <x:row r="1007">
      <x:c r="B1007" s="2"/>
      <x:c r="C1007" s="2"/>
      <x:c r="D1007" s="2"/>
      <x:c r="E1007" s="2"/>
      <x:c r="F1007" s="2"/>
      <x:c r="G1007" s="2"/>
      <x:c r="H1007" s="2"/>
      <x:c r="I1007" s="2"/>
      <x:c r="J1007" s="2"/>
      <x:c r="K1007" s="2"/>
      <x:c r="L1007" s="2"/>
      <x:c r="M1007" s="2"/>
      <x:c r="N1007" s="2"/>
      <x:c r="O1007" s="2"/>
      <x:c r="P1007" s="2"/>
      <x:c r="Q1007" s="2"/>
      <x:c r="R1007" s="2"/>
      <x:c r="S1007" s="2"/>
      <x:c r="T1007" s="2"/>
      <x:c r="U1007" s="2"/>
      <x:c r="V1007" s="2"/>
      <x:c r="W1007" s="2"/>
      <x:c r="X1007" s="2"/>
      <x:c r="Y1007" s="2"/>
      <x:c r="Z1007" s="2"/>
      <x:c r="AA1007" s="2"/>
      <x:c r="AB1007" s="2"/>
      <x:c r="AC1007" s="2"/>
      <x:c r="AD1007" s="2"/>
      <x:c r="AE1007" s="2"/>
      <x:c r="AF1007" s="2"/>
      <x:c r="AG1007" s="2"/>
      <x:c r="AH1007" s="2"/>
      <x:c r="AI1007" s="2"/>
      <x:c r="AJ1007" s="2"/>
      <x:c r="AK1007" s="2"/>
      <x:c r="AL1007" s="2"/>
      <x:c r="AM1007" s="2"/>
      <x:c r="AN1007" s="2"/>
      <x:c r="AO1007" s="2"/>
      <x:c r="AP1007" s="2"/>
      <x:c r="AQ1007" s="2"/>
      <x:c r="AR1007" s="2"/>
      <x:c r="AS1007" s="2"/>
    </x:row>
    <x:row r="1008">
      <x:c r="B1008" s="2"/>
      <x:c r="C1008" s="2"/>
      <x:c r="D1008" s="2"/>
      <x:c r="E1008" s="2"/>
      <x:c r="F1008" s="2"/>
      <x:c r="G1008" s="2"/>
      <x:c r="H1008" s="2"/>
      <x:c r="I1008" s="2"/>
      <x:c r="J1008" s="2"/>
      <x:c r="K1008" s="2"/>
      <x:c r="L1008" s="2"/>
      <x:c r="M1008" s="2"/>
      <x:c r="N1008" s="2"/>
      <x:c r="O1008" s="2"/>
      <x:c r="P1008" s="2"/>
      <x:c r="Q1008" s="2"/>
      <x:c r="R1008" s="2"/>
      <x:c r="S1008" s="2"/>
      <x:c r="T1008" s="2"/>
      <x:c r="U1008" s="2"/>
      <x:c r="V1008" s="2"/>
      <x:c r="W1008" s="2"/>
      <x:c r="X1008" s="2"/>
      <x:c r="Y1008" s="2"/>
      <x:c r="Z1008" s="2"/>
      <x:c r="AA1008" s="2"/>
      <x:c r="AB1008" s="2"/>
      <x:c r="AC1008" s="2"/>
      <x:c r="AD1008" s="2"/>
      <x:c r="AE1008" s="2"/>
      <x:c r="AF1008" s="2"/>
      <x:c r="AG1008" s="2"/>
      <x:c r="AH1008" s="2"/>
      <x:c r="AI1008" s="2"/>
      <x:c r="AJ1008" s="2"/>
      <x:c r="AK1008" s="2"/>
      <x:c r="AL1008" s="2"/>
      <x:c r="AM1008" s="2"/>
      <x:c r="AN1008" s="2"/>
      <x:c r="AO1008" s="2"/>
      <x:c r="AP1008" s="2"/>
      <x:c r="AQ1008" s="2"/>
      <x:c r="AR1008" s="2"/>
      <x:c r="AS1008" s="2"/>
    </x:row>
    <x:row r="1009">
      <x:c r="B1009" s="2"/>
      <x:c r="C1009" s="2"/>
      <x:c r="D1009" s="2"/>
      <x:c r="E1009" s="2"/>
      <x:c r="F1009" s="2"/>
      <x:c r="G1009" s="2"/>
      <x:c r="H1009" s="2"/>
      <x:c r="I1009" s="2"/>
      <x:c r="J1009" s="2"/>
      <x:c r="K1009" s="2"/>
      <x:c r="L1009" s="2"/>
      <x:c r="M1009" s="2"/>
      <x:c r="N1009" s="2"/>
      <x:c r="O1009" s="2"/>
      <x:c r="P1009" s="2"/>
      <x:c r="Q1009" s="2"/>
      <x:c r="R1009" s="2"/>
      <x:c r="S1009" s="2"/>
      <x:c r="T1009" s="2"/>
      <x:c r="U1009" s="2"/>
      <x:c r="V1009" s="2"/>
      <x:c r="W1009" s="2"/>
      <x:c r="X1009" s="2"/>
      <x:c r="Y1009" s="2"/>
      <x:c r="Z1009" s="2"/>
      <x:c r="AA1009" s="2"/>
      <x:c r="AB1009" s="2"/>
      <x:c r="AC1009" s="2"/>
      <x:c r="AD1009" s="2"/>
      <x:c r="AE1009" s="2"/>
      <x:c r="AF1009" s="2"/>
      <x:c r="AG1009" s="2"/>
      <x:c r="AH1009" s="2"/>
      <x:c r="AI1009" s="2"/>
      <x:c r="AJ1009" s="2"/>
      <x:c r="AK1009" s="2"/>
      <x:c r="AL1009" s="2"/>
      <x:c r="AM1009" s="2"/>
      <x:c r="AN1009" s="2"/>
      <x:c r="AO1009" s="2"/>
      <x:c r="AP1009" s="2"/>
      <x:c r="AQ1009" s="2"/>
      <x:c r="AR1009" s="2"/>
      <x:c r="AS1009" s="2"/>
    </x:row>
    <x:row r="1010">
      <x:c r="B1010" s="2"/>
      <x:c r="C1010" s="2"/>
      <x:c r="D1010" s="2"/>
      <x:c r="E1010" s="2"/>
      <x:c r="F1010" s="2"/>
      <x:c r="G1010" s="2"/>
      <x:c r="H1010" s="2"/>
      <x:c r="I1010" s="2"/>
      <x:c r="J1010" s="2"/>
      <x:c r="K1010" s="2"/>
      <x:c r="L1010" s="2"/>
      <x:c r="M1010" s="2"/>
      <x:c r="N1010" s="2"/>
      <x:c r="O1010" s="2"/>
      <x:c r="P1010" s="2"/>
      <x:c r="Q1010" s="2"/>
      <x:c r="R1010" s="2"/>
      <x:c r="S1010" s="2"/>
      <x:c r="T1010" s="2"/>
      <x:c r="U1010" s="2"/>
      <x:c r="V1010" s="2"/>
      <x:c r="W1010" s="2"/>
      <x:c r="X1010" s="2"/>
      <x:c r="Y1010" s="2"/>
      <x:c r="Z1010" s="2"/>
      <x:c r="AA1010" s="2"/>
      <x:c r="AB1010" s="2"/>
      <x:c r="AC1010" s="2"/>
      <x:c r="AD1010" s="2"/>
      <x:c r="AE1010" s="2"/>
      <x:c r="AF1010" s="2"/>
      <x:c r="AG1010" s="2"/>
      <x:c r="AH1010" s="2"/>
      <x:c r="AI1010" s="2"/>
      <x:c r="AJ1010" s="2"/>
      <x:c r="AK1010" s="2"/>
      <x:c r="AL1010" s="2"/>
      <x:c r="AM1010" s="2"/>
      <x:c r="AN1010" s="2"/>
      <x:c r="AO1010" s="2"/>
      <x:c r="AP1010" s="2"/>
      <x:c r="AQ1010" s="2"/>
      <x:c r="AR1010" s="2"/>
      <x:c r="AS1010" s="2"/>
    </x:row>
    <x:row r="1011">
      <x:c r="B1011" s="2"/>
      <x:c r="C1011" s="2"/>
      <x:c r="D1011" s="2"/>
      <x:c r="E1011" s="2"/>
      <x:c r="F1011" s="2"/>
      <x:c r="G1011" s="2"/>
      <x:c r="H1011" s="2"/>
      <x:c r="I1011" s="2"/>
      <x:c r="J1011" s="2"/>
      <x:c r="K1011" s="2"/>
      <x:c r="L1011" s="2"/>
      <x:c r="M1011" s="2"/>
      <x:c r="N1011" s="2"/>
      <x:c r="O1011" s="2"/>
      <x:c r="P1011" s="2"/>
      <x:c r="Q1011" s="2"/>
      <x:c r="R1011" s="2"/>
      <x:c r="S1011" s="2"/>
      <x:c r="T1011" s="2"/>
      <x:c r="U1011" s="2"/>
      <x:c r="V1011" s="2"/>
      <x:c r="W1011" s="2"/>
      <x:c r="X1011" s="2"/>
      <x:c r="Y1011" s="2"/>
      <x:c r="Z1011" s="2"/>
      <x:c r="AA1011" s="2"/>
      <x:c r="AB1011" s="2"/>
      <x:c r="AC1011" s="2"/>
      <x:c r="AD1011" s="2"/>
      <x:c r="AE1011" s="2"/>
      <x:c r="AF1011" s="2"/>
      <x:c r="AG1011" s="2"/>
      <x:c r="AH1011" s="2"/>
      <x:c r="AI1011" s="2"/>
      <x:c r="AJ1011" s="2"/>
      <x:c r="AK1011" s="2"/>
      <x:c r="AL1011" s="2"/>
      <x:c r="AM1011" s="2"/>
      <x:c r="AN1011" s="2"/>
      <x:c r="AO1011" s="2"/>
      <x:c r="AP1011" s="2"/>
      <x:c r="AQ1011" s="2"/>
      <x:c r="AR1011" s="2"/>
      <x:c r="AS1011" s="2"/>
    </x:row>
    <x:row r="1012">
      <x:c r="B1012" s="2"/>
      <x:c r="C1012" s="2"/>
      <x:c r="D1012" s="2"/>
      <x:c r="E1012" s="2"/>
      <x:c r="F1012" s="2"/>
      <x:c r="G1012" s="2"/>
      <x:c r="H1012" s="2"/>
      <x:c r="I1012" s="2"/>
      <x:c r="J1012" s="2"/>
      <x:c r="K1012" s="2"/>
      <x:c r="L1012" s="2"/>
      <x:c r="M1012" s="2"/>
      <x:c r="N1012" s="2"/>
      <x:c r="O1012" s="2"/>
      <x:c r="P1012" s="2"/>
      <x:c r="Q1012" s="2"/>
      <x:c r="R1012" s="2"/>
      <x:c r="S1012" s="2"/>
      <x:c r="T1012" s="2"/>
      <x:c r="U1012" s="2"/>
      <x:c r="V1012" s="2"/>
      <x:c r="W1012" s="2"/>
      <x:c r="X1012" s="2"/>
      <x:c r="Y1012" s="2"/>
      <x:c r="Z1012" s="2"/>
      <x:c r="AA1012" s="2"/>
      <x:c r="AB1012" s="2"/>
      <x:c r="AC1012" s="2"/>
      <x:c r="AD1012" s="2"/>
      <x:c r="AE1012" s="2"/>
      <x:c r="AF1012" s="2"/>
      <x:c r="AG1012" s="2"/>
      <x:c r="AH1012" s="2"/>
      <x:c r="AI1012" s="2"/>
      <x:c r="AJ1012" s="2"/>
      <x:c r="AK1012" s="2"/>
      <x:c r="AL1012" s="2"/>
      <x:c r="AM1012" s="2"/>
      <x:c r="AN1012" s="2"/>
      <x:c r="AO1012" s="2"/>
      <x:c r="AP1012" s="2"/>
      <x:c r="AQ1012" s="2"/>
      <x:c r="AR1012" s="2"/>
      <x:c r="AS1012" s="2"/>
    </x:row>
    <x:row r="1013">
      <x:c r="B1013" s="2"/>
      <x:c r="C1013" s="2"/>
      <x:c r="D1013" s="2"/>
      <x:c r="E1013" s="2"/>
      <x:c r="F1013" s="2"/>
      <x:c r="G1013" s="2"/>
      <x:c r="H1013" s="2"/>
      <x:c r="I1013" s="2"/>
      <x:c r="J1013" s="2"/>
      <x:c r="K1013" s="2"/>
      <x:c r="L1013" s="2"/>
      <x:c r="M1013" s="2"/>
      <x:c r="N1013" s="2"/>
      <x:c r="O1013" s="2"/>
      <x:c r="P1013" s="2"/>
      <x:c r="Q1013" s="2"/>
      <x:c r="R1013" s="2"/>
      <x:c r="S1013" s="2"/>
      <x:c r="T1013" s="2"/>
      <x:c r="U1013" s="2"/>
      <x:c r="V1013" s="2"/>
      <x:c r="W1013" s="2"/>
      <x:c r="X1013" s="2"/>
      <x:c r="Y1013" s="2"/>
      <x:c r="Z1013" s="2"/>
      <x:c r="AA1013" s="2"/>
      <x:c r="AB1013" s="2"/>
      <x:c r="AC1013" s="2"/>
      <x:c r="AD1013" s="2"/>
      <x:c r="AE1013" s="2"/>
      <x:c r="AF1013" s="2"/>
      <x:c r="AG1013" s="2"/>
      <x:c r="AH1013" s="2"/>
      <x:c r="AI1013" s="2"/>
      <x:c r="AJ1013" s="2"/>
      <x:c r="AK1013" s="2"/>
      <x:c r="AL1013" s="2"/>
      <x:c r="AM1013" s="2"/>
      <x:c r="AN1013" s="2"/>
      <x:c r="AO1013" s="2"/>
      <x:c r="AP1013" s="2"/>
      <x:c r="AQ1013" s="2"/>
      <x:c r="AR1013" s="2"/>
      <x:c r="AS1013" s="2"/>
    </x:row>
    <x:row r="1014">
      <x:c r="B1014" s="2"/>
      <x:c r="C1014" s="2"/>
      <x:c r="D1014" s="2"/>
      <x:c r="E1014" s="2"/>
      <x:c r="F1014" s="2"/>
      <x:c r="G1014" s="2"/>
      <x:c r="H1014" s="2"/>
      <x:c r="I1014" s="2"/>
      <x:c r="J1014" s="2"/>
      <x:c r="K1014" s="2"/>
      <x:c r="L1014" s="2"/>
      <x:c r="M1014" s="2"/>
      <x:c r="N1014" s="2"/>
      <x:c r="O1014" s="2"/>
      <x:c r="P1014" s="2"/>
      <x:c r="Q1014" s="2"/>
      <x:c r="R1014" s="2"/>
      <x:c r="S1014" s="2"/>
      <x:c r="T1014" s="2"/>
      <x:c r="U1014" s="2"/>
      <x:c r="V1014" s="2"/>
      <x:c r="W1014" s="2"/>
      <x:c r="X1014" s="2"/>
      <x:c r="Y1014" s="2"/>
      <x:c r="Z1014" s="2"/>
      <x:c r="AA1014" s="2"/>
      <x:c r="AB1014" s="2"/>
      <x:c r="AC1014" s="2"/>
      <x:c r="AD1014" s="2"/>
      <x:c r="AE1014" s="2"/>
      <x:c r="AF1014" s="2"/>
      <x:c r="AG1014" s="2"/>
      <x:c r="AH1014" s="2"/>
      <x:c r="AI1014" s="2"/>
      <x:c r="AJ1014" s="2"/>
      <x:c r="AK1014" s="2"/>
      <x:c r="AL1014" s="2"/>
      <x:c r="AM1014" s="2"/>
      <x:c r="AN1014" s="2"/>
      <x:c r="AO1014" s="2"/>
      <x:c r="AP1014" s="2"/>
      <x:c r="AQ1014" s="2"/>
      <x:c r="AR1014" s="2"/>
      <x:c r="AS1014" s="2"/>
    </x:row>
    <x:row r="1015">
      <x:c r="B1015" s="2"/>
      <x:c r="C1015" s="2"/>
      <x:c r="D1015" s="2"/>
      <x:c r="E1015" s="2"/>
      <x:c r="F1015" s="2"/>
      <x:c r="G1015" s="2"/>
      <x:c r="H1015" s="2"/>
      <x:c r="I1015" s="2"/>
      <x:c r="J1015" s="2"/>
      <x:c r="K1015" s="2"/>
      <x:c r="L1015" s="2"/>
      <x:c r="M1015" s="2"/>
      <x:c r="N1015" s="2"/>
      <x:c r="O1015" s="2"/>
      <x:c r="P1015" s="2"/>
      <x:c r="Q1015" s="2"/>
      <x:c r="R1015" s="2"/>
      <x:c r="S1015" s="2"/>
      <x:c r="T1015" s="2"/>
      <x:c r="U1015" s="2"/>
      <x:c r="V1015" s="2"/>
      <x:c r="W1015" s="2"/>
      <x:c r="X1015" s="2"/>
      <x:c r="Y1015" s="2"/>
      <x:c r="Z1015" s="2"/>
      <x:c r="AA1015" s="2"/>
      <x:c r="AB1015" s="2"/>
      <x:c r="AC1015" s="2"/>
      <x:c r="AD1015" s="2"/>
      <x:c r="AE1015" s="2"/>
      <x:c r="AF1015" s="2"/>
      <x:c r="AG1015" s="2"/>
      <x:c r="AH1015" s="2"/>
      <x:c r="AI1015" s="2"/>
      <x:c r="AJ1015" s="2"/>
      <x:c r="AK1015" s="2"/>
      <x:c r="AL1015" s="2"/>
      <x:c r="AM1015" s="2"/>
      <x:c r="AN1015" s="2"/>
      <x:c r="AO1015" s="2"/>
      <x:c r="AP1015" s="2"/>
      <x:c r="AQ1015" s="2"/>
      <x:c r="AR1015" s="2"/>
      <x:c r="AS1015" s="2"/>
    </x:row>
    <x:row r="1016">
      <x:c r="B1016" s="2"/>
      <x:c r="C1016" s="2"/>
      <x:c r="D1016" s="2"/>
      <x:c r="E1016" s="2"/>
      <x:c r="F1016" s="2"/>
      <x:c r="G1016" s="2"/>
      <x:c r="H1016" s="2"/>
      <x:c r="I1016" s="2"/>
      <x:c r="J1016" s="2"/>
      <x:c r="K1016" s="2"/>
      <x:c r="L1016" s="2"/>
      <x:c r="M1016" s="2"/>
      <x:c r="N1016" s="2"/>
      <x:c r="O1016" s="2"/>
      <x:c r="P1016" s="2"/>
      <x:c r="Q1016" s="2"/>
      <x:c r="R1016" s="2"/>
      <x:c r="S1016" s="2"/>
      <x:c r="T1016" s="2"/>
      <x:c r="U1016" s="2"/>
      <x:c r="V1016" s="2"/>
      <x:c r="W1016" s="2"/>
      <x:c r="X1016" s="2"/>
      <x:c r="Y1016" s="2"/>
      <x:c r="Z1016" s="2"/>
      <x:c r="AA1016" s="2"/>
      <x:c r="AB1016" s="2"/>
      <x:c r="AC1016" s="2"/>
      <x:c r="AD1016" s="2"/>
      <x:c r="AE1016" s="2"/>
      <x:c r="AF1016" s="2"/>
      <x:c r="AG1016" s="2"/>
      <x:c r="AH1016" s="2"/>
      <x:c r="AI1016" s="2"/>
      <x:c r="AJ1016" s="2"/>
      <x:c r="AK1016" s="2"/>
      <x:c r="AL1016" s="2"/>
      <x:c r="AM1016" s="2"/>
      <x:c r="AN1016" s="2"/>
      <x:c r="AO1016" s="2"/>
      <x:c r="AP1016" s="2"/>
      <x:c r="AQ1016" s="2"/>
      <x:c r="AR1016" s="2"/>
      <x:c r="AS1016" s="2"/>
    </x:row>
    <x:row r="1017">
      <x:c r="B1017" s="2"/>
      <x:c r="C1017" s="2"/>
      <x:c r="D1017" s="2"/>
      <x:c r="E1017" s="2"/>
      <x:c r="F1017" s="2"/>
      <x:c r="G1017" s="2"/>
      <x:c r="H1017" s="2"/>
      <x:c r="I1017" s="2"/>
      <x:c r="J1017" s="2"/>
      <x:c r="K1017" s="2"/>
      <x:c r="L1017" s="2"/>
      <x:c r="M1017" s="2"/>
      <x:c r="N1017" s="2"/>
      <x:c r="O1017" s="2"/>
      <x:c r="P1017" s="2"/>
      <x:c r="Q1017" s="2"/>
      <x:c r="R1017" s="2"/>
      <x:c r="S1017" s="2"/>
      <x:c r="T1017" s="2"/>
      <x:c r="U1017" s="2"/>
      <x:c r="V1017" s="2"/>
      <x:c r="W1017" s="2"/>
      <x:c r="X1017" s="2"/>
      <x:c r="Y1017" s="2"/>
      <x:c r="Z1017" s="2"/>
      <x:c r="AA1017" s="2"/>
      <x:c r="AB1017" s="2"/>
      <x:c r="AC1017" s="2"/>
      <x:c r="AD1017" s="2"/>
      <x:c r="AE1017" s="2"/>
      <x:c r="AF1017" s="2"/>
      <x:c r="AG1017" s="2"/>
      <x:c r="AH1017" s="2"/>
      <x:c r="AI1017" s="2"/>
      <x:c r="AJ1017" s="2"/>
      <x:c r="AK1017" s="2"/>
      <x:c r="AL1017" s="2"/>
      <x:c r="AM1017" s="2"/>
      <x:c r="AN1017" s="2"/>
      <x:c r="AO1017" s="2"/>
      <x:c r="AP1017" s="2"/>
      <x:c r="AQ1017" s="2"/>
      <x:c r="AR1017" s="2"/>
      <x:c r="AS1017" s="2"/>
    </x:row>
    <x:row r="1018">
      <x:c r="B1018" s="2"/>
      <x:c r="C1018" s="2"/>
      <x:c r="D1018" s="2"/>
      <x:c r="E1018" s="2"/>
      <x:c r="F1018" s="2"/>
      <x:c r="G1018" s="2"/>
      <x:c r="H1018" s="2"/>
      <x:c r="I1018" s="2"/>
      <x:c r="J1018" s="2"/>
      <x:c r="K1018" s="2"/>
      <x:c r="L1018" s="2"/>
      <x:c r="M1018" s="2"/>
      <x:c r="N1018" s="2"/>
      <x:c r="O1018" s="2"/>
      <x:c r="P1018" s="2"/>
      <x:c r="Q1018" s="2"/>
      <x:c r="R1018" s="2"/>
      <x:c r="S1018" s="2"/>
      <x:c r="T1018" s="2"/>
      <x:c r="U1018" s="2"/>
      <x:c r="V1018" s="2"/>
      <x:c r="W1018" s="2"/>
      <x:c r="X1018" s="2"/>
      <x:c r="Y1018" s="2"/>
      <x:c r="Z1018" s="2"/>
      <x:c r="AA1018" s="2"/>
      <x:c r="AB1018" s="2"/>
      <x:c r="AC1018" s="2"/>
      <x:c r="AD1018" s="2"/>
      <x:c r="AE1018" s="2"/>
      <x:c r="AF1018" s="2"/>
      <x:c r="AG1018" s="2"/>
      <x:c r="AH1018" s="2"/>
      <x:c r="AI1018" s="2"/>
      <x:c r="AJ1018" s="2"/>
      <x:c r="AK1018" s="2"/>
      <x:c r="AL1018" s="2"/>
      <x:c r="AM1018" s="2"/>
      <x:c r="AN1018" s="2"/>
      <x:c r="AO1018" s="2"/>
      <x:c r="AP1018" s="2"/>
      <x:c r="AQ1018" s="2"/>
      <x:c r="AR1018" s="2"/>
      <x:c r="AS1018" s="2"/>
    </x:row>
    <x:row r="1019">
      <x:c r="B1019" s="2"/>
      <x:c r="C1019" s="2"/>
      <x:c r="D1019" s="2"/>
      <x:c r="E1019" s="2"/>
      <x:c r="F1019" s="2"/>
      <x:c r="G1019" s="2"/>
      <x:c r="H1019" s="2"/>
      <x:c r="I1019" s="2"/>
      <x:c r="J1019" s="2"/>
      <x:c r="K1019" s="2"/>
      <x:c r="L1019" s="2"/>
      <x:c r="M1019" s="2"/>
      <x:c r="N1019" s="2"/>
      <x:c r="O1019" s="2"/>
      <x:c r="P1019" s="2"/>
      <x:c r="Q1019" s="2"/>
      <x:c r="R1019" s="2"/>
      <x:c r="S1019" s="2"/>
      <x:c r="T1019" s="2"/>
      <x:c r="U1019" s="2"/>
      <x:c r="V1019" s="2"/>
      <x:c r="W1019" s="2"/>
      <x:c r="X1019" s="2"/>
      <x:c r="Y1019" s="2"/>
      <x:c r="Z1019" s="2"/>
      <x:c r="AA1019" s="2"/>
      <x:c r="AB1019" s="2"/>
      <x:c r="AC1019" s="2"/>
      <x:c r="AD1019" s="2"/>
      <x:c r="AE1019" s="2"/>
      <x:c r="AF1019" s="2"/>
      <x:c r="AG1019" s="2"/>
      <x:c r="AH1019" s="2"/>
      <x:c r="AI1019" s="2"/>
      <x:c r="AJ1019" s="2"/>
      <x:c r="AK1019" s="2"/>
      <x:c r="AL1019" s="2"/>
      <x:c r="AM1019" s="2"/>
      <x:c r="AN1019" s="2"/>
      <x:c r="AO1019" s="2"/>
      <x:c r="AP1019" s="2"/>
      <x:c r="AQ1019" s="2"/>
      <x:c r="AR1019" s="2"/>
      <x:c r="AS1019" s="2"/>
    </x:row>
    <x:row r="1020">
      <x:c r="B1020" s="2"/>
      <x:c r="C1020" s="2"/>
      <x:c r="D1020" s="2"/>
      <x:c r="E1020" s="2"/>
      <x:c r="F1020" s="2"/>
      <x:c r="G1020" s="2"/>
      <x:c r="H1020" s="2"/>
      <x:c r="I1020" s="2"/>
      <x:c r="J1020" s="2"/>
      <x:c r="K1020" s="2"/>
      <x:c r="L1020" s="2"/>
      <x:c r="M1020" s="2"/>
      <x:c r="N1020" s="2"/>
      <x:c r="O1020" s="2"/>
      <x:c r="P1020" s="2"/>
      <x:c r="Q1020" s="2"/>
      <x:c r="R1020" s="2"/>
      <x:c r="S1020" s="2"/>
      <x:c r="T1020" s="2"/>
      <x:c r="U1020" s="2"/>
      <x:c r="V1020" s="2"/>
      <x:c r="W1020" s="2"/>
      <x:c r="X1020" s="2"/>
      <x:c r="Y1020" s="2"/>
      <x:c r="Z1020" s="2"/>
      <x:c r="AA1020" s="2"/>
      <x:c r="AB1020" s="2"/>
      <x:c r="AC1020" s="2"/>
      <x:c r="AD1020" s="2"/>
      <x:c r="AE1020" s="2"/>
      <x:c r="AF1020" s="2"/>
      <x:c r="AG1020" s="2"/>
      <x:c r="AH1020" s="2"/>
      <x:c r="AI1020" s="2"/>
      <x:c r="AJ1020" s="2"/>
      <x:c r="AK1020" s="2"/>
      <x:c r="AL1020" s="2"/>
      <x:c r="AM1020" s="2"/>
      <x:c r="AN1020" s="2"/>
      <x:c r="AO1020" s="2"/>
      <x:c r="AP1020" s="2"/>
      <x:c r="AQ1020" s="2"/>
      <x:c r="AR1020" s="2"/>
      <x:c r="AS1020" s="2"/>
    </x:row>
    <x:row r="1021">
      <x:c r="B1021" s="2"/>
      <x:c r="C1021" s="2"/>
      <x:c r="D1021" s="2"/>
      <x:c r="E1021" s="2"/>
      <x:c r="F1021" s="2"/>
      <x:c r="G1021" s="2"/>
      <x:c r="H1021" s="2"/>
      <x:c r="I1021" s="2"/>
      <x:c r="J1021" s="2"/>
      <x:c r="K1021" s="2"/>
      <x:c r="L1021" s="2"/>
      <x:c r="M1021" s="2"/>
      <x:c r="N1021" s="2"/>
      <x:c r="O1021" s="2"/>
      <x:c r="P1021" s="2"/>
      <x:c r="Q1021" s="2"/>
      <x:c r="R1021" s="2"/>
      <x:c r="S1021" s="2"/>
      <x:c r="T1021" s="2"/>
      <x:c r="U1021" s="2"/>
      <x:c r="V1021" s="2"/>
      <x:c r="W1021" s="2"/>
      <x:c r="X1021" s="2"/>
      <x:c r="Y1021" s="2"/>
      <x:c r="Z1021" s="2"/>
      <x:c r="AA1021" s="2"/>
      <x:c r="AB1021" s="2"/>
      <x:c r="AC1021" s="2"/>
      <x:c r="AD1021" s="2"/>
      <x:c r="AE1021" s="2"/>
      <x:c r="AF1021" s="2"/>
      <x:c r="AG1021" s="2"/>
      <x:c r="AH1021" s="2"/>
      <x:c r="AI1021" s="2"/>
      <x:c r="AJ1021" s="2"/>
      <x:c r="AK1021" s="2"/>
      <x:c r="AL1021" s="2"/>
      <x:c r="AM1021" s="2"/>
      <x:c r="AN1021" s="2"/>
      <x:c r="AO1021" s="2"/>
      <x:c r="AP1021" s="2"/>
      <x:c r="AQ1021" s="2"/>
      <x:c r="AR1021" s="2"/>
      <x:c r="AS1021" s="2"/>
    </x:row>
    <x:row r="1022">
      <x:c r="B1022" s="2"/>
      <x:c r="C1022" s="2"/>
      <x:c r="D1022" s="2"/>
      <x:c r="E1022" s="2"/>
      <x:c r="F1022" s="2"/>
      <x:c r="G1022" s="2"/>
      <x:c r="H1022" s="2"/>
      <x:c r="I1022" s="2"/>
      <x:c r="J1022" s="2"/>
      <x:c r="K1022" s="2"/>
      <x:c r="L1022" s="2"/>
      <x:c r="M1022" s="2"/>
      <x:c r="N1022" s="2"/>
      <x:c r="O1022" s="2"/>
      <x:c r="P1022" s="2"/>
      <x:c r="Q1022" s="2"/>
      <x:c r="R1022" s="2"/>
      <x:c r="S1022" s="2"/>
      <x:c r="T1022" s="2"/>
      <x:c r="U1022" s="2"/>
      <x:c r="V1022" s="2"/>
      <x:c r="W1022" s="2"/>
      <x:c r="X1022" s="2"/>
      <x:c r="Y1022" s="2"/>
      <x:c r="Z1022" s="2"/>
      <x:c r="AA1022" s="2"/>
      <x:c r="AB1022" s="2"/>
      <x:c r="AC1022" s="2"/>
      <x:c r="AD1022" s="2"/>
      <x:c r="AE1022" s="2"/>
      <x:c r="AF1022" s="2"/>
      <x:c r="AG1022" s="2"/>
      <x:c r="AH1022" s="2"/>
      <x:c r="AI1022" s="2"/>
      <x:c r="AJ1022" s="2"/>
      <x:c r="AK1022" s="2"/>
      <x:c r="AL1022" s="2"/>
      <x:c r="AM1022" s="2"/>
      <x:c r="AN1022" s="2"/>
      <x:c r="AO1022" s="2"/>
      <x:c r="AP1022" s="2"/>
      <x:c r="AQ1022" s="2"/>
      <x:c r="AR1022" s="2"/>
      <x:c r="AS1022" s="2"/>
    </x:row>
    <x:row r="1023">
      <x:c r="B1023" s="2"/>
      <x:c r="C1023" s="2"/>
      <x:c r="D1023" s="2"/>
      <x:c r="E1023" s="2"/>
      <x:c r="F1023" s="2"/>
      <x:c r="G1023" s="2"/>
      <x:c r="H1023" s="2"/>
      <x:c r="I1023" s="2"/>
      <x:c r="J1023" s="2"/>
      <x:c r="K1023" s="2"/>
      <x:c r="L1023" s="2"/>
      <x:c r="M1023" s="2"/>
      <x:c r="N1023" s="2"/>
      <x:c r="O1023" s="2"/>
      <x:c r="P1023" s="2"/>
      <x:c r="Q1023" s="2"/>
      <x:c r="R1023" s="2"/>
      <x:c r="S1023" s="2"/>
      <x:c r="T1023" s="2"/>
      <x:c r="U1023" s="2"/>
      <x:c r="V1023" s="2"/>
      <x:c r="W1023" s="2"/>
      <x:c r="X1023" s="2"/>
      <x:c r="Y1023" s="2"/>
      <x:c r="Z1023" s="2"/>
      <x:c r="AA1023" s="2"/>
      <x:c r="AB1023" s="2"/>
      <x:c r="AC1023" s="2"/>
      <x:c r="AD1023" s="2"/>
      <x:c r="AE1023" s="2"/>
      <x:c r="AF1023" s="2"/>
      <x:c r="AG1023" s="2"/>
      <x:c r="AH1023" s="2"/>
      <x:c r="AI1023" s="2"/>
      <x:c r="AJ1023" s="2"/>
      <x:c r="AK1023" s="2"/>
      <x:c r="AL1023" s="2"/>
      <x:c r="AM1023" s="2"/>
      <x:c r="AN1023" s="2"/>
      <x:c r="AO1023" s="2"/>
      <x:c r="AP1023" s="2"/>
      <x:c r="AQ1023" s="2"/>
      <x:c r="AR1023" s="2"/>
      <x:c r="AS1023" s="2"/>
    </x:row>
    <x:row r="1024">
      <x:c r="B1024" s="2"/>
      <x:c r="C1024" s="2"/>
      <x:c r="D1024" s="2"/>
      <x:c r="E1024" s="2"/>
      <x:c r="F1024" s="2"/>
      <x:c r="G1024" s="2"/>
      <x:c r="H1024" s="2"/>
      <x:c r="I1024" s="2"/>
      <x:c r="J1024" s="2"/>
      <x:c r="K1024" s="2"/>
      <x:c r="L1024" s="2"/>
      <x:c r="M1024" s="2"/>
      <x:c r="N1024" s="2"/>
      <x:c r="O1024" s="2"/>
      <x:c r="P1024" s="2"/>
      <x:c r="Q1024" s="2"/>
      <x:c r="R1024" s="2"/>
      <x:c r="S1024" s="2"/>
      <x:c r="T1024" s="2"/>
      <x:c r="U1024" s="2"/>
      <x:c r="V1024" s="2"/>
      <x:c r="W1024" s="2"/>
      <x:c r="X1024" s="2"/>
      <x:c r="Y1024" s="2"/>
      <x:c r="Z1024" s="2"/>
      <x:c r="AA1024" s="2"/>
      <x:c r="AB1024" s="2"/>
      <x:c r="AC1024" s="2"/>
      <x:c r="AD1024" s="2"/>
      <x:c r="AE1024" s="2"/>
      <x:c r="AF1024" s="2"/>
      <x:c r="AG1024" s="2"/>
      <x:c r="AH1024" s="2"/>
      <x:c r="AI1024" s="2"/>
      <x:c r="AJ1024" s="2"/>
      <x:c r="AK1024" s="2"/>
      <x:c r="AL1024" s="2"/>
      <x:c r="AM1024" s="2"/>
      <x:c r="AN1024" s="2"/>
      <x:c r="AO1024" s="2"/>
      <x:c r="AP1024" s="2"/>
      <x:c r="AQ1024" s="2"/>
      <x:c r="AR1024" s="2"/>
      <x:c r="AS1024" s="2"/>
    </x:row>
    <x:row r="1025">
      <x:c r="B1025" s="2"/>
      <x:c r="C1025" s="2"/>
      <x:c r="D1025" s="2"/>
      <x:c r="E1025" s="2"/>
      <x:c r="F1025" s="2"/>
      <x:c r="G1025" s="2"/>
      <x:c r="H1025" s="2"/>
      <x:c r="I1025" s="2"/>
      <x:c r="J1025" s="2"/>
      <x:c r="K1025" s="2"/>
      <x:c r="L1025" s="2"/>
      <x:c r="M1025" s="2"/>
      <x:c r="N1025" s="2"/>
      <x:c r="O1025" s="2"/>
      <x:c r="P1025" s="2"/>
      <x:c r="Q1025" s="2"/>
      <x:c r="R1025" s="2"/>
      <x:c r="S1025" s="2"/>
      <x:c r="T1025" s="2"/>
      <x:c r="U1025" s="2"/>
      <x:c r="V1025" s="2"/>
      <x:c r="W1025" s="2"/>
      <x:c r="X1025" s="2"/>
      <x:c r="Y1025" s="2"/>
      <x:c r="Z1025" s="2"/>
      <x:c r="AA1025" s="2"/>
      <x:c r="AB1025" s="2"/>
      <x:c r="AC1025" s="2"/>
      <x:c r="AD1025" s="2"/>
      <x:c r="AE1025" s="2"/>
      <x:c r="AF1025" s="2"/>
      <x:c r="AG1025" s="2"/>
      <x:c r="AH1025" s="2"/>
      <x:c r="AI1025" s="2"/>
      <x:c r="AJ1025" s="2"/>
      <x:c r="AK1025" s="2"/>
      <x:c r="AL1025" s="2"/>
      <x:c r="AM1025" s="2"/>
      <x:c r="AN1025" s="2"/>
      <x:c r="AO1025" s="2"/>
      <x:c r="AP1025" s="2"/>
      <x:c r="AQ1025" s="2"/>
      <x:c r="AR1025" s="2"/>
      <x:c r="AS1025" s="2"/>
    </x:row>
    <x:row r="1026">
      <x:c r="B1026" s="2"/>
      <x:c r="C1026" s="2"/>
      <x:c r="D1026" s="2"/>
      <x:c r="E1026" s="2"/>
      <x:c r="F1026" s="2"/>
      <x:c r="G1026" s="2"/>
      <x:c r="H1026" s="2"/>
      <x:c r="I1026" s="2"/>
      <x:c r="J1026" s="2"/>
      <x:c r="K1026" s="2"/>
      <x:c r="L1026" s="2"/>
      <x:c r="M1026" s="2"/>
      <x:c r="N1026" s="2"/>
      <x:c r="O1026" s="2"/>
      <x:c r="P1026" s="2"/>
      <x:c r="Q1026" s="2"/>
      <x:c r="R1026" s="2"/>
      <x:c r="S1026" s="2"/>
      <x:c r="T1026" s="2"/>
      <x:c r="U1026" s="2"/>
      <x:c r="V1026" s="2"/>
      <x:c r="W1026" s="2"/>
      <x:c r="X1026" s="2"/>
      <x:c r="Y1026" s="2"/>
      <x:c r="Z1026" s="2"/>
      <x:c r="AA1026" s="2"/>
      <x:c r="AB1026" s="2"/>
      <x:c r="AC1026" s="2"/>
      <x:c r="AD1026" s="2"/>
      <x:c r="AE1026" s="2"/>
      <x:c r="AF1026" s="2"/>
      <x:c r="AG1026" s="2"/>
      <x:c r="AH1026" s="2"/>
      <x:c r="AI1026" s="2"/>
      <x:c r="AJ1026" s="2"/>
      <x:c r="AK1026" s="2"/>
      <x:c r="AL1026" s="2"/>
      <x:c r="AM1026" s="2"/>
      <x:c r="AN1026" s="2"/>
      <x:c r="AO1026" s="2"/>
      <x:c r="AP1026" s="2"/>
      <x:c r="AQ1026" s="2"/>
      <x:c r="AR1026" s="2"/>
      <x:c r="AS1026" s="2"/>
    </x:row>
    <x:row r="1027">
      <x:c r="B1027" s="2"/>
      <x:c r="C1027" s="2"/>
      <x:c r="D1027" s="2"/>
      <x:c r="E1027" s="2"/>
      <x:c r="F1027" s="2"/>
      <x:c r="G1027" s="2"/>
      <x:c r="H1027" s="2"/>
      <x:c r="I1027" s="2"/>
      <x:c r="J1027" s="2"/>
      <x:c r="K1027" s="2"/>
      <x:c r="L1027" s="2"/>
      <x:c r="M1027" s="2"/>
      <x:c r="N1027" s="2"/>
      <x:c r="O1027" s="2"/>
      <x:c r="P1027" s="2"/>
      <x:c r="Q1027" s="2"/>
      <x:c r="R1027" s="2"/>
      <x:c r="S1027" s="2"/>
      <x:c r="T1027" s="2"/>
      <x:c r="U1027" s="2"/>
      <x:c r="V1027" s="2"/>
      <x:c r="W1027" s="2"/>
      <x:c r="X1027" s="2"/>
      <x:c r="Y1027" s="2"/>
      <x:c r="Z1027" s="2"/>
      <x:c r="AA1027" s="2"/>
      <x:c r="AB1027" s="2"/>
      <x:c r="AC1027" s="2"/>
      <x:c r="AD1027" s="2"/>
      <x:c r="AE1027" s="2"/>
      <x:c r="AF1027" s="2"/>
      <x:c r="AG1027" s="2"/>
      <x:c r="AH1027" s="2"/>
      <x:c r="AI1027" s="2"/>
      <x:c r="AJ1027" s="2"/>
      <x:c r="AK1027" s="2"/>
      <x:c r="AL1027" s="2"/>
      <x:c r="AM1027" s="2"/>
      <x:c r="AN1027" s="2"/>
      <x:c r="AO1027" s="2"/>
      <x:c r="AP1027" s="2"/>
      <x:c r="AQ1027" s="2"/>
      <x:c r="AR1027" s="2"/>
      <x:c r="AS1027" s="2"/>
    </x:row>
    <x:row r="1028">
      <x:c r="B1028" s="2"/>
      <x:c r="C1028" s="2"/>
      <x:c r="D1028" s="2"/>
      <x:c r="E1028" s="2"/>
      <x:c r="F1028" s="2"/>
      <x:c r="G1028" s="2"/>
      <x:c r="H1028" s="2"/>
      <x:c r="I1028" s="2"/>
      <x:c r="J1028" s="2"/>
      <x:c r="K1028" s="2"/>
      <x:c r="L1028" s="2"/>
      <x:c r="M1028" s="2"/>
      <x:c r="N1028" s="2"/>
      <x:c r="O1028" s="2"/>
      <x:c r="P1028" s="2"/>
      <x:c r="Q1028" s="2"/>
      <x:c r="R1028" s="2"/>
      <x:c r="S1028" s="2"/>
      <x:c r="T1028" s="2"/>
      <x:c r="U1028" s="2"/>
      <x:c r="V1028" s="2"/>
      <x:c r="W1028" s="2"/>
      <x:c r="X1028" s="2"/>
      <x:c r="Y1028" s="2"/>
      <x:c r="Z1028" s="2"/>
      <x:c r="AA1028" s="2"/>
      <x:c r="AB1028" s="2"/>
      <x:c r="AC1028" s="2"/>
      <x:c r="AD1028" s="2"/>
      <x:c r="AE1028" s="2"/>
      <x:c r="AF1028" s="2"/>
      <x:c r="AG1028" s="2"/>
      <x:c r="AH1028" s="2"/>
      <x:c r="AI1028" s="2"/>
      <x:c r="AJ1028" s="2"/>
      <x:c r="AK1028" s="2"/>
      <x:c r="AL1028" s="2"/>
      <x:c r="AM1028" s="2"/>
      <x:c r="AN1028" s="2"/>
      <x:c r="AO1028" s="2"/>
      <x:c r="AP1028" s="2"/>
      <x:c r="AQ1028" s="2"/>
      <x:c r="AR1028" s="2"/>
      <x:c r="AS1028" s="2"/>
    </x:row>
    <x:row r="1029">
      <x:c r="B1029" s="2"/>
      <x:c r="C1029" s="2"/>
      <x:c r="D1029" s="2"/>
      <x:c r="E1029" s="2"/>
      <x:c r="F1029" s="2"/>
      <x:c r="G1029" s="2"/>
      <x:c r="H1029" s="2"/>
      <x:c r="I1029" s="2"/>
      <x:c r="J1029" s="2"/>
      <x:c r="K1029" s="2"/>
      <x:c r="L1029" s="2"/>
      <x:c r="M1029" s="2"/>
      <x:c r="N1029" s="2"/>
      <x:c r="O1029" s="2"/>
      <x:c r="P1029" s="2"/>
      <x:c r="Q1029" s="2"/>
      <x:c r="R1029" s="2"/>
      <x:c r="S1029" s="2"/>
      <x:c r="T1029" s="2"/>
      <x:c r="U1029" s="2"/>
      <x:c r="V1029" s="2"/>
      <x:c r="W1029" s="2"/>
      <x:c r="X1029" s="2"/>
      <x:c r="Y1029" s="2"/>
      <x:c r="Z1029" s="2"/>
      <x:c r="AA1029" s="2"/>
      <x:c r="AB1029" s="2"/>
      <x:c r="AC1029" s="2"/>
      <x:c r="AD1029" s="2"/>
      <x:c r="AE1029" s="2"/>
      <x:c r="AF1029" s="2"/>
      <x:c r="AG1029" s="2"/>
      <x:c r="AH1029" s="2"/>
      <x:c r="AI1029" s="2"/>
      <x:c r="AJ1029" s="2"/>
      <x:c r="AK1029" s="2"/>
      <x:c r="AL1029" s="2"/>
      <x:c r="AM1029" s="2"/>
      <x:c r="AN1029" s="2"/>
      <x:c r="AO1029" s="2"/>
      <x:c r="AP1029" s="2"/>
      <x:c r="AQ1029" s="2"/>
      <x:c r="AR1029" s="2"/>
      <x:c r="AS1029" s="2"/>
    </x:row>
    <x:row r="1030">
      <x:c r="B1030" s="2"/>
      <x:c r="C1030" s="2"/>
      <x:c r="D1030" s="2"/>
      <x:c r="E1030" s="2"/>
      <x:c r="F1030" s="2"/>
      <x:c r="G1030" s="2"/>
      <x:c r="H1030" s="2"/>
      <x:c r="I1030" s="2"/>
      <x:c r="J1030" s="2"/>
      <x:c r="K1030" s="2"/>
      <x:c r="L1030" s="2"/>
      <x:c r="M1030" s="2"/>
      <x:c r="N1030" s="2"/>
      <x:c r="O1030" s="2"/>
      <x:c r="P1030" s="2"/>
      <x:c r="Q1030" s="2"/>
      <x:c r="R1030" s="2"/>
      <x:c r="S1030" s="2"/>
      <x:c r="T1030" s="2"/>
      <x:c r="U1030" s="2"/>
      <x:c r="V1030" s="2"/>
      <x:c r="W1030" s="2"/>
      <x:c r="X1030" s="2"/>
      <x:c r="Y1030" s="2"/>
      <x:c r="Z1030" s="2"/>
      <x:c r="AA1030" s="2"/>
      <x:c r="AB1030" s="2"/>
      <x:c r="AC1030" s="2"/>
      <x:c r="AD1030" s="2"/>
      <x:c r="AE1030" s="2"/>
      <x:c r="AF1030" s="2"/>
      <x:c r="AG1030" s="2"/>
      <x:c r="AH1030" s="2"/>
      <x:c r="AI1030" s="2"/>
      <x:c r="AJ1030" s="2"/>
      <x:c r="AK1030" s="2"/>
      <x:c r="AL1030" s="2"/>
      <x:c r="AM1030" s="2"/>
      <x:c r="AN1030" s="2"/>
      <x:c r="AO1030" s="2"/>
      <x:c r="AP1030" s="2"/>
      <x:c r="AQ1030" s="2"/>
      <x:c r="AR1030" s="2"/>
      <x:c r="AS1030" s="2"/>
    </x:row>
    <x:row r="1031">
      <x:c r="B1031" s="2"/>
      <x:c r="C1031" s="2"/>
      <x:c r="D1031" s="2"/>
      <x:c r="E1031" s="2"/>
      <x:c r="F1031" s="2"/>
      <x:c r="G1031" s="2"/>
      <x:c r="H1031" s="2"/>
      <x:c r="I1031" s="2"/>
      <x:c r="J1031" s="2"/>
      <x:c r="K1031" s="2"/>
      <x:c r="L1031" s="2"/>
      <x:c r="M1031" s="2"/>
      <x:c r="N1031" s="2"/>
      <x:c r="O1031" s="2"/>
      <x:c r="P1031" s="2"/>
      <x:c r="Q1031" s="2"/>
      <x:c r="R1031" s="2"/>
      <x:c r="S1031" s="2"/>
      <x:c r="T1031" s="2"/>
      <x:c r="U1031" s="2"/>
      <x:c r="V1031" s="2"/>
      <x:c r="W1031" s="2"/>
      <x:c r="X1031" s="2"/>
      <x:c r="Y1031" s="2"/>
      <x:c r="Z1031" s="2"/>
      <x:c r="AA1031" s="2"/>
      <x:c r="AB1031" s="2"/>
      <x:c r="AC1031" s="2"/>
      <x:c r="AD1031" s="2"/>
      <x:c r="AE1031" s="2"/>
      <x:c r="AF1031" s="2"/>
      <x:c r="AG1031" s="2"/>
      <x:c r="AH1031" s="2"/>
      <x:c r="AI1031" s="2"/>
      <x:c r="AJ1031" s="2"/>
      <x:c r="AK1031" s="2"/>
      <x:c r="AL1031" s="2"/>
      <x:c r="AM1031" s="2"/>
      <x:c r="AN1031" s="2"/>
      <x:c r="AO1031" s="2"/>
      <x:c r="AP1031" s="2"/>
      <x:c r="AQ1031" s="2"/>
      <x:c r="AR1031" s="2"/>
      <x:c r="AS1031" s="2"/>
    </x:row>
    <x:row r="1032">
      <x:c r="B1032" s="2"/>
      <x:c r="C1032" s="2"/>
      <x:c r="D1032" s="2"/>
      <x:c r="E1032" s="2"/>
      <x:c r="F1032" s="2"/>
      <x:c r="G1032" s="2"/>
      <x:c r="H1032" s="2"/>
      <x:c r="I1032" s="2"/>
      <x:c r="J1032" s="2"/>
      <x:c r="K1032" s="2"/>
      <x:c r="L1032" s="2"/>
      <x:c r="M1032" s="2"/>
      <x:c r="N1032" s="2"/>
      <x:c r="O1032" s="2"/>
      <x:c r="P1032" s="2"/>
      <x:c r="Q1032" s="2"/>
      <x:c r="R1032" s="2"/>
      <x:c r="S1032" s="2"/>
      <x:c r="T1032" s="2"/>
      <x:c r="U1032" s="2"/>
      <x:c r="V1032" s="2"/>
      <x:c r="W1032" s="2"/>
      <x:c r="X1032" s="2"/>
      <x:c r="Y1032" s="2"/>
      <x:c r="Z1032" s="2"/>
      <x:c r="AA1032" s="2"/>
      <x:c r="AB1032" s="2"/>
      <x:c r="AC1032" s="2"/>
      <x:c r="AD1032" s="2"/>
      <x:c r="AE1032" s="2"/>
      <x:c r="AF1032" s="2"/>
      <x:c r="AG1032" s="2"/>
      <x:c r="AH1032" s="2"/>
      <x:c r="AI1032" s="2"/>
      <x:c r="AJ1032" s="2"/>
      <x:c r="AK1032" s="2"/>
      <x:c r="AL1032" s="2"/>
      <x:c r="AM1032" s="2"/>
      <x:c r="AN1032" s="2"/>
      <x:c r="AO1032" s="2"/>
      <x:c r="AP1032" s="2"/>
      <x:c r="AQ1032" s="2"/>
      <x:c r="AR1032" s="2"/>
      <x:c r="AS1032" s="2"/>
    </x:row>
    <x:row r="1033">
      <x:c r="B1033" s="2"/>
      <x:c r="C1033" s="2"/>
      <x:c r="D1033" s="2"/>
      <x:c r="E1033" s="2"/>
      <x:c r="F1033" s="2"/>
      <x:c r="G1033" s="2"/>
      <x:c r="H1033" s="2"/>
      <x:c r="I1033" s="2"/>
      <x:c r="J1033" s="2"/>
      <x:c r="K1033" s="2"/>
      <x:c r="L1033" s="2"/>
      <x:c r="M1033" s="2"/>
      <x:c r="N1033" s="2"/>
      <x:c r="O1033" s="2"/>
      <x:c r="P1033" s="2"/>
      <x:c r="Q1033" s="2"/>
      <x:c r="R1033" s="2"/>
      <x:c r="S1033" s="2"/>
      <x:c r="T1033" s="2"/>
      <x:c r="U1033" s="2"/>
      <x:c r="V1033" s="2"/>
      <x:c r="W1033" s="2"/>
      <x:c r="X1033" s="2"/>
      <x:c r="Y1033" s="2"/>
      <x:c r="Z1033" s="2"/>
      <x:c r="AA1033" s="2"/>
      <x:c r="AB1033" s="2"/>
      <x:c r="AC1033" s="2"/>
      <x:c r="AD1033" s="2"/>
      <x:c r="AE1033" s="2"/>
      <x:c r="AF1033" s="2"/>
      <x:c r="AG1033" s="2"/>
      <x:c r="AH1033" s="2"/>
      <x:c r="AI1033" s="2"/>
      <x:c r="AJ1033" s="2"/>
      <x:c r="AK1033" s="2"/>
      <x:c r="AL1033" s="2"/>
      <x:c r="AM1033" s="2"/>
      <x:c r="AN1033" s="2"/>
      <x:c r="AO1033" s="2"/>
      <x:c r="AP1033" s="2"/>
      <x:c r="AQ1033" s="2"/>
      <x:c r="AR1033" s="2"/>
      <x:c r="AS1033" s="2"/>
    </x:row>
    <x:row r="1034">
      <x:c r="B1034" s="2"/>
      <x:c r="C1034" s="2"/>
      <x:c r="D1034" s="2"/>
      <x:c r="E1034" s="2"/>
      <x:c r="F1034" s="2"/>
      <x:c r="G1034" s="2"/>
      <x:c r="H1034" s="2"/>
      <x:c r="I1034" s="2"/>
      <x:c r="J1034" s="2"/>
      <x:c r="K1034" s="2"/>
      <x:c r="L1034" s="2"/>
      <x:c r="M1034" s="2"/>
      <x:c r="N1034" s="2"/>
      <x:c r="O1034" s="2"/>
      <x:c r="P1034" s="2"/>
      <x:c r="Q1034" s="2"/>
      <x:c r="R1034" s="2"/>
      <x:c r="S1034" s="2"/>
      <x:c r="T1034" s="2"/>
      <x:c r="U1034" s="2"/>
      <x:c r="V1034" s="2"/>
      <x:c r="W1034" s="2"/>
      <x:c r="X1034" s="2"/>
      <x:c r="Y1034" s="2"/>
      <x:c r="Z1034" s="2"/>
      <x:c r="AA1034" s="2"/>
      <x:c r="AB1034" s="2"/>
      <x:c r="AC1034" s="2"/>
      <x:c r="AD1034" s="2"/>
      <x:c r="AE1034" s="2"/>
      <x:c r="AF1034" s="2"/>
      <x:c r="AG1034" s="2"/>
      <x:c r="AH1034" s="2"/>
      <x:c r="AI1034" s="2"/>
      <x:c r="AJ1034" s="2"/>
      <x:c r="AK1034" s="2"/>
      <x:c r="AL1034" s="2"/>
      <x:c r="AM1034" s="2"/>
      <x:c r="AN1034" s="2"/>
      <x:c r="AO1034" s="2"/>
      <x:c r="AP1034" s="2"/>
      <x:c r="AQ1034" s="2"/>
      <x:c r="AR1034" s="2"/>
      <x:c r="AS1034" s="2"/>
    </x:row>
    <x:row r="1035">
      <x:c r="B1035" s="2"/>
      <x:c r="C1035" s="2"/>
      <x:c r="D1035" s="2"/>
      <x:c r="E1035" s="2"/>
      <x:c r="F1035" s="2"/>
      <x:c r="G1035" s="2"/>
      <x:c r="H1035" s="2"/>
      <x:c r="I1035" s="2"/>
      <x:c r="J1035" s="2"/>
      <x:c r="K1035" s="2"/>
      <x:c r="L1035" s="2"/>
      <x:c r="M1035" s="2"/>
      <x:c r="N1035" s="2"/>
      <x:c r="O1035" s="2"/>
      <x:c r="P1035" s="2"/>
      <x:c r="Q1035" s="2"/>
      <x:c r="R1035" s="2"/>
      <x:c r="S1035" s="2"/>
      <x:c r="T1035" s="2"/>
      <x:c r="U1035" s="2"/>
      <x:c r="V1035" s="2"/>
      <x:c r="W1035" s="2"/>
      <x:c r="X1035" s="2"/>
      <x:c r="Y1035" s="2"/>
      <x:c r="Z1035" s="2"/>
      <x:c r="AA1035" s="2"/>
      <x:c r="AB1035" s="2"/>
      <x:c r="AC1035" s="2"/>
      <x:c r="AD1035" s="2"/>
      <x:c r="AE1035" s="2"/>
      <x:c r="AF1035" s="2"/>
      <x:c r="AG1035" s="2"/>
      <x:c r="AH1035" s="2"/>
      <x:c r="AI1035" s="2"/>
      <x:c r="AJ1035" s="2"/>
      <x:c r="AK1035" s="2"/>
      <x:c r="AL1035" s="2"/>
      <x:c r="AM1035" s="2"/>
      <x:c r="AN1035" s="2"/>
      <x:c r="AO1035" s="2"/>
      <x:c r="AP1035" s="2"/>
      <x:c r="AQ1035" s="2"/>
      <x:c r="AR1035" s="2"/>
      <x:c r="AS1035" s="2"/>
    </x:row>
    <x:row r="1036">
      <x:c r="B1036" s="2"/>
      <x:c r="C1036" s="2"/>
      <x:c r="D1036" s="2"/>
      <x:c r="E1036" s="2"/>
      <x:c r="F1036" s="2"/>
      <x:c r="G1036" s="2"/>
      <x:c r="H1036" s="2"/>
      <x:c r="I1036" s="2"/>
      <x:c r="J1036" s="2"/>
      <x:c r="K1036" s="2"/>
      <x:c r="L1036" s="2"/>
      <x:c r="M1036" s="2"/>
      <x:c r="N1036" s="2"/>
      <x:c r="O1036" s="2"/>
      <x:c r="P1036" s="2"/>
      <x:c r="Q1036" s="2"/>
      <x:c r="R1036" s="2"/>
      <x:c r="S1036" s="2"/>
      <x:c r="T1036" s="2"/>
      <x:c r="U1036" s="2"/>
      <x:c r="V1036" s="2"/>
      <x:c r="W1036" s="2"/>
      <x:c r="X1036" s="2"/>
      <x:c r="Y1036" s="2"/>
      <x:c r="Z1036" s="2"/>
      <x:c r="AA1036" s="2"/>
      <x:c r="AB1036" s="2"/>
      <x:c r="AC1036" s="2"/>
      <x:c r="AD1036" s="2"/>
      <x:c r="AE1036" s="2"/>
      <x:c r="AF1036" s="2"/>
      <x:c r="AG1036" s="2"/>
      <x:c r="AH1036" s="2"/>
      <x:c r="AI1036" s="2"/>
      <x:c r="AJ1036" s="2"/>
      <x:c r="AK1036" s="2"/>
      <x:c r="AL1036" s="2"/>
      <x:c r="AM1036" s="2"/>
      <x:c r="AN1036" s="2"/>
      <x:c r="AO1036" s="2"/>
      <x:c r="AP1036" s="2"/>
      <x:c r="AQ1036" s="2"/>
      <x:c r="AR1036" s="2"/>
      <x:c r="AS1036" s="2"/>
    </x:row>
    <x:row r="1037">
      <x:c r="B1037" s="2"/>
      <x:c r="C1037" s="2"/>
      <x:c r="D1037" s="2"/>
      <x:c r="E1037" s="2"/>
      <x:c r="F1037" s="2"/>
      <x:c r="G1037" s="2"/>
      <x:c r="H1037" s="2"/>
      <x:c r="I1037" s="2"/>
      <x:c r="J1037" s="2"/>
      <x:c r="K1037" s="2"/>
      <x:c r="L1037" s="2"/>
      <x:c r="M1037" s="2"/>
      <x:c r="N1037" s="2"/>
      <x:c r="O1037" s="2"/>
      <x:c r="P1037" s="2"/>
      <x:c r="Q1037" s="2"/>
      <x:c r="R1037" s="2"/>
      <x:c r="S1037" s="2"/>
      <x:c r="T1037" s="2"/>
      <x:c r="U1037" s="2"/>
      <x:c r="V1037" s="2"/>
      <x:c r="W1037" s="2"/>
      <x:c r="X1037" s="2"/>
      <x:c r="Y1037" s="2"/>
      <x:c r="Z1037" s="2"/>
      <x:c r="AA1037" s="2"/>
      <x:c r="AB1037" s="2"/>
      <x:c r="AC1037" s="2"/>
      <x:c r="AD1037" s="2"/>
      <x:c r="AE1037" s="2"/>
      <x:c r="AF1037" s="2"/>
      <x:c r="AG1037" s="2"/>
      <x:c r="AH1037" s="2"/>
      <x:c r="AI1037" s="2"/>
      <x:c r="AJ1037" s="2"/>
      <x:c r="AK1037" s="2"/>
      <x:c r="AL1037" s="2"/>
      <x:c r="AM1037" s="2"/>
      <x:c r="AN1037" s="2"/>
      <x:c r="AO1037" s="2"/>
      <x:c r="AP1037" s="2"/>
      <x:c r="AQ1037" s="2"/>
      <x:c r="AR1037" s="2"/>
      <x:c r="AS1037" s="2"/>
    </x:row>
    <x:row r="1038">
      <x:c r="B1038" s="2"/>
      <x:c r="C1038" s="2"/>
      <x:c r="D1038" s="2"/>
      <x:c r="E1038" s="2"/>
      <x:c r="F1038" s="2"/>
      <x:c r="G1038" s="2"/>
      <x:c r="H1038" s="2"/>
      <x:c r="I1038" s="2"/>
      <x:c r="J1038" s="2"/>
      <x:c r="K1038" s="2"/>
      <x:c r="L1038" s="2"/>
      <x:c r="M1038" s="2"/>
      <x:c r="N1038" s="2"/>
      <x:c r="O1038" s="2"/>
      <x:c r="P1038" s="2"/>
      <x:c r="Q1038" s="2"/>
      <x:c r="R1038" s="2"/>
      <x:c r="S1038" s="2"/>
      <x:c r="T1038" s="2"/>
      <x:c r="U1038" s="2"/>
      <x:c r="V1038" s="2"/>
      <x:c r="W1038" s="2"/>
      <x:c r="X1038" s="2"/>
      <x:c r="Y1038" s="2"/>
      <x:c r="Z1038" s="2"/>
      <x:c r="AA1038" s="2"/>
      <x:c r="AB1038" s="2"/>
      <x:c r="AC1038" s="2"/>
      <x:c r="AD1038" s="2"/>
      <x:c r="AE1038" s="2"/>
      <x:c r="AF1038" s="2"/>
      <x:c r="AG1038" s="2"/>
      <x:c r="AH1038" s="2"/>
      <x:c r="AI1038" s="2"/>
      <x:c r="AJ1038" s="2"/>
      <x:c r="AK1038" s="2"/>
      <x:c r="AL1038" s="2"/>
      <x:c r="AM1038" s="2"/>
      <x:c r="AN1038" s="2"/>
      <x:c r="AO1038" s="2"/>
      <x:c r="AP1038" s="2"/>
      <x:c r="AQ1038" s="2"/>
      <x:c r="AR1038" s="2"/>
      <x:c r="AS1038" s="2"/>
    </x:row>
    <x:row r="1039">
      <x:c r="B1039" s="2"/>
      <x:c r="C1039" s="2"/>
      <x:c r="D1039" s="2"/>
      <x:c r="E1039" s="2"/>
      <x:c r="F1039" s="2"/>
      <x:c r="G1039" s="2"/>
      <x:c r="H1039" s="2"/>
      <x:c r="I1039" s="2"/>
      <x:c r="J1039" s="2"/>
      <x:c r="K1039" s="2"/>
      <x:c r="L1039" s="2"/>
      <x:c r="M1039" s="2"/>
      <x:c r="N1039" s="2"/>
      <x:c r="O1039" s="2"/>
      <x:c r="P1039" s="2"/>
      <x:c r="Q1039" s="2"/>
      <x:c r="R1039" s="2"/>
      <x:c r="S1039" s="2"/>
      <x:c r="T1039" s="2"/>
      <x:c r="U1039" s="2"/>
      <x:c r="V1039" s="2"/>
      <x:c r="W1039" s="2"/>
      <x:c r="X1039" s="2"/>
      <x:c r="Y1039" s="2"/>
      <x:c r="Z1039" s="2"/>
      <x:c r="AA1039" s="2"/>
      <x:c r="AB1039" s="2"/>
      <x:c r="AC1039" s="2"/>
      <x:c r="AD1039" s="2"/>
      <x:c r="AE1039" s="2"/>
      <x:c r="AF1039" s="2"/>
      <x:c r="AG1039" s="2"/>
      <x:c r="AH1039" s="2"/>
      <x:c r="AI1039" s="2"/>
      <x:c r="AJ1039" s="2"/>
      <x:c r="AK1039" s="2"/>
      <x:c r="AL1039" s="2"/>
      <x:c r="AM1039" s="2"/>
      <x:c r="AN1039" s="2"/>
      <x:c r="AO1039" s="2"/>
      <x:c r="AP1039" s="2"/>
      <x:c r="AQ1039" s="2"/>
      <x:c r="AR1039" s="2"/>
      <x:c r="AS1039" s="2"/>
    </x:row>
    <x:row r="1040">
      <x:c r="B1040" s="2"/>
      <x:c r="C1040" s="2"/>
      <x:c r="D1040" s="2"/>
      <x:c r="E1040" s="2"/>
      <x:c r="F1040" s="2"/>
      <x:c r="G1040" s="2"/>
      <x:c r="H1040" s="2"/>
      <x:c r="I1040" s="2"/>
      <x:c r="J1040" s="2"/>
      <x:c r="K1040" s="2"/>
      <x:c r="L1040" s="2"/>
      <x:c r="M1040" s="2"/>
      <x:c r="N1040" s="2"/>
      <x:c r="O1040" s="2"/>
      <x:c r="P1040" s="2"/>
      <x:c r="Q1040" s="2"/>
      <x:c r="R1040" s="2"/>
      <x:c r="S1040" s="2"/>
      <x:c r="T1040" s="2"/>
      <x:c r="U1040" s="2"/>
      <x:c r="V1040" s="2"/>
      <x:c r="W1040" s="2"/>
      <x:c r="X1040" s="2"/>
      <x:c r="Y1040" s="2"/>
      <x:c r="Z1040" s="2"/>
      <x:c r="AA1040" s="2"/>
      <x:c r="AB1040" s="2"/>
      <x:c r="AC1040" s="2"/>
      <x:c r="AD1040" s="2"/>
      <x:c r="AE1040" s="2"/>
      <x:c r="AF1040" s="2"/>
      <x:c r="AG1040" s="2"/>
      <x:c r="AH1040" s="2"/>
      <x:c r="AI1040" s="2"/>
      <x:c r="AJ1040" s="2"/>
      <x:c r="AK1040" s="2"/>
      <x:c r="AL1040" s="2"/>
      <x:c r="AM1040" s="2"/>
      <x:c r="AN1040" s="2"/>
      <x:c r="AO1040" s="2"/>
      <x:c r="AP1040" s="2"/>
      <x:c r="AQ1040" s="2"/>
      <x:c r="AR1040" s="2"/>
      <x:c r="AS1040" s="2"/>
    </x:row>
    <x:row r="1041">
      <x:c r="B1041" s="2"/>
      <x:c r="C1041" s="2"/>
      <x:c r="D1041" s="2"/>
      <x:c r="E1041" s="2"/>
      <x:c r="F1041" s="2"/>
      <x:c r="G1041" s="2"/>
      <x:c r="H1041" s="2"/>
      <x:c r="I1041" s="2"/>
      <x:c r="J1041" s="2"/>
      <x:c r="K1041" s="2"/>
      <x:c r="L1041" s="2"/>
      <x:c r="M1041" s="2"/>
      <x:c r="N1041" s="2"/>
      <x:c r="O1041" s="2"/>
      <x:c r="P1041" s="2"/>
      <x:c r="Q1041" s="2"/>
      <x:c r="R1041" s="2"/>
      <x:c r="S1041" s="2"/>
      <x:c r="T1041" s="2"/>
      <x:c r="U1041" s="2"/>
      <x:c r="V1041" s="2"/>
      <x:c r="W1041" s="2"/>
      <x:c r="X1041" s="2"/>
      <x:c r="Y1041" s="2"/>
      <x:c r="Z1041" s="2"/>
      <x:c r="AA1041" s="2"/>
      <x:c r="AB1041" s="2"/>
      <x:c r="AC1041" s="2"/>
      <x:c r="AD1041" s="2"/>
      <x:c r="AE1041" s="2"/>
      <x:c r="AF1041" s="2"/>
      <x:c r="AG1041" s="2"/>
      <x:c r="AH1041" s="2"/>
      <x:c r="AI1041" s="2"/>
      <x:c r="AJ1041" s="2"/>
      <x:c r="AK1041" s="2"/>
      <x:c r="AL1041" s="2"/>
      <x:c r="AM1041" s="2"/>
      <x:c r="AN1041" s="2"/>
      <x:c r="AO1041" s="2"/>
      <x:c r="AP1041" s="2"/>
      <x:c r="AQ1041" s="2"/>
      <x:c r="AR1041" s="2"/>
      <x:c r="AS1041" s="2"/>
    </x:row>
    <x:row r="1042">
      <x:c r="B1042" s="2"/>
      <x:c r="C1042" s="2"/>
      <x:c r="D1042" s="2"/>
      <x:c r="E1042" s="2"/>
      <x:c r="F1042" s="2"/>
      <x:c r="G1042" s="2"/>
      <x:c r="H1042" s="2"/>
      <x:c r="I1042" s="2"/>
      <x:c r="J1042" s="2"/>
      <x:c r="K1042" s="2"/>
      <x:c r="L1042" s="2"/>
      <x:c r="M1042" s="2"/>
      <x:c r="N1042" s="2"/>
      <x:c r="O1042" s="2"/>
      <x:c r="P1042" s="2"/>
      <x:c r="Q1042" s="2"/>
      <x:c r="R1042" s="2"/>
      <x:c r="S1042" s="2"/>
      <x:c r="T1042" s="2"/>
      <x:c r="U1042" s="2"/>
      <x:c r="V1042" s="2"/>
      <x:c r="W1042" s="2"/>
      <x:c r="X1042" s="2"/>
      <x:c r="Y1042" s="2"/>
      <x:c r="Z1042" s="2"/>
      <x:c r="AA1042" s="2"/>
      <x:c r="AB1042" s="2"/>
      <x:c r="AC1042" s="2"/>
      <x:c r="AD1042" s="2"/>
      <x:c r="AE1042" s="2"/>
      <x:c r="AF1042" s="2"/>
      <x:c r="AG1042" s="2"/>
      <x:c r="AH1042" s="2"/>
      <x:c r="AI1042" s="2"/>
      <x:c r="AJ1042" s="2"/>
      <x:c r="AK1042" s="2"/>
      <x:c r="AL1042" s="2"/>
      <x:c r="AM1042" s="2"/>
      <x:c r="AN1042" s="2"/>
      <x:c r="AO1042" s="2"/>
      <x:c r="AP1042" s="2"/>
      <x:c r="AQ1042" s="2"/>
      <x:c r="AR1042" s="2"/>
      <x:c r="AS1042" s="2"/>
    </x:row>
    <x:row r="1043">
      <x:c r="B1043" s="2"/>
      <x:c r="C1043" s="2"/>
      <x:c r="D1043" s="2"/>
      <x:c r="E1043" s="2"/>
      <x:c r="F1043" s="2"/>
      <x:c r="G1043" s="2"/>
      <x:c r="H1043" s="2"/>
      <x:c r="I1043" s="2"/>
      <x:c r="J1043" s="2"/>
      <x:c r="K1043" s="2"/>
      <x:c r="L1043" s="2"/>
      <x:c r="M1043" s="2"/>
      <x:c r="N1043" s="2"/>
      <x:c r="O1043" s="2"/>
      <x:c r="P1043" s="2"/>
      <x:c r="Q1043" s="2"/>
      <x:c r="R1043" s="2"/>
      <x:c r="S1043" s="2"/>
      <x:c r="T1043" s="2"/>
      <x:c r="U1043" s="2"/>
      <x:c r="V1043" s="2"/>
      <x:c r="W1043" s="2"/>
      <x:c r="X1043" s="2"/>
      <x:c r="Y1043" s="2"/>
      <x:c r="Z1043" s="2"/>
      <x:c r="AA1043" s="2"/>
      <x:c r="AB1043" s="2"/>
      <x:c r="AC1043" s="2"/>
      <x:c r="AD1043" s="2"/>
      <x:c r="AE1043" s="2"/>
      <x:c r="AF1043" s="2"/>
      <x:c r="AG1043" s="2"/>
      <x:c r="AH1043" s="2"/>
      <x:c r="AI1043" s="2"/>
      <x:c r="AJ1043" s="2"/>
      <x:c r="AK1043" s="2"/>
      <x:c r="AL1043" s="2"/>
      <x:c r="AM1043" s="2"/>
      <x:c r="AN1043" s="2"/>
      <x:c r="AO1043" s="2"/>
      <x:c r="AP1043" s="2"/>
      <x:c r="AQ1043" s="2"/>
      <x:c r="AR1043" s="2"/>
      <x:c r="AS1043" s="2"/>
    </x:row>
    <x:row r="1044">
      <x:c r="B1044" s="2"/>
      <x:c r="C1044" s="2"/>
      <x:c r="D1044" s="2"/>
      <x:c r="E1044" s="2"/>
      <x:c r="F1044" s="2"/>
      <x:c r="G1044" s="2"/>
      <x:c r="H1044" s="2"/>
      <x:c r="I1044" s="2"/>
      <x:c r="J1044" s="2"/>
      <x:c r="K1044" s="2"/>
      <x:c r="L1044" s="2"/>
      <x:c r="M1044" s="2"/>
      <x:c r="N1044" s="2"/>
      <x:c r="O1044" s="2"/>
      <x:c r="P1044" s="2"/>
      <x:c r="Q1044" s="2"/>
      <x:c r="R1044" s="2"/>
      <x:c r="S1044" s="2"/>
      <x:c r="T1044" s="2"/>
      <x:c r="U1044" s="2"/>
      <x:c r="V1044" s="2"/>
      <x:c r="W1044" s="2"/>
      <x:c r="X1044" s="2"/>
      <x:c r="Y1044" s="2"/>
      <x:c r="Z1044" s="2"/>
      <x:c r="AA1044" s="2"/>
      <x:c r="AB1044" s="2"/>
      <x:c r="AC1044" s="2"/>
      <x:c r="AD1044" s="2"/>
      <x:c r="AE1044" s="2"/>
      <x:c r="AF1044" s="2"/>
      <x:c r="AG1044" s="2"/>
      <x:c r="AH1044" s="2"/>
      <x:c r="AI1044" s="2"/>
      <x:c r="AJ1044" s="2"/>
      <x:c r="AK1044" s="2"/>
      <x:c r="AL1044" s="2"/>
      <x:c r="AM1044" s="2"/>
      <x:c r="AN1044" s="2"/>
      <x:c r="AO1044" s="2"/>
      <x:c r="AP1044" s="2"/>
      <x:c r="AQ1044" s="2"/>
      <x:c r="AR1044" s="2"/>
      <x:c r="AS1044" s="2"/>
    </x:row>
    <x:row r="1045">
      <x:c r="B1045" s="2"/>
      <x:c r="C1045" s="2"/>
      <x:c r="D1045" s="2"/>
      <x:c r="E1045" s="2"/>
      <x:c r="F1045" s="2"/>
      <x:c r="G1045" s="2"/>
      <x:c r="H1045" s="2"/>
      <x:c r="I1045" s="2"/>
      <x:c r="J1045" s="2"/>
      <x:c r="K1045" s="2"/>
      <x:c r="L1045" s="2"/>
      <x:c r="M1045" s="2"/>
      <x:c r="N1045" s="2"/>
      <x:c r="O1045" s="2"/>
      <x:c r="P1045" s="2"/>
      <x:c r="Q1045" s="2"/>
      <x:c r="R1045" s="2"/>
      <x:c r="S1045" s="2"/>
      <x:c r="T1045" s="2"/>
      <x:c r="U1045" s="2"/>
      <x:c r="V1045" s="2"/>
      <x:c r="W1045" s="2"/>
      <x:c r="X1045" s="2"/>
      <x:c r="Y1045" s="2"/>
      <x:c r="Z1045" s="2"/>
      <x:c r="AA1045" s="2"/>
      <x:c r="AB1045" s="2"/>
      <x:c r="AC1045" s="2"/>
      <x:c r="AD1045" s="2"/>
      <x:c r="AE1045" s="2"/>
      <x:c r="AF1045" s="2"/>
      <x:c r="AG1045" s="2"/>
      <x:c r="AH1045" s="2"/>
      <x:c r="AI1045" s="2"/>
      <x:c r="AJ1045" s="2"/>
      <x:c r="AK1045" s="2"/>
      <x:c r="AL1045" s="2"/>
      <x:c r="AM1045" s="2"/>
      <x:c r="AN1045" s="2"/>
      <x:c r="AO1045" s="2"/>
      <x:c r="AP1045" s="2"/>
      <x:c r="AQ1045" s="2"/>
      <x:c r="AR1045" s="2"/>
      <x:c r="AS1045" s="2"/>
    </x:row>
    <x:row r="1046">
      <x:c r="B1046" s="2"/>
      <x:c r="C1046" s="2"/>
      <x:c r="D1046" s="2"/>
      <x:c r="E1046" s="2"/>
      <x:c r="F1046" s="2"/>
      <x:c r="G1046" s="2"/>
      <x:c r="H1046" s="2"/>
      <x:c r="I1046" s="2"/>
      <x:c r="J1046" s="2"/>
      <x:c r="K1046" s="2"/>
      <x:c r="L1046" s="2"/>
      <x:c r="M1046" s="2"/>
      <x:c r="N1046" s="2"/>
      <x:c r="O1046" s="2"/>
      <x:c r="P1046" s="2"/>
      <x:c r="Q1046" s="2"/>
      <x:c r="R1046" s="2"/>
      <x:c r="S1046" s="2"/>
      <x:c r="T1046" s="2"/>
      <x:c r="U1046" s="2"/>
      <x:c r="V1046" s="2"/>
      <x:c r="W1046" s="2"/>
      <x:c r="X1046" s="2"/>
      <x:c r="Y1046" s="2"/>
      <x:c r="Z1046" s="2"/>
      <x:c r="AA1046" s="2"/>
      <x:c r="AB1046" s="2"/>
      <x:c r="AC1046" s="2"/>
      <x:c r="AD1046" s="2"/>
      <x:c r="AE1046" s="2"/>
      <x:c r="AF1046" s="2"/>
      <x:c r="AG1046" s="2"/>
      <x:c r="AH1046" s="2"/>
      <x:c r="AI1046" s="2"/>
      <x:c r="AJ1046" s="2"/>
      <x:c r="AK1046" s="2"/>
      <x:c r="AL1046" s="2"/>
      <x:c r="AM1046" s="2"/>
      <x:c r="AN1046" s="2"/>
      <x:c r="AO1046" s="2"/>
      <x:c r="AP1046" s="2"/>
      <x:c r="AQ1046" s="2"/>
      <x:c r="AR1046" s="2"/>
      <x:c r="AS1046" s="2"/>
    </x:row>
    <x:row r="1047">
      <x:c r="B1047" s="2"/>
      <x:c r="C1047" s="2"/>
      <x:c r="D1047" s="2"/>
      <x:c r="E1047" s="2"/>
      <x:c r="F1047" s="2"/>
      <x:c r="G1047" s="2"/>
      <x:c r="H1047" s="2"/>
      <x:c r="I1047" s="2"/>
      <x:c r="J1047" s="2"/>
      <x:c r="K1047" s="2"/>
      <x:c r="L1047" s="2"/>
      <x:c r="M1047" s="2"/>
      <x:c r="N1047" s="2"/>
      <x:c r="O1047" s="2"/>
      <x:c r="P1047" s="2"/>
      <x:c r="Q1047" s="2"/>
      <x:c r="R1047" s="2"/>
      <x:c r="S1047" s="2"/>
      <x:c r="T1047" s="2"/>
      <x:c r="U1047" s="2"/>
      <x:c r="V1047" s="2"/>
      <x:c r="W1047" s="2"/>
      <x:c r="X1047" s="2"/>
      <x:c r="Y1047" s="2"/>
      <x:c r="Z1047" s="2"/>
      <x:c r="AA1047" s="2"/>
      <x:c r="AB1047" s="2"/>
      <x:c r="AC1047" s="2"/>
      <x:c r="AD1047" s="2"/>
      <x:c r="AE1047" s="2"/>
      <x:c r="AF1047" s="2"/>
      <x:c r="AG1047" s="2"/>
      <x:c r="AH1047" s="2"/>
      <x:c r="AI1047" s="2"/>
      <x:c r="AJ1047" s="2"/>
      <x:c r="AK1047" s="2"/>
      <x:c r="AL1047" s="2"/>
      <x:c r="AM1047" s="2"/>
      <x:c r="AN1047" s="2"/>
      <x:c r="AO1047" s="2"/>
      <x:c r="AP1047" s="2"/>
      <x:c r="AQ1047" s="2"/>
      <x:c r="AR1047" s="2"/>
      <x:c r="AS1047" s="2"/>
    </x:row>
    <x:row r="1048">
      <x:c r="B1048" s="2"/>
      <x:c r="C1048" s="2"/>
      <x:c r="D1048" s="2"/>
      <x:c r="E1048" s="2"/>
      <x:c r="F1048" s="2"/>
      <x:c r="G1048" s="2"/>
      <x:c r="H1048" s="2"/>
      <x:c r="I1048" s="2"/>
      <x:c r="J1048" s="2"/>
      <x:c r="K1048" s="2"/>
      <x:c r="L1048" s="2"/>
      <x:c r="M1048" s="2"/>
      <x:c r="N1048" s="2"/>
      <x:c r="O1048" s="2"/>
      <x:c r="P1048" s="2"/>
      <x:c r="Q1048" s="2"/>
      <x:c r="R1048" s="2"/>
      <x:c r="S1048" s="2"/>
      <x:c r="T1048" s="2"/>
      <x:c r="U1048" s="2"/>
      <x:c r="V1048" s="2"/>
      <x:c r="W1048" s="2"/>
      <x:c r="X1048" s="2"/>
      <x:c r="Y1048" s="2"/>
      <x:c r="Z1048" s="2"/>
      <x:c r="AA1048" s="2"/>
      <x:c r="AB1048" s="2"/>
      <x:c r="AC1048" s="2"/>
      <x:c r="AD1048" s="2"/>
      <x:c r="AE1048" s="2"/>
      <x:c r="AF1048" s="2"/>
      <x:c r="AG1048" s="2"/>
      <x:c r="AH1048" s="2"/>
      <x:c r="AI1048" s="2"/>
      <x:c r="AJ1048" s="2"/>
      <x:c r="AK1048" s="2"/>
      <x:c r="AL1048" s="2"/>
      <x:c r="AM1048" s="2"/>
      <x:c r="AN1048" s="2"/>
      <x:c r="AO1048" s="2"/>
      <x:c r="AP1048" s="2"/>
      <x:c r="AQ1048" s="2"/>
      <x:c r="AR1048" s="2"/>
      <x:c r="AS1048" s="2"/>
    </x:row>
    <x:row r="1049">
      <x:c r="B1049" s="2"/>
      <x:c r="C1049" s="2"/>
      <x:c r="D1049" s="2"/>
      <x:c r="E1049" s="2"/>
      <x:c r="F1049" s="2"/>
      <x:c r="G1049" s="2"/>
      <x:c r="H1049" s="2"/>
      <x:c r="I1049" s="2"/>
      <x:c r="J1049" s="2"/>
      <x:c r="K1049" s="2"/>
      <x:c r="L1049" s="2"/>
      <x:c r="M1049" s="2"/>
      <x:c r="N1049" s="2"/>
      <x:c r="O1049" s="2"/>
      <x:c r="P1049" s="2"/>
      <x:c r="Q1049" s="2"/>
      <x:c r="R1049" s="2"/>
      <x:c r="S1049" s="2"/>
      <x:c r="T1049" s="2"/>
      <x:c r="U1049" s="2"/>
      <x:c r="V1049" s="2"/>
      <x:c r="W1049" s="2"/>
      <x:c r="X1049" s="2"/>
      <x:c r="Y1049" s="2"/>
      <x:c r="Z1049" s="2"/>
      <x:c r="AA1049" s="2"/>
      <x:c r="AB1049" s="2"/>
      <x:c r="AC1049" s="2"/>
      <x:c r="AD1049" s="2"/>
      <x:c r="AE1049" s="2"/>
      <x:c r="AF1049" s="2"/>
      <x:c r="AG1049" s="2"/>
      <x:c r="AH1049" s="2"/>
      <x:c r="AI1049" s="2"/>
      <x:c r="AJ1049" s="2"/>
      <x:c r="AK1049" s="2"/>
      <x:c r="AL1049" s="2"/>
      <x:c r="AM1049" s="2"/>
      <x:c r="AN1049" s="2"/>
      <x:c r="AO1049" s="2"/>
      <x:c r="AP1049" s="2"/>
      <x:c r="AQ1049" s="2"/>
      <x:c r="AR1049" s="2"/>
      <x:c r="AS1049" s="2"/>
    </x:row>
    <x:row r="1050">
      <x:c r="B1050" s="2"/>
      <x:c r="C1050" s="2"/>
      <x:c r="D1050" s="2"/>
      <x:c r="E1050" s="2"/>
      <x:c r="F1050" s="2"/>
      <x:c r="G1050" s="2"/>
      <x:c r="H1050" s="2"/>
      <x:c r="I1050" s="2"/>
      <x:c r="J1050" s="2"/>
      <x:c r="K1050" s="2"/>
      <x:c r="L1050" s="2"/>
      <x:c r="M1050" s="2"/>
      <x:c r="N1050" s="2"/>
      <x:c r="O1050" s="2"/>
      <x:c r="P1050" s="2"/>
      <x:c r="Q1050" s="2"/>
      <x:c r="R1050" s="2"/>
      <x:c r="S1050" s="2"/>
      <x:c r="T1050" s="2"/>
      <x:c r="U1050" s="2"/>
      <x:c r="V1050" s="2"/>
      <x:c r="W1050" s="2"/>
      <x:c r="X1050" s="2"/>
      <x:c r="Y1050" s="2"/>
      <x:c r="Z1050" s="2"/>
      <x:c r="AA1050" s="2"/>
      <x:c r="AB1050" s="2"/>
      <x:c r="AC1050" s="2"/>
      <x:c r="AD1050" s="2"/>
      <x:c r="AE1050" s="2"/>
      <x:c r="AF1050" s="2"/>
      <x:c r="AG1050" s="2"/>
      <x:c r="AH1050" s="2"/>
      <x:c r="AI1050" s="2"/>
      <x:c r="AJ1050" s="2"/>
      <x:c r="AK1050" s="2"/>
      <x:c r="AL1050" s="2"/>
      <x:c r="AM1050" s="2"/>
      <x:c r="AN1050" s="2"/>
      <x:c r="AO1050" s="2"/>
      <x:c r="AP1050" s="2"/>
      <x:c r="AQ1050" s="2"/>
      <x:c r="AR1050" s="2"/>
      <x:c r="AS1050" s="2"/>
    </x:row>
    <x:row r="1051">
      <x:c r="B1051" s="2"/>
      <x:c r="C1051" s="2"/>
      <x:c r="D1051" s="2"/>
      <x:c r="E1051" s="2"/>
      <x:c r="F1051" s="2"/>
      <x:c r="G1051" s="2"/>
      <x:c r="H1051" s="2"/>
      <x:c r="I1051" s="2"/>
      <x:c r="J1051" s="2"/>
      <x:c r="K1051" s="2"/>
      <x:c r="L1051" s="2"/>
      <x:c r="M1051" s="2"/>
      <x:c r="N1051" s="2"/>
      <x:c r="O1051" s="2"/>
      <x:c r="P1051" s="2"/>
      <x:c r="Q1051" s="2"/>
      <x:c r="R1051" s="2"/>
      <x:c r="S1051" s="2"/>
      <x:c r="T1051" s="2"/>
      <x:c r="U1051" s="2"/>
      <x:c r="V1051" s="2"/>
      <x:c r="W1051" s="2"/>
      <x:c r="X1051" s="2"/>
      <x:c r="Y1051" s="2"/>
      <x:c r="Z1051" s="2"/>
      <x:c r="AA1051" s="2"/>
      <x:c r="AB1051" s="2"/>
      <x:c r="AC1051" s="2"/>
      <x:c r="AD1051" s="2"/>
      <x:c r="AE1051" s="2"/>
      <x:c r="AF1051" s="2"/>
      <x:c r="AG1051" s="2"/>
      <x:c r="AH1051" s="2"/>
      <x:c r="AI1051" s="2"/>
      <x:c r="AJ1051" s="2"/>
      <x:c r="AK1051" s="2"/>
      <x:c r="AL1051" s="2"/>
      <x:c r="AM1051" s="2"/>
      <x:c r="AN1051" s="2"/>
      <x:c r="AO1051" s="2"/>
      <x:c r="AP1051" s="2"/>
      <x:c r="AQ1051" s="2"/>
      <x:c r="AR1051" s="2"/>
      <x:c r="AS1051" s="2"/>
    </x:row>
    <x:row r="1052">
      <x:c r="B1052" s="2"/>
      <x:c r="C1052" s="2"/>
      <x:c r="D1052" s="2"/>
      <x:c r="E1052" s="2"/>
      <x:c r="F1052" s="2"/>
      <x:c r="G1052" s="2"/>
      <x:c r="H1052" s="2"/>
      <x:c r="I1052" s="2"/>
      <x:c r="J1052" s="2"/>
      <x:c r="K1052" s="2"/>
      <x:c r="L1052" s="2"/>
      <x:c r="M1052" s="2"/>
      <x:c r="N1052" s="2"/>
      <x:c r="O1052" s="2"/>
      <x:c r="P1052" s="2"/>
      <x:c r="Q1052" s="2"/>
      <x:c r="R1052" s="2"/>
      <x:c r="S1052" s="2"/>
      <x:c r="T1052" s="2"/>
      <x:c r="U1052" s="2"/>
      <x:c r="V1052" s="2"/>
      <x:c r="W1052" s="2"/>
      <x:c r="X1052" s="2"/>
      <x:c r="Y1052" s="2"/>
      <x:c r="Z1052" s="2"/>
      <x:c r="AA1052" s="2"/>
      <x:c r="AB1052" s="2"/>
      <x:c r="AC1052" s="2"/>
      <x:c r="AD1052" s="2"/>
      <x:c r="AE1052" s="2"/>
      <x:c r="AF1052" s="2"/>
      <x:c r="AG1052" s="2"/>
      <x:c r="AH1052" s="2"/>
      <x:c r="AI1052" s="2"/>
      <x:c r="AJ1052" s="2"/>
      <x:c r="AK1052" s="2"/>
      <x:c r="AL1052" s="2"/>
      <x:c r="AM1052" s="2"/>
      <x:c r="AN1052" s="2"/>
      <x:c r="AO1052" s="2"/>
      <x:c r="AP1052" s="2"/>
      <x:c r="AQ1052" s="2"/>
      <x:c r="AR1052" s="2"/>
      <x:c r="AS1052" s="2"/>
    </x:row>
    <x:row r="1053">
      <x:c r="B1053" s="2"/>
      <x:c r="C1053" s="2"/>
      <x:c r="D1053" s="2"/>
      <x:c r="E1053" s="2"/>
      <x:c r="F1053" s="2"/>
      <x:c r="G1053" s="2"/>
      <x:c r="H1053" s="2"/>
      <x:c r="I1053" s="2"/>
      <x:c r="J1053" s="2"/>
      <x:c r="K1053" s="2"/>
      <x:c r="L1053" s="2"/>
      <x:c r="M1053" s="2"/>
      <x:c r="N1053" s="2"/>
      <x:c r="O1053" s="2"/>
      <x:c r="P1053" s="2"/>
      <x:c r="Q1053" s="2"/>
      <x:c r="R1053" s="2"/>
      <x:c r="S1053" s="2"/>
      <x:c r="T1053" s="2"/>
      <x:c r="U1053" s="2"/>
      <x:c r="V1053" s="2"/>
      <x:c r="W1053" s="2"/>
      <x:c r="X1053" s="2"/>
      <x:c r="Y1053" s="2"/>
      <x:c r="Z1053" s="2"/>
      <x:c r="AA1053" s="2"/>
      <x:c r="AB1053" s="2"/>
      <x:c r="AC1053" s="2"/>
      <x:c r="AD1053" s="2"/>
      <x:c r="AE1053" s="2"/>
      <x:c r="AF1053" s="2"/>
      <x:c r="AG1053" s="2"/>
      <x:c r="AH1053" s="2"/>
      <x:c r="AI1053" s="2"/>
      <x:c r="AJ1053" s="2"/>
      <x:c r="AK1053" s="2"/>
      <x:c r="AL1053" s="2"/>
      <x:c r="AM1053" s="2"/>
      <x:c r="AN1053" s="2"/>
      <x:c r="AO1053" s="2"/>
      <x:c r="AP1053" s="2"/>
      <x:c r="AQ1053" s="2"/>
      <x:c r="AR1053" s="2"/>
      <x:c r="AS1053" s="2"/>
    </x:row>
    <x:row r="1054">
      <x:c r="B1054" s="2"/>
      <x:c r="C1054" s="2"/>
      <x:c r="D1054" s="2"/>
      <x:c r="E1054" s="2"/>
      <x:c r="F1054" s="2"/>
      <x:c r="G1054" s="2"/>
      <x:c r="H1054" s="2"/>
      <x:c r="I1054" s="2"/>
      <x:c r="J1054" s="2"/>
      <x:c r="K1054" s="2"/>
      <x:c r="L1054" s="2"/>
      <x:c r="M1054" s="2"/>
      <x:c r="N1054" s="2"/>
      <x:c r="O1054" s="2"/>
      <x:c r="P1054" s="2"/>
      <x:c r="Q1054" s="2"/>
      <x:c r="R1054" s="2"/>
      <x:c r="S1054" s="2"/>
      <x:c r="T1054" s="2"/>
      <x:c r="U1054" s="2"/>
      <x:c r="V1054" s="2"/>
      <x:c r="W1054" s="2"/>
      <x:c r="X1054" s="2"/>
      <x:c r="Y1054" s="2"/>
      <x:c r="Z1054" s="2"/>
      <x:c r="AA1054" s="2"/>
      <x:c r="AB1054" s="2"/>
      <x:c r="AC1054" s="2"/>
      <x:c r="AD1054" s="2"/>
      <x:c r="AE1054" s="2"/>
      <x:c r="AF1054" s="2"/>
      <x:c r="AG1054" s="2"/>
      <x:c r="AH1054" s="2"/>
      <x:c r="AI1054" s="2"/>
      <x:c r="AJ1054" s="2"/>
      <x:c r="AK1054" s="2"/>
      <x:c r="AL1054" s="2"/>
      <x:c r="AM1054" s="2"/>
      <x:c r="AN1054" s="2"/>
      <x:c r="AO1054" s="2"/>
      <x:c r="AP1054" s="2"/>
      <x:c r="AQ1054" s="2"/>
      <x:c r="AR1054" s="2"/>
      <x:c r="AS1054" s="2"/>
    </x:row>
    <x:row r="1055">
      <x:c r="B1055" s="2"/>
      <x:c r="C1055" s="2"/>
      <x:c r="D1055" s="2"/>
      <x:c r="E1055" s="2"/>
      <x:c r="F1055" s="2"/>
      <x:c r="G1055" s="2"/>
      <x:c r="H1055" s="2"/>
      <x:c r="I1055" s="2"/>
      <x:c r="J1055" s="2"/>
      <x:c r="K1055" s="2"/>
      <x:c r="L1055" s="2"/>
      <x:c r="M1055" s="2"/>
      <x:c r="N1055" s="2"/>
      <x:c r="O1055" s="2"/>
      <x:c r="P1055" s="2"/>
      <x:c r="Q1055" s="2"/>
      <x:c r="R1055" s="2"/>
      <x:c r="S1055" s="2"/>
      <x:c r="T1055" s="2"/>
      <x:c r="U1055" s="2"/>
      <x:c r="V1055" s="2"/>
      <x:c r="W1055" s="2"/>
      <x:c r="X1055" s="2"/>
      <x:c r="Y1055" s="2"/>
      <x:c r="Z1055" s="2"/>
      <x:c r="AA1055" s="2"/>
      <x:c r="AB1055" s="2"/>
      <x:c r="AC1055" s="2"/>
      <x:c r="AD1055" s="2"/>
      <x:c r="AE1055" s="2"/>
      <x:c r="AF1055" s="2"/>
      <x:c r="AG1055" s="2"/>
      <x:c r="AH1055" s="2"/>
      <x:c r="AI1055" s="2"/>
      <x:c r="AJ1055" s="2"/>
      <x:c r="AK1055" s="2"/>
      <x:c r="AL1055" s="2"/>
      <x:c r="AM1055" s="2"/>
      <x:c r="AN1055" s="2"/>
      <x:c r="AO1055" s="2"/>
      <x:c r="AP1055" s="2"/>
      <x:c r="AQ1055" s="2"/>
      <x:c r="AR1055" s="2"/>
      <x:c r="AS1055" s="2"/>
    </x:row>
    <x:row r="1056">
      <x:c r="B1056" s="2"/>
      <x:c r="C1056" s="2"/>
      <x:c r="D1056" s="2"/>
      <x:c r="E1056" s="2"/>
      <x:c r="F1056" s="2"/>
      <x:c r="G1056" s="2"/>
      <x:c r="H1056" s="2"/>
      <x:c r="I1056" s="2"/>
      <x:c r="J1056" s="2"/>
      <x:c r="K1056" s="2"/>
      <x:c r="L1056" s="2"/>
      <x:c r="M1056" s="2"/>
      <x:c r="N1056" s="2"/>
      <x:c r="O1056" s="2"/>
      <x:c r="P1056" s="2"/>
      <x:c r="Q1056" s="2"/>
      <x:c r="R1056" s="2"/>
      <x:c r="S1056" s="2"/>
      <x:c r="T1056" s="2"/>
      <x:c r="U1056" s="2"/>
      <x:c r="V1056" s="2"/>
      <x:c r="W1056" s="2"/>
      <x:c r="X1056" s="2"/>
      <x:c r="Y1056" s="2"/>
      <x:c r="Z1056" s="2"/>
      <x:c r="AA1056" s="2"/>
      <x:c r="AB1056" s="2"/>
      <x:c r="AC1056" s="2"/>
      <x:c r="AD1056" s="2"/>
      <x:c r="AE1056" s="2"/>
      <x:c r="AF1056" s="2"/>
      <x:c r="AG1056" s="2"/>
      <x:c r="AH1056" s="2"/>
      <x:c r="AI1056" s="2"/>
      <x:c r="AJ1056" s="2"/>
      <x:c r="AK1056" s="2"/>
      <x:c r="AL1056" s="2"/>
      <x:c r="AM1056" s="2"/>
      <x:c r="AN1056" s="2"/>
      <x:c r="AO1056" s="2"/>
      <x:c r="AP1056" s="2"/>
      <x:c r="AQ1056" s="2"/>
      <x:c r="AR1056" s="2"/>
      <x:c r="AS1056" s="2"/>
    </x:row>
    <x:row r="1057">
      <x:c r="B1057" s="2"/>
      <x:c r="C1057" s="2"/>
      <x:c r="D1057" s="2"/>
      <x:c r="E1057" s="2"/>
      <x:c r="F1057" s="2"/>
      <x:c r="G1057" s="2"/>
      <x:c r="H1057" s="2"/>
      <x:c r="I1057" s="2"/>
      <x:c r="J1057" s="2"/>
      <x:c r="K1057" s="2"/>
      <x:c r="L1057" s="2"/>
      <x:c r="M1057" s="2"/>
      <x:c r="N1057" s="2"/>
      <x:c r="O1057" s="2"/>
      <x:c r="P1057" s="2"/>
      <x:c r="Q1057" s="2"/>
      <x:c r="R1057" s="2"/>
      <x:c r="S1057" s="2"/>
      <x:c r="T1057" s="2"/>
      <x:c r="U1057" s="2"/>
      <x:c r="V1057" s="2"/>
      <x:c r="W1057" s="2"/>
      <x:c r="X1057" s="2"/>
      <x:c r="Y1057" s="2"/>
      <x:c r="Z1057" s="2"/>
      <x:c r="AA1057" s="2"/>
      <x:c r="AB1057" s="2"/>
      <x:c r="AC1057" s="2"/>
      <x:c r="AD1057" s="2"/>
      <x:c r="AE1057" s="2"/>
      <x:c r="AF1057" s="2"/>
      <x:c r="AG1057" s="2"/>
      <x:c r="AH1057" s="2"/>
      <x:c r="AI1057" s="2"/>
      <x:c r="AJ1057" s="2"/>
      <x:c r="AK1057" s="2"/>
      <x:c r="AL1057" s="2"/>
      <x:c r="AM1057" s="2"/>
      <x:c r="AN1057" s="2"/>
      <x:c r="AO1057" s="2"/>
      <x:c r="AP1057" s="2"/>
      <x:c r="AQ1057" s="2"/>
      <x:c r="AR1057" s="2"/>
      <x:c r="AS1057" s="2"/>
    </x:row>
    <x:row r="1058">
      <x:c r="B1058" s="2"/>
      <x:c r="C1058" s="2"/>
      <x:c r="D1058" s="2"/>
      <x:c r="E1058" s="2"/>
      <x:c r="F1058" s="2"/>
      <x:c r="G1058" s="2"/>
      <x:c r="H1058" s="2"/>
      <x:c r="I1058" s="2"/>
      <x:c r="J1058" s="2"/>
      <x:c r="K1058" s="2"/>
      <x:c r="L1058" s="2"/>
      <x:c r="M1058" s="2"/>
      <x:c r="N1058" s="2"/>
      <x:c r="O1058" s="2"/>
      <x:c r="P1058" s="2"/>
      <x:c r="Q1058" s="2"/>
      <x:c r="R1058" s="2"/>
      <x:c r="S1058" s="2"/>
      <x:c r="T1058" s="2"/>
      <x:c r="U1058" s="2"/>
      <x:c r="V1058" s="2"/>
      <x:c r="W1058" s="2"/>
      <x:c r="X1058" s="2"/>
      <x:c r="Y1058" s="2"/>
      <x:c r="Z1058" s="2"/>
      <x:c r="AA1058" s="2"/>
      <x:c r="AB1058" s="2"/>
      <x:c r="AC1058" s="2"/>
      <x:c r="AD1058" s="2"/>
      <x:c r="AE1058" s="2"/>
      <x:c r="AF1058" s="2"/>
      <x:c r="AG1058" s="2"/>
      <x:c r="AH1058" s="2"/>
      <x:c r="AI1058" s="2"/>
      <x:c r="AJ1058" s="2"/>
      <x:c r="AK1058" s="2"/>
      <x:c r="AL1058" s="2"/>
      <x:c r="AM1058" s="2"/>
      <x:c r="AN1058" s="2"/>
      <x:c r="AO1058" s="2"/>
      <x:c r="AP1058" s="2"/>
      <x:c r="AQ1058" s="2"/>
      <x:c r="AR1058" s="2"/>
      <x:c r="AS1058" s="2"/>
    </x:row>
    <x:row r="1059">
      <x:c r="B1059" s="2"/>
      <x:c r="C1059" s="2"/>
      <x:c r="D1059" s="2"/>
      <x:c r="E1059" s="2"/>
      <x:c r="F1059" s="2"/>
      <x:c r="G1059" s="2"/>
      <x:c r="H1059" s="2"/>
      <x:c r="I1059" s="2"/>
      <x:c r="J1059" s="2"/>
      <x:c r="K1059" s="2"/>
      <x:c r="L1059" s="2"/>
      <x:c r="M1059" s="2"/>
      <x:c r="N1059" s="2"/>
      <x:c r="O1059" s="2"/>
      <x:c r="P1059" s="2"/>
      <x:c r="Q1059" s="2"/>
      <x:c r="R1059" s="2"/>
      <x:c r="S1059" s="2"/>
      <x:c r="T1059" s="2"/>
      <x:c r="U1059" s="2"/>
      <x:c r="V1059" s="2"/>
      <x:c r="W1059" s="2"/>
      <x:c r="X1059" s="2"/>
      <x:c r="Y1059" s="2"/>
      <x:c r="Z1059" s="2"/>
      <x:c r="AA1059" s="2"/>
      <x:c r="AB1059" s="2"/>
      <x:c r="AC1059" s="2"/>
      <x:c r="AD1059" s="2"/>
      <x:c r="AE1059" s="2"/>
      <x:c r="AF1059" s="2"/>
      <x:c r="AG1059" s="2"/>
      <x:c r="AH1059" s="2"/>
      <x:c r="AI1059" s="2"/>
      <x:c r="AJ1059" s="2"/>
      <x:c r="AK1059" s="2"/>
      <x:c r="AL1059" s="2"/>
      <x:c r="AM1059" s="2"/>
      <x:c r="AN1059" s="2"/>
      <x:c r="AO1059" s="2"/>
      <x:c r="AP1059" s="2"/>
      <x:c r="AQ1059" s="2"/>
      <x:c r="AR1059" s="2"/>
      <x:c r="AS1059" s="2"/>
    </x:row>
    <x:row r="1060">
      <x:c r="B1060" s="2"/>
      <x:c r="C1060" s="2"/>
      <x:c r="D1060" s="2"/>
      <x:c r="E1060" s="2"/>
      <x:c r="F1060" s="2"/>
      <x:c r="G1060" s="2"/>
      <x:c r="H1060" s="2"/>
      <x:c r="I1060" s="2"/>
      <x:c r="J1060" s="2"/>
      <x:c r="K1060" s="2"/>
      <x:c r="L1060" s="2"/>
      <x:c r="M1060" s="2"/>
      <x:c r="N1060" s="2"/>
      <x:c r="O1060" s="2"/>
      <x:c r="P1060" s="2"/>
      <x:c r="Q1060" s="2"/>
      <x:c r="R1060" s="2"/>
      <x:c r="S1060" s="2"/>
      <x:c r="T1060" s="2"/>
      <x:c r="U1060" s="2"/>
      <x:c r="V1060" s="2"/>
      <x:c r="W1060" s="2"/>
      <x:c r="X1060" s="2"/>
      <x:c r="Y1060" s="2"/>
      <x:c r="Z1060" s="2"/>
      <x:c r="AA1060" s="2"/>
      <x:c r="AB1060" s="2"/>
      <x:c r="AC1060" s="2"/>
      <x:c r="AD1060" s="2"/>
      <x:c r="AE1060" s="2"/>
      <x:c r="AF1060" s="2"/>
      <x:c r="AG1060" s="2"/>
      <x:c r="AH1060" s="2"/>
      <x:c r="AI1060" s="2"/>
      <x:c r="AJ1060" s="2"/>
      <x:c r="AK1060" s="2"/>
      <x:c r="AL1060" s="2"/>
      <x:c r="AM1060" s="2"/>
      <x:c r="AN1060" s="2"/>
      <x:c r="AO1060" s="2"/>
      <x:c r="AP1060" s="2"/>
      <x:c r="AQ1060" s="2"/>
      <x:c r="AR1060" s="2"/>
      <x:c r="AS1060" s="2"/>
    </x:row>
    <x:row r="1061">
      <x:c r="B1061" s="2"/>
      <x:c r="C1061" s="2"/>
      <x:c r="D1061" s="2"/>
      <x:c r="E1061" s="2"/>
      <x:c r="F1061" s="2"/>
      <x:c r="G1061" s="2"/>
      <x:c r="H1061" s="2"/>
      <x:c r="I1061" s="2"/>
      <x:c r="J1061" s="2"/>
      <x:c r="K1061" s="2"/>
      <x:c r="L1061" s="2"/>
      <x:c r="M1061" s="2"/>
      <x:c r="N1061" s="2"/>
      <x:c r="O1061" s="2"/>
      <x:c r="P1061" s="2"/>
      <x:c r="Q1061" s="2"/>
      <x:c r="R1061" s="2"/>
      <x:c r="S1061" s="2"/>
      <x:c r="T1061" s="2"/>
      <x:c r="U1061" s="2"/>
      <x:c r="V1061" s="2"/>
      <x:c r="W1061" s="2"/>
      <x:c r="X1061" s="2"/>
      <x:c r="Y1061" s="2"/>
      <x:c r="Z1061" s="2"/>
      <x:c r="AA1061" s="2"/>
      <x:c r="AB1061" s="2"/>
      <x:c r="AC1061" s="2"/>
      <x:c r="AD1061" s="2"/>
      <x:c r="AE1061" s="2"/>
      <x:c r="AF1061" s="2"/>
      <x:c r="AG1061" s="2"/>
      <x:c r="AH1061" s="2"/>
      <x:c r="AI1061" s="2"/>
      <x:c r="AJ1061" s="2"/>
      <x:c r="AK1061" s="2"/>
      <x:c r="AL1061" s="2"/>
      <x:c r="AM1061" s="2"/>
      <x:c r="AN1061" s="2"/>
      <x:c r="AO1061" s="2"/>
      <x:c r="AP1061" s="2"/>
      <x:c r="AQ1061" s="2"/>
      <x:c r="AR1061" s="2"/>
      <x:c r="AS1061" s="2"/>
    </x:row>
    <x:row r="1062">
      <x:c r="B1062" s="2"/>
      <x:c r="C1062" s="2"/>
      <x:c r="D1062" s="2"/>
      <x:c r="E1062" s="2"/>
      <x:c r="F1062" s="2"/>
      <x:c r="G1062" s="2"/>
      <x:c r="H1062" s="2"/>
      <x:c r="I1062" s="2"/>
      <x:c r="J1062" s="2"/>
      <x:c r="K1062" s="2"/>
      <x:c r="L1062" s="2"/>
      <x:c r="M1062" s="2"/>
      <x:c r="N1062" s="2"/>
      <x:c r="O1062" s="2"/>
      <x:c r="P1062" s="2"/>
      <x:c r="Q1062" s="2"/>
      <x:c r="R1062" s="2"/>
      <x:c r="S1062" s="2"/>
      <x:c r="T1062" s="2"/>
      <x:c r="U1062" s="2"/>
      <x:c r="V1062" s="2"/>
      <x:c r="W1062" s="2"/>
      <x:c r="X1062" s="2"/>
      <x:c r="Y1062" s="2"/>
      <x:c r="Z1062" s="2"/>
      <x:c r="AA1062" s="2"/>
      <x:c r="AB1062" s="2"/>
      <x:c r="AC1062" s="2"/>
      <x:c r="AD1062" s="2"/>
      <x:c r="AE1062" s="2"/>
      <x:c r="AF1062" s="2"/>
      <x:c r="AG1062" s="2"/>
      <x:c r="AH1062" s="2"/>
      <x:c r="AI1062" s="2"/>
      <x:c r="AJ1062" s="2"/>
      <x:c r="AK1062" s="2"/>
      <x:c r="AL1062" s="2"/>
      <x:c r="AM1062" s="2"/>
      <x:c r="AN1062" s="2"/>
      <x:c r="AO1062" s="2"/>
      <x:c r="AP1062" s="2"/>
      <x:c r="AQ1062" s="2"/>
      <x:c r="AR1062" s="2"/>
      <x:c r="AS1062" s="2"/>
    </x:row>
    <x:row r="1063">
      <x:c r="B1063" s="2"/>
      <x:c r="C1063" s="2"/>
      <x:c r="D1063" s="2"/>
      <x:c r="E1063" s="2"/>
      <x:c r="F1063" s="2"/>
      <x:c r="G1063" s="2"/>
      <x:c r="H1063" s="2"/>
      <x:c r="I1063" s="2"/>
      <x:c r="J1063" s="2"/>
      <x:c r="K1063" s="2"/>
      <x:c r="L1063" s="2"/>
      <x:c r="M1063" s="2"/>
      <x:c r="N1063" s="2"/>
      <x:c r="O1063" s="2"/>
      <x:c r="P1063" s="2"/>
      <x:c r="Q1063" s="2"/>
      <x:c r="R1063" s="2"/>
      <x:c r="S1063" s="2"/>
      <x:c r="T1063" s="2"/>
      <x:c r="U1063" s="2"/>
      <x:c r="V1063" s="2"/>
      <x:c r="W1063" s="2"/>
      <x:c r="X1063" s="2"/>
      <x:c r="Y1063" s="2"/>
      <x:c r="Z1063" s="2"/>
      <x:c r="AA1063" s="2"/>
      <x:c r="AB1063" s="2"/>
      <x:c r="AC1063" s="2"/>
      <x:c r="AD1063" s="2"/>
      <x:c r="AE1063" s="2"/>
      <x:c r="AF1063" s="2"/>
      <x:c r="AG1063" s="2"/>
      <x:c r="AH1063" s="2"/>
      <x:c r="AI1063" s="2"/>
      <x:c r="AJ1063" s="2"/>
      <x:c r="AK1063" s="2"/>
      <x:c r="AL1063" s="2"/>
      <x:c r="AM1063" s="2"/>
      <x:c r="AN1063" s="2"/>
      <x:c r="AO1063" s="2"/>
      <x:c r="AP1063" s="2"/>
      <x:c r="AQ1063" s="2"/>
      <x:c r="AR1063" s="2"/>
      <x:c r="AS1063" s="2"/>
    </x:row>
    <x:row r="1064">
      <x:c r="B1064" s="2"/>
      <x:c r="C1064" s="2"/>
      <x:c r="D1064" s="2"/>
      <x:c r="E1064" s="2"/>
      <x:c r="F1064" s="2"/>
      <x:c r="G1064" s="2"/>
      <x:c r="H1064" s="2"/>
      <x:c r="I1064" s="2"/>
      <x:c r="J1064" s="2"/>
      <x:c r="K1064" s="2"/>
      <x:c r="L1064" s="2"/>
      <x:c r="M1064" s="2"/>
      <x:c r="N1064" s="2"/>
      <x:c r="O1064" s="2"/>
      <x:c r="P1064" s="2"/>
      <x:c r="Q1064" s="2"/>
      <x:c r="R1064" s="2"/>
      <x:c r="S1064" s="2"/>
      <x:c r="T1064" s="2"/>
      <x:c r="U1064" s="2"/>
      <x:c r="V1064" s="2"/>
      <x:c r="W1064" s="2"/>
      <x:c r="X1064" s="2"/>
      <x:c r="Y1064" s="2"/>
      <x:c r="Z1064" s="2"/>
      <x:c r="AA1064" s="2"/>
      <x:c r="AB1064" s="2"/>
      <x:c r="AC1064" s="2"/>
      <x:c r="AD1064" s="2"/>
      <x:c r="AE1064" s="2"/>
      <x:c r="AF1064" s="2"/>
      <x:c r="AG1064" s="2"/>
      <x:c r="AH1064" s="2"/>
      <x:c r="AI1064" s="2"/>
      <x:c r="AJ1064" s="2"/>
      <x:c r="AK1064" s="2"/>
      <x:c r="AL1064" s="2"/>
      <x:c r="AM1064" s="2"/>
      <x:c r="AN1064" s="2"/>
      <x:c r="AO1064" s="2"/>
      <x:c r="AP1064" s="2"/>
      <x:c r="AQ1064" s="2"/>
      <x:c r="AR1064" s="2"/>
      <x:c r="AS1064" s="2"/>
    </x:row>
    <x:row r="1065">
      <x:c r="B1065" s="2"/>
      <x:c r="C1065" s="2"/>
      <x:c r="D1065" s="2"/>
      <x:c r="E1065" s="2"/>
      <x:c r="F1065" s="2"/>
      <x:c r="G1065" s="2"/>
      <x:c r="H1065" s="2"/>
      <x:c r="I1065" s="2"/>
      <x:c r="J1065" s="2"/>
      <x:c r="K1065" s="2"/>
      <x:c r="L1065" s="2"/>
      <x:c r="M1065" s="2"/>
      <x:c r="N1065" s="2"/>
      <x:c r="O1065" s="2"/>
      <x:c r="P1065" s="2"/>
      <x:c r="Q1065" s="2"/>
      <x:c r="R1065" s="2"/>
      <x:c r="S1065" s="2"/>
      <x:c r="T1065" s="2"/>
      <x:c r="U1065" s="2"/>
      <x:c r="V1065" s="2"/>
      <x:c r="W1065" s="2"/>
      <x:c r="X1065" s="2"/>
      <x:c r="Y1065" s="2"/>
      <x:c r="Z1065" s="2"/>
      <x:c r="AA1065" s="2"/>
      <x:c r="AB1065" s="2"/>
      <x:c r="AC1065" s="2"/>
      <x:c r="AD1065" s="2"/>
      <x:c r="AE1065" s="2"/>
      <x:c r="AF1065" s="2"/>
      <x:c r="AG1065" s="2"/>
      <x:c r="AH1065" s="2"/>
      <x:c r="AI1065" s="2"/>
      <x:c r="AJ1065" s="2"/>
      <x:c r="AK1065" s="2"/>
      <x:c r="AL1065" s="2"/>
      <x:c r="AM1065" s="2"/>
      <x:c r="AN1065" s="2"/>
      <x:c r="AO1065" s="2"/>
      <x:c r="AP1065" s="2"/>
      <x:c r="AQ1065" s="2"/>
      <x:c r="AR1065" s="2"/>
      <x:c r="AS1065" s="2"/>
    </x:row>
    <x:row r="1066">
      <x:c r="B1066" s="2"/>
      <x:c r="C1066" s="2"/>
      <x:c r="D1066" s="2"/>
      <x:c r="E1066" s="2"/>
      <x:c r="F1066" s="2"/>
      <x:c r="G1066" s="2"/>
      <x:c r="H1066" s="2"/>
      <x:c r="I1066" s="2"/>
      <x:c r="J1066" s="2"/>
      <x:c r="K1066" s="2"/>
      <x:c r="L1066" s="2"/>
      <x:c r="M1066" s="2"/>
      <x:c r="N1066" s="2"/>
      <x:c r="O1066" s="2"/>
      <x:c r="P1066" s="2"/>
      <x:c r="Q1066" s="2"/>
      <x:c r="R1066" s="2"/>
      <x:c r="S1066" s="2"/>
      <x:c r="T1066" s="2"/>
      <x:c r="U1066" s="2"/>
      <x:c r="V1066" s="2"/>
      <x:c r="W1066" s="2"/>
      <x:c r="X1066" s="2"/>
      <x:c r="Y1066" s="2"/>
      <x:c r="Z1066" s="2"/>
      <x:c r="AA1066" s="2"/>
      <x:c r="AB1066" s="2"/>
      <x:c r="AC1066" s="2"/>
      <x:c r="AD1066" s="2"/>
      <x:c r="AE1066" s="2"/>
      <x:c r="AF1066" s="2"/>
      <x:c r="AG1066" s="2"/>
      <x:c r="AH1066" s="2"/>
      <x:c r="AI1066" s="2"/>
      <x:c r="AJ1066" s="2"/>
      <x:c r="AK1066" s="2"/>
      <x:c r="AL1066" s="2"/>
      <x:c r="AM1066" s="2"/>
      <x:c r="AN1066" s="2"/>
      <x:c r="AO1066" s="2"/>
      <x:c r="AP1066" s="2"/>
      <x:c r="AQ1066" s="2"/>
      <x:c r="AR1066" s="2"/>
      <x:c r="AS1066" s="2"/>
    </x:row>
    <x:row r="1067">
      <x:c r="B1067" s="2"/>
      <x:c r="C1067" s="2"/>
      <x:c r="D1067" s="2"/>
      <x:c r="E1067" s="2"/>
      <x:c r="F1067" s="2"/>
      <x:c r="G1067" s="2"/>
      <x:c r="H1067" s="2"/>
      <x:c r="I1067" s="2"/>
      <x:c r="J1067" s="2"/>
      <x:c r="K1067" s="2"/>
      <x:c r="L1067" s="2"/>
      <x:c r="M1067" s="2"/>
      <x:c r="N1067" s="2"/>
      <x:c r="O1067" s="2"/>
      <x:c r="P1067" s="2"/>
      <x:c r="Q1067" s="2"/>
      <x:c r="R1067" s="2"/>
      <x:c r="S1067" s="2"/>
      <x:c r="T1067" s="2"/>
      <x:c r="U1067" s="2"/>
      <x:c r="V1067" s="2"/>
      <x:c r="W1067" s="2"/>
      <x:c r="X1067" s="2"/>
      <x:c r="Y1067" s="2"/>
      <x:c r="Z1067" s="2"/>
      <x:c r="AA1067" s="2"/>
      <x:c r="AB1067" s="2"/>
      <x:c r="AC1067" s="2"/>
      <x:c r="AD1067" s="2"/>
      <x:c r="AE1067" s="2"/>
      <x:c r="AF1067" s="2"/>
      <x:c r="AG1067" s="2"/>
      <x:c r="AH1067" s="2"/>
      <x:c r="AI1067" s="2"/>
      <x:c r="AJ1067" s="2"/>
      <x:c r="AK1067" s="2"/>
      <x:c r="AL1067" s="2"/>
      <x:c r="AM1067" s="2"/>
      <x:c r="AN1067" s="2"/>
      <x:c r="AO1067" s="2"/>
      <x:c r="AP1067" s="2"/>
      <x:c r="AQ1067" s="2"/>
      <x:c r="AR1067" s="2"/>
      <x:c r="AS1067" s="2"/>
    </x:row>
    <x:row r="1068">
      <x:c r="B1068" s="2"/>
      <x:c r="C1068" s="2"/>
      <x:c r="D1068" s="2"/>
      <x:c r="E1068" s="2"/>
      <x:c r="F1068" s="2"/>
      <x:c r="G1068" s="2"/>
      <x:c r="H1068" s="2"/>
      <x:c r="I1068" s="2"/>
      <x:c r="J1068" s="2"/>
      <x:c r="K1068" s="2"/>
      <x:c r="L1068" s="2"/>
      <x:c r="M1068" s="2"/>
      <x:c r="N1068" s="2"/>
      <x:c r="O1068" s="2"/>
      <x:c r="P1068" s="2"/>
      <x:c r="Q1068" s="2"/>
      <x:c r="R1068" s="2"/>
      <x:c r="S1068" s="2"/>
      <x:c r="T1068" s="2"/>
      <x:c r="U1068" s="2"/>
      <x:c r="V1068" s="2"/>
      <x:c r="W1068" s="2"/>
      <x:c r="X1068" s="2"/>
      <x:c r="Y1068" s="2"/>
      <x:c r="Z1068" s="2"/>
      <x:c r="AA1068" s="2"/>
      <x:c r="AB1068" s="2"/>
      <x:c r="AC1068" s="2"/>
      <x:c r="AD1068" s="2"/>
      <x:c r="AE1068" s="2"/>
      <x:c r="AF1068" s="2"/>
      <x:c r="AG1068" s="2"/>
      <x:c r="AH1068" s="2"/>
      <x:c r="AI1068" s="2"/>
      <x:c r="AJ1068" s="2"/>
      <x:c r="AK1068" s="2"/>
      <x:c r="AL1068" s="2"/>
      <x:c r="AM1068" s="2"/>
      <x:c r="AN1068" s="2"/>
      <x:c r="AO1068" s="2"/>
      <x:c r="AP1068" s="2"/>
      <x:c r="AQ1068" s="2"/>
      <x:c r="AR1068" s="2"/>
      <x:c r="AS1068" s="2"/>
    </x:row>
    <x:row r="1069">
      <x:c r="B1069" s="2"/>
      <x:c r="C1069" s="2"/>
      <x:c r="D1069" s="2"/>
      <x:c r="E1069" s="2"/>
      <x:c r="F1069" s="2"/>
      <x:c r="G1069" s="2"/>
      <x:c r="H1069" s="2"/>
      <x:c r="I1069" s="2"/>
      <x:c r="J1069" s="2"/>
      <x:c r="K1069" s="2"/>
      <x:c r="L1069" s="2"/>
      <x:c r="M1069" s="2"/>
      <x:c r="N1069" s="2"/>
      <x:c r="O1069" s="2"/>
      <x:c r="P1069" s="2"/>
      <x:c r="Q1069" s="2"/>
      <x:c r="R1069" s="2"/>
      <x:c r="S1069" s="2"/>
      <x:c r="T1069" s="2"/>
      <x:c r="U1069" s="2"/>
      <x:c r="V1069" s="2"/>
      <x:c r="W1069" s="2"/>
      <x:c r="X1069" s="2"/>
      <x:c r="Y1069" s="2"/>
      <x:c r="Z1069" s="2"/>
      <x:c r="AA1069" s="2"/>
      <x:c r="AB1069" s="2"/>
      <x:c r="AC1069" s="2"/>
      <x:c r="AD1069" s="2"/>
      <x:c r="AE1069" s="2"/>
      <x:c r="AF1069" s="2"/>
      <x:c r="AG1069" s="2"/>
      <x:c r="AH1069" s="2"/>
      <x:c r="AI1069" s="2"/>
      <x:c r="AJ1069" s="2"/>
      <x:c r="AK1069" s="2"/>
      <x:c r="AL1069" s="2"/>
      <x:c r="AM1069" s="2"/>
      <x:c r="AN1069" s="2"/>
      <x:c r="AO1069" s="2"/>
      <x:c r="AP1069" s="2"/>
      <x:c r="AQ1069" s="2"/>
      <x:c r="AR1069" s="2"/>
      <x:c r="AS1069" s="2"/>
    </x:row>
    <x:row r="1070">
      <x:c r="B1070" s="2"/>
      <x:c r="C1070" s="2"/>
      <x:c r="D1070" s="2"/>
      <x:c r="E1070" s="2"/>
      <x:c r="F1070" s="2"/>
      <x:c r="G1070" s="2"/>
      <x:c r="H1070" s="2"/>
      <x:c r="I1070" s="2"/>
      <x:c r="J1070" s="2"/>
      <x:c r="K1070" s="2"/>
      <x:c r="L1070" s="2"/>
      <x:c r="M1070" s="2"/>
      <x:c r="N1070" s="2"/>
      <x:c r="O1070" s="2"/>
      <x:c r="P1070" s="2"/>
      <x:c r="Q1070" s="2"/>
      <x:c r="R1070" s="2"/>
      <x:c r="S1070" s="2"/>
      <x:c r="T1070" s="2"/>
      <x:c r="U1070" s="2"/>
      <x:c r="V1070" s="2"/>
      <x:c r="W1070" s="2"/>
      <x:c r="X1070" s="2"/>
      <x:c r="Y1070" s="2"/>
      <x:c r="Z1070" s="2"/>
      <x:c r="AA1070" s="2"/>
      <x:c r="AB1070" s="2"/>
      <x:c r="AC1070" s="2"/>
      <x:c r="AD1070" s="2"/>
      <x:c r="AE1070" s="2"/>
      <x:c r="AF1070" s="2"/>
      <x:c r="AG1070" s="2"/>
      <x:c r="AH1070" s="2"/>
      <x:c r="AI1070" s="2"/>
      <x:c r="AJ1070" s="2"/>
      <x:c r="AK1070" s="2"/>
      <x:c r="AL1070" s="2"/>
      <x:c r="AM1070" s="2"/>
      <x:c r="AN1070" s="2"/>
      <x:c r="AO1070" s="2"/>
      <x:c r="AP1070" s="2"/>
      <x:c r="AQ1070" s="2"/>
      <x:c r="AR1070" s="2"/>
      <x:c r="AS1070" s="2"/>
    </x:row>
    <x:row r="1071">
      <x:c r="B1071" s="2"/>
      <x:c r="C1071" s="2"/>
      <x:c r="D1071" s="2"/>
      <x:c r="E1071" s="2"/>
      <x:c r="F1071" s="2"/>
      <x:c r="G1071" s="2"/>
      <x:c r="H1071" s="2"/>
      <x:c r="I1071" s="2"/>
      <x:c r="J1071" s="2"/>
      <x:c r="K1071" s="2"/>
      <x:c r="L1071" s="2"/>
      <x:c r="M1071" s="2"/>
      <x:c r="N1071" s="2"/>
      <x:c r="O1071" s="2"/>
      <x:c r="P1071" s="2"/>
      <x:c r="Q1071" s="2"/>
      <x:c r="R1071" s="2"/>
      <x:c r="S1071" s="2"/>
      <x:c r="T1071" s="2"/>
      <x:c r="U1071" s="2"/>
      <x:c r="V1071" s="2"/>
      <x:c r="W1071" s="2"/>
      <x:c r="X1071" s="2"/>
      <x:c r="Y1071" s="2"/>
      <x:c r="Z1071" s="2"/>
      <x:c r="AA1071" s="2"/>
      <x:c r="AB1071" s="2"/>
      <x:c r="AC1071" s="2"/>
      <x:c r="AD1071" s="2"/>
      <x:c r="AE1071" s="2"/>
      <x:c r="AF1071" s="2"/>
      <x:c r="AG1071" s="2"/>
      <x:c r="AH1071" s="2"/>
      <x:c r="AI1071" s="2"/>
      <x:c r="AJ1071" s="2"/>
      <x:c r="AK1071" s="2"/>
      <x:c r="AL1071" s="2"/>
      <x:c r="AM1071" s="2"/>
      <x:c r="AN1071" s="2"/>
      <x:c r="AO1071" s="2"/>
      <x:c r="AP1071" s="2"/>
      <x:c r="AQ1071" s="2"/>
      <x:c r="AR1071" s="2"/>
      <x:c r="AS1071" s="2"/>
    </x:row>
    <x:row r="1072">
      <x:c r="B1072" s="2"/>
      <x:c r="C1072" s="2"/>
      <x:c r="D1072" s="2"/>
      <x:c r="E1072" s="2"/>
      <x:c r="F1072" s="2"/>
      <x:c r="G1072" s="2"/>
      <x:c r="H1072" s="2"/>
      <x:c r="I1072" s="2"/>
      <x:c r="J1072" s="2"/>
      <x:c r="K1072" s="2"/>
      <x:c r="L1072" s="2"/>
      <x:c r="M1072" s="2"/>
      <x:c r="N1072" s="2"/>
      <x:c r="O1072" s="2"/>
      <x:c r="P1072" s="2"/>
      <x:c r="Q1072" s="2"/>
      <x:c r="R1072" s="2"/>
      <x:c r="S1072" s="2"/>
      <x:c r="T1072" s="2"/>
      <x:c r="U1072" s="2"/>
      <x:c r="V1072" s="2"/>
      <x:c r="W1072" s="2"/>
      <x:c r="X1072" s="2"/>
      <x:c r="Y1072" s="2"/>
      <x:c r="Z1072" s="2"/>
      <x:c r="AA1072" s="2"/>
      <x:c r="AB1072" s="2"/>
      <x:c r="AC1072" s="2"/>
      <x:c r="AD1072" s="2"/>
      <x:c r="AE1072" s="2"/>
      <x:c r="AF1072" s="2"/>
      <x:c r="AG1072" s="2"/>
      <x:c r="AH1072" s="2"/>
      <x:c r="AI1072" s="2"/>
      <x:c r="AJ1072" s="2"/>
      <x:c r="AK1072" s="2"/>
      <x:c r="AL1072" s="2"/>
      <x:c r="AM1072" s="2"/>
      <x:c r="AN1072" s="2"/>
      <x:c r="AO1072" s="2"/>
      <x:c r="AP1072" s="2"/>
      <x:c r="AQ1072" s="2"/>
      <x:c r="AR1072" s="2"/>
      <x:c r="AS1072" s="2"/>
    </x:row>
    <x:row r="1073">
      <x:c r="B1073" s="2"/>
      <x:c r="C1073" s="2"/>
      <x:c r="D1073" s="2"/>
      <x:c r="E1073" s="2"/>
      <x:c r="F1073" s="2"/>
      <x:c r="G1073" s="2"/>
      <x:c r="H1073" s="2"/>
      <x:c r="I1073" s="2"/>
      <x:c r="J1073" s="2"/>
      <x:c r="K1073" s="2"/>
      <x:c r="L1073" s="2"/>
      <x:c r="M1073" s="2"/>
      <x:c r="N1073" s="2"/>
      <x:c r="O1073" s="2"/>
      <x:c r="P1073" s="2"/>
      <x:c r="Q1073" s="2"/>
      <x:c r="R1073" s="2"/>
      <x:c r="S1073" s="2"/>
      <x:c r="T1073" s="2"/>
      <x:c r="U1073" s="2"/>
      <x:c r="V1073" s="2"/>
      <x:c r="W1073" s="2"/>
      <x:c r="X1073" s="2"/>
      <x:c r="Y1073" s="2"/>
      <x:c r="Z1073" s="2"/>
      <x:c r="AA1073" s="2"/>
      <x:c r="AB1073" s="2"/>
      <x:c r="AC1073" s="2"/>
      <x:c r="AD1073" s="2"/>
      <x:c r="AE1073" s="2"/>
      <x:c r="AF1073" s="2"/>
      <x:c r="AG1073" s="2"/>
      <x:c r="AH1073" s="2"/>
      <x:c r="AI1073" s="2"/>
      <x:c r="AJ1073" s="2"/>
      <x:c r="AK1073" s="2"/>
      <x:c r="AL1073" s="2"/>
      <x:c r="AM1073" s="2"/>
      <x:c r="AN1073" s="2"/>
      <x:c r="AO1073" s="2"/>
      <x:c r="AP1073" s="2"/>
      <x:c r="AQ1073" s="2"/>
      <x:c r="AR1073" s="2"/>
      <x:c r="AS1073" s="2"/>
    </x:row>
    <x:row r="1074">
      <x:c r="B1074" s="2"/>
      <x:c r="C1074" s="2"/>
      <x:c r="D1074" s="2"/>
      <x:c r="E1074" s="2"/>
      <x:c r="F1074" s="2"/>
      <x:c r="G1074" s="2"/>
      <x:c r="H1074" s="2"/>
      <x:c r="I1074" s="2"/>
      <x:c r="J1074" s="2"/>
      <x:c r="K1074" s="2"/>
      <x:c r="L1074" s="2"/>
      <x:c r="M1074" s="2"/>
      <x:c r="N1074" s="2"/>
      <x:c r="O1074" s="2"/>
      <x:c r="P1074" s="2"/>
      <x:c r="Q1074" s="2"/>
      <x:c r="R1074" s="2"/>
      <x:c r="S1074" s="2"/>
      <x:c r="T1074" s="2"/>
      <x:c r="U1074" s="2"/>
      <x:c r="V1074" s="2"/>
      <x:c r="W1074" s="2"/>
      <x:c r="X1074" s="2"/>
      <x:c r="Y1074" s="2"/>
      <x:c r="Z1074" s="2"/>
      <x:c r="AA1074" s="2"/>
      <x:c r="AB1074" s="2"/>
      <x:c r="AC1074" s="2"/>
      <x:c r="AD1074" s="2"/>
      <x:c r="AE1074" s="2"/>
      <x:c r="AF1074" s="2"/>
      <x:c r="AG1074" s="2"/>
      <x:c r="AH1074" s="2"/>
      <x:c r="AI1074" s="2"/>
      <x:c r="AJ1074" s="2"/>
      <x:c r="AK1074" s="2"/>
      <x:c r="AL1074" s="2"/>
      <x:c r="AM1074" s="2"/>
      <x:c r="AN1074" s="2"/>
      <x:c r="AO1074" s="2"/>
      <x:c r="AP1074" s="2"/>
      <x:c r="AQ1074" s="2"/>
      <x:c r="AR1074" s="2"/>
      <x:c r="AS1074" s="2"/>
    </x:row>
    <x:row r="1075">
      <x:c r="B1075" s="2"/>
      <x:c r="C1075" s="2"/>
      <x:c r="D1075" s="2"/>
      <x:c r="E1075" s="2"/>
      <x:c r="F1075" s="2"/>
      <x:c r="G1075" s="2"/>
      <x:c r="H1075" s="2"/>
      <x:c r="I1075" s="2"/>
      <x:c r="J1075" s="2"/>
      <x:c r="K1075" s="2"/>
      <x:c r="L1075" s="2"/>
      <x:c r="M1075" s="2"/>
      <x:c r="N1075" s="2"/>
      <x:c r="O1075" s="2"/>
      <x:c r="P1075" s="2"/>
      <x:c r="Q1075" s="2"/>
      <x:c r="R1075" s="2"/>
      <x:c r="S1075" s="2"/>
      <x:c r="T1075" s="2"/>
      <x:c r="U1075" s="2"/>
      <x:c r="V1075" s="2"/>
      <x:c r="W1075" s="2"/>
      <x:c r="X1075" s="2"/>
      <x:c r="Y1075" s="2"/>
      <x:c r="Z1075" s="2"/>
      <x:c r="AA1075" s="2"/>
      <x:c r="AB1075" s="2"/>
      <x:c r="AC1075" s="2"/>
      <x:c r="AD1075" s="2"/>
      <x:c r="AE1075" s="2"/>
      <x:c r="AF1075" s="2"/>
      <x:c r="AG1075" s="2"/>
      <x:c r="AH1075" s="2"/>
      <x:c r="AI1075" s="2"/>
      <x:c r="AJ1075" s="2"/>
      <x:c r="AK1075" s="2"/>
      <x:c r="AL1075" s="2"/>
      <x:c r="AM1075" s="2"/>
      <x:c r="AN1075" s="2"/>
      <x:c r="AO1075" s="2"/>
      <x:c r="AP1075" s="2"/>
      <x:c r="AQ1075" s="2"/>
      <x:c r="AR1075" s="2"/>
      <x:c r="AS1075" s="2"/>
    </x:row>
    <x:row r="1076">
      <x:c r="B1076" s="2"/>
      <x:c r="C1076" s="2"/>
      <x:c r="D1076" s="2"/>
      <x:c r="E1076" s="2"/>
      <x:c r="F1076" s="2"/>
      <x:c r="G1076" s="2"/>
      <x:c r="H1076" s="2"/>
      <x:c r="I1076" s="2"/>
      <x:c r="J1076" s="2"/>
      <x:c r="K1076" s="2"/>
      <x:c r="L1076" s="2"/>
      <x:c r="M1076" s="2"/>
      <x:c r="N1076" s="2"/>
      <x:c r="O1076" s="2"/>
      <x:c r="P1076" s="2"/>
      <x:c r="Q1076" s="2"/>
      <x:c r="R1076" s="2"/>
      <x:c r="S1076" s="2"/>
      <x:c r="T1076" s="2"/>
      <x:c r="U1076" s="2"/>
      <x:c r="V1076" s="2"/>
      <x:c r="W1076" s="2"/>
      <x:c r="X1076" s="2"/>
      <x:c r="Y1076" s="2"/>
      <x:c r="Z1076" s="2"/>
      <x:c r="AA1076" s="2"/>
      <x:c r="AB1076" s="2"/>
      <x:c r="AC1076" s="2"/>
      <x:c r="AD1076" s="2"/>
      <x:c r="AE1076" s="2"/>
      <x:c r="AF1076" s="2"/>
      <x:c r="AG1076" s="2"/>
      <x:c r="AH1076" s="2"/>
      <x:c r="AI1076" s="2"/>
      <x:c r="AJ1076" s="2"/>
      <x:c r="AK1076" s="2"/>
      <x:c r="AL1076" s="2"/>
      <x:c r="AM1076" s="2"/>
      <x:c r="AN1076" s="2"/>
      <x:c r="AO1076" s="2"/>
      <x:c r="AP1076" s="2"/>
      <x:c r="AQ1076" s="2"/>
      <x:c r="AR1076" s="2"/>
      <x:c r="AS1076" s="2"/>
    </x:row>
    <x:row r="1077">
      <x:c r="B1077" s="2"/>
      <x:c r="C1077" s="2"/>
      <x:c r="D1077" s="2"/>
      <x:c r="E1077" s="2"/>
      <x:c r="F1077" s="2"/>
      <x:c r="G1077" s="2"/>
      <x:c r="H1077" s="2"/>
      <x:c r="I1077" s="2"/>
      <x:c r="J1077" s="2"/>
      <x:c r="K1077" s="2"/>
      <x:c r="L1077" s="2"/>
      <x:c r="M1077" s="2"/>
      <x:c r="N1077" s="2"/>
      <x:c r="O1077" s="2"/>
      <x:c r="P1077" s="2"/>
      <x:c r="Q1077" s="2"/>
      <x:c r="R1077" s="2"/>
      <x:c r="S1077" s="2"/>
      <x:c r="T1077" s="2"/>
      <x:c r="U1077" s="2"/>
      <x:c r="V1077" s="2"/>
      <x:c r="W1077" s="2"/>
      <x:c r="X1077" s="2"/>
      <x:c r="Y1077" s="2"/>
      <x:c r="Z1077" s="2"/>
      <x:c r="AA1077" s="2"/>
      <x:c r="AB1077" s="2"/>
      <x:c r="AC1077" s="2"/>
      <x:c r="AD1077" s="2"/>
      <x:c r="AE1077" s="2"/>
      <x:c r="AF1077" s="2"/>
      <x:c r="AG1077" s="2"/>
      <x:c r="AH1077" s="2"/>
      <x:c r="AI1077" s="2"/>
      <x:c r="AJ1077" s="2"/>
      <x:c r="AK1077" s="2"/>
      <x:c r="AL1077" s="2"/>
      <x:c r="AM1077" s="2"/>
      <x:c r="AN1077" s="2"/>
      <x:c r="AO1077" s="2"/>
      <x:c r="AP1077" s="2"/>
      <x:c r="AQ1077" s="2"/>
      <x:c r="AR1077" s="2"/>
      <x:c r="AS1077" s="2"/>
    </x:row>
    <x:row r="1078">
      <x:c r="B1078" s="2"/>
      <x:c r="C1078" s="2"/>
      <x:c r="D1078" s="2"/>
      <x:c r="E1078" s="2"/>
      <x:c r="F1078" s="2"/>
      <x:c r="G1078" s="2"/>
      <x:c r="H1078" s="2"/>
      <x:c r="I1078" s="2"/>
      <x:c r="J1078" s="2"/>
      <x:c r="K1078" s="2"/>
      <x:c r="L1078" s="2"/>
      <x:c r="M1078" s="2"/>
      <x:c r="N1078" s="2"/>
      <x:c r="O1078" s="2"/>
      <x:c r="P1078" s="2"/>
      <x:c r="Q1078" s="2"/>
      <x:c r="R1078" s="2"/>
      <x:c r="S1078" s="2"/>
      <x:c r="T1078" s="2"/>
      <x:c r="U1078" s="2"/>
      <x:c r="V1078" s="2"/>
      <x:c r="W1078" s="2"/>
      <x:c r="X1078" s="2"/>
      <x:c r="Y1078" s="2"/>
      <x:c r="Z1078" s="2"/>
      <x:c r="AA1078" s="2"/>
      <x:c r="AB1078" s="2"/>
      <x:c r="AC1078" s="2"/>
      <x:c r="AD1078" s="2"/>
      <x:c r="AE1078" s="2"/>
      <x:c r="AF1078" s="2"/>
      <x:c r="AG1078" s="2"/>
      <x:c r="AH1078" s="2"/>
      <x:c r="AI1078" s="2"/>
      <x:c r="AJ1078" s="2"/>
      <x:c r="AK1078" s="2"/>
      <x:c r="AL1078" s="2"/>
      <x:c r="AM1078" s="2"/>
      <x:c r="AN1078" s="2"/>
      <x:c r="AO1078" s="2"/>
      <x:c r="AP1078" s="2"/>
      <x:c r="AQ1078" s="2"/>
      <x:c r="AR1078" s="2"/>
      <x:c r="AS1078" s="2"/>
    </x:row>
    <x:row r="1079">
      <x:c r="B1079" s="2"/>
      <x:c r="C1079" s="2"/>
      <x:c r="D1079" s="2"/>
      <x:c r="E1079" s="2"/>
      <x:c r="F1079" s="2"/>
      <x:c r="G1079" s="2"/>
      <x:c r="H1079" s="2"/>
      <x:c r="I1079" s="2"/>
      <x:c r="J1079" s="2"/>
      <x:c r="K1079" s="2"/>
      <x:c r="L1079" s="2"/>
      <x:c r="M1079" s="2"/>
      <x:c r="N1079" s="2"/>
      <x:c r="O1079" s="2"/>
      <x:c r="P1079" s="2"/>
      <x:c r="Q1079" s="2"/>
      <x:c r="R1079" s="2"/>
      <x:c r="S1079" s="2"/>
      <x:c r="T1079" s="2"/>
      <x:c r="U1079" s="2"/>
      <x:c r="V1079" s="2"/>
      <x:c r="W1079" s="2"/>
      <x:c r="X1079" s="2"/>
      <x:c r="Y1079" s="2"/>
      <x:c r="Z1079" s="2"/>
      <x:c r="AA1079" s="2"/>
      <x:c r="AB1079" s="2"/>
      <x:c r="AC1079" s="2"/>
      <x:c r="AD1079" s="2"/>
      <x:c r="AE1079" s="2"/>
      <x:c r="AF1079" s="2"/>
      <x:c r="AG1079" s="2"/>
      <x:c r="AH1079" s="2"/>
      <x:c r="AI1079" s="2"/>
      <x:c r="AJ1079" s="2"/>
      <x:c r="AK1079" s="2"/>
      <x:c r="AL1079" s="2"/>
      <x:c r="AM1079" s="2"/>
      <x:c r="AN1079" s="2"/>
      <x:c r="AO1079" s="2"/>
      <x:c r="AP1079" s="2"/>
      <x:c r="AQ1079" s="2"/>
      <x:c r="AR1079" s="2"/>
      <x:c r="AS1079" s="2"/>
    </x:row>
    <x:row r="1080">
      <x:c r="B1080" s="2"/>
      <x:c r="C1080" s="2"/>
      <x:c r="D1080" s="2"/>
      <x:c r="E1080" s="2"/>
      <x:c r="F1080" s="2"/>
      <x:c r="G1080" s="2"/>
      <x:c r="H1080" s="2"/>
      <x:c r="I1080" s="2"/>
      <x:c r="J1080" s="2"/>
      <x:c r="K1080" s="2"/>
      <x:c r="L1080" s="2"/>
      <x:c r="M1080" s="2"/>
      <x:c r="N1080" s="2"/>
      <x:c r="O1080" s="2"/>
      <x:c r="P1080" s="2"/>
      <x:c r="Q1080" s="2"/>
      <x:c r="R1080" s="2"/>
      <x:c r="S1080" s="2"/>
      <x:c r="T1080" s="2"/>
      <x:c r="U1080" s="2"/>
      <x:c r="V1080" s="2"/>
      <x:c r="W1080" s="2"/>
      <x:c r="X1080" s="2"/>
      <x:c r="Y1080" s="2"/>
      <x:c r="Z1080" s="2"/>
      <x:c r="AA1080" s="2"/>
      <x:c r="AB1080" s="2"/>
      <x:c r="AC1080" s="2"/>
      <x:c r="AD1080" s="2"/>
      <x:c r="AE1080" s="2"/>
      <x:c r="AF1080" s="2"/>
      <x:c r="AG1080" s="2"/>
      <x:c r="AH1080" s="2"/>
      <x:c r="AI1080" s="2"/>
      <x:c r="AJ1080" s="2"/>
      <x:c r="AK1080" s="2"/>
      <x:c r="AL1080" s="2"/>
      <x:c r="AM1080" s="2"/>
      <x:c r="AN1080" s="2"/>
      <x:c r="AO1080" s="2"/>
      <x:c r="AP1080" s="2"/>
      <x:c r="AQ1080" s="2"/>
      <x:c r="AR1080" s="2"/>
      <x:c r="AS1080" s="2"/>
    </x:row>
    <x:row r="1081">
      <x:c r="B1081" s="2"/>
      <x:c r="C1081" s="2"/>
      <x:c r="D1081" s="2"/>
      <x:c r="E1081" s="2"/>
      <x:c r="F1081" s="2"/>
      <x:c r="G1081" s="2"/>
      <x:c r="H1081" s="2"/>
      <x:c r="I1081" s="2"/>
      <x:c r="J1081" s="2"/>
      <x:c r="K1081" s="2"/>
      <x:c r="L1081" s="2"/>
      <x:c r="M1081" s="2"/>
      <x:c r="N1081" s="2"/>
      <x:c r="O1081" s="2"/>
      <x:c r="P1081" s="2"/>
      <x:c r="Q1081" s="2"/>
      <x:c r="R1081" s="2"/>
      <x:c r="S1081" s="2"/>
      <x:c r="T1081" s="2"/>
      <x:c r="U1081" s="2"/>
      <x:c r="V1081" s="2"/>
      <x:c r="W1081" s="2"/>
      <x:c r="X1081" s="2"/>
      <x:c r="Y1081" s="2"/>
      <x:c r="Z1081" s="2"/>
      <x:c r="AA1081" s="2"/>
      <x:c r="AB1081" s="2"/>
      <x:c r="AC1081" s="2"/>
      <x:c r="AD1081" s="2"/>
      <x:c r="AE1081" s="2"/>
      <x:c r="AF1081" s="2"/>
      <x:c r="AG1081" s="2"/>
      <x:c r="AH1081" s="2"/>
      <x:c r="AI1081" s="2"/>
      <x:c r="AJ1081" s="2"/>
      <x:c r="AK1081" s="2"/>
      <x:c r="AL1081" s="2"/>
      <x:c r="AM1081" s="2"/>
      <x:c r="AN1081" s="2"/>
      <x:c r="AO1081" s="2"/>
      <x:c r="AP1081" s="2"/>
      <x:c r="AQ1081" s="2"/>
      <x:c r="AR1081" s="2"/>
      <x:c r="AS1081" s="2"/>
    </x:row>
    <x:row r="1082">
      <x:c r="B1082" s="2"/>
      <x:c r="C1082" s="2"/>
      <x:c r="D1082" s="2"/>
      <x:c r="E1082" s="2"/>
      <x:c r="F1082" s="2"/>
      <x:c r="G1082" s="2"/>
      <x:c r="H1082" s="2"/>
      <x:c r="I1082" s="2"/>
      <x:c r="J1082" s="2"/>
      <x:c r="K1082" s="2"/>
      <x:c r="L1082" s="2"/>
      <x:c r="M1082" s="2"/>
      <x:c r="N1082" s="2"/>
      <x:c r="O1082" s="2"/>
      <x:c r="P1082" s="2"/>
      <x:c r="Q1082" s="2"/>
      <x:c r="R1082" s="2"/>
      <x:c r="S1082" s="2"/>
      <x:c r="T1082" s="2"/>
      <x:c r="U1082" s="2"/>
      <x:c r="V1082" s="2"/>
      <x:c r="W1082" s="2"/>
      <x:c r="X1082" s="2"/>
      <x:c r="Y1082" s="2"/>
      <x:c r="Z1082" s="2"/>
      <x:c r="AA1082" s="2"/>
      <x:c r="AB1082" s="2"/>
      <x:c r="AC1082" s="2"/>
      <x:c r="AD1082" s="2"/>
      <x:c r="AE1082" s="2"/>
      <x:c r="AF1082" s="2"/>
      <x:c r="AG1082" s="2"/>
      <x:c r="AH1082" s="2"/>
      <x:c r="AI1082" s="2"/>
      <x:c r="AJ1082" s="2"/>
      <x:c r="AK1082" s="2"/>
      <x:c r="AL1082" s="2"/>
      <x:c r="AM1082" s="2"/>
      <x:c r="AN1082" s="2"/>
      <x:c r="AO1082" s="2"/>
      <x:c r="AP1082" s="2"/>
      <x:c r="AQ1082" s="2"/>
      <x:c r="AR1082" s="2"/>
      <x:c r="AS1082" s="2"/>
    </x:row>
    <x:row r="1083">
      <x:c r="B1083" s="2"/>
      <x:c r="C1083" s="2"/>
      <x:c r="D1083" s="2"/>
      <x:c r="E1083" s="2"/>
      <x:c r="F1083" s="2"/>
      <x:c r="G1083" s="2"/>
      <x:c r="H1083" s="2"/>
      <x:c r="I1083" s="2"/>
      <x:c r="J1083" s="2"/>
      <x:c r="K1083" s="2"/>
      <x:c r="L1083" s="2"/>
      <x:c r="M1083" s="2"/>
      <x:c r="N1083" s="2"/>
      <x:c r="O1083" s="2"/>
      <x:c r="P1083" s="2"/>
      <x:c r="Q1083" s="2"/>
      <x:c r="R1083" s="2"/>
      <x:c r="S1083" s="2"/>
      <x:c r="T1083" s="2"/>
      <x:c r="U1083" s="2"/>
      <x:c r="V1083" s="2"/>
      <x:c r="W1083" s="2"/>
      <x:c r="X1083" s="2"/>
      <x:c r="Y1083" s="2"/>
      <x:c r="Z1083" s="2"/>
      <x:c r="AA1083" s="2"/>
      <x:c r="AB1083" s="2"/>
      <x:c r="AC1083" s="2"/>
      <x:c r="AD1083" s="2"/>
      <x:c r="AE1083" s="2"/>
      <x:c r="AF1083" s="2"/>
      <x:c r="AG1083" s="2"/>
      <x:c r="AH1083" s="2"/>
      <x:c r="AI1083" s="2"/>
      <x:c r="AJ1083" s="2"/>
      <x:c r="AK1083" s="2"/>
      <x:c r="AL1083" s="2"/>
      <x:c r="AM1083" s="2"/>
      <x:c r="AN1083" s="2"/>
      <x:c r="AO1083" s="2"/>
      <x:c r="AP1083" s="2"/>
      <x:c r="AQ1083" s="2"/>
      <x:c r="AR1083" s="2"/>
      <x:c r="AS1083" s="2"/>
    </x:row>
    <x:row r="1084">
      <x:c r="B1084" s="2"/>
      <x:c r="C1084" s="2"/>
      <x:c r="D1084" s="2"/>
      <x:c r="E1084" s="2"/>
      <x:c r="F1084" s="2"/>
      <x:c r="G1084" s="2"/>
      <x:c r="H1084" s="2"/>
      <x:c r="I1084" s="2"/>
      <x:c r="J1084" s="2"/>
      <x:c r="K1084" s="2"/>
      <x:c r="L1084" s="2"/>
      <x:c r="M1084" s="2"/>
      <x:c r="N1084" s="2"/>
      <x:c r="O1084" s="2"/>
      <x:c r="P1084" s="2"/>
      <x:c r="Q1084" s="2"/>
      <x:c r="R1084" s="2"/>
      <x:c r="S1084" s="2"/>
      <x:c r="T1084" s="2"/>
      <x:c r="U1084" s="2"/>
      <x:c r="V1084" s="2"/>
      <x:c r="W1084" s="2"/>
      <x:c r="X1084" s="2"/>
      <x:c r="Y1084" s="2"/>
      <x:c r="Z1084" s="2"/>
      <x:c r="AA1084" s="2"/>
      <x:c r="AB1084" s="2"/>
      <x:c r="AC1084" s="2"/>
      <x:c r="AD1084" s="2"/>
      <x:c r="AE1084" s="2"/>
      <x:c r="AF1084" s="2"/>
      <x:c r="AG1084" s="2"/>
      <x:c r="AH1084" s="2"/>
      <x:c r="AI1084" s="2"/>
      <x:c r="AJ1084" s="2"/>
      <x:c r="AK1084" s="2"/>
      <x:c r="AL1084" s="2"/>
      <x:c r="AM1084" s="2"/>
      <x:c r="AN1084" s="2"/>
      <x:c r="AO1084" s="2"/>
      <x:c r="AP1084" s="2"/>
      <x:c r="AQ1084" s="2"/>
      <x:c r="AR1084" s="2"/>
      <x:c r="AS1084" s="2"/>
    </x:row>
    <x:row r="1085">
      <x:c r="B1085" s="2"/>
      <x:c r="C1085" s="2"/>
      <x:c r="D1085" s="2"/>
      <x:c r="E1085" s="2"/>
      <x:c r="F1085" s="2"/>
      <x:c r="G1085" s="2"/>
      <x:c r="H1085" s="2"/>
      <x:c r="I1085" s="2"/>
      <x:c r="J1085" s="2"/>
      <x:c r="K1085" s="2"/>
      <x:c r="L1085" s="2"/>
      <x:c r="M1085" s="2"/>
      <x:c r="N1085" s="2"/>
      <x:c r="O1085" s="2"/>
      <x:c r="P1085" s="2"/>
      <x:c r="Q1085" s="2"/>
      <x:c r="R1085" s="2"/>
      <x:c r="S1085" s="2"/>
      <x:c r="T1085" s="2"/>
      <x:c r="U1085" s="2"/>
      <x:c r="V1085" s="2"/>
      <x:c r="W1085" s="2"/>
      <x:c r="X1085" s="2"/>
      <x:c r="Y1085" s="2"/>
      <x:c r="Z1085" s="2"/>
      <x:c r="AA1085" s="2"/>
      <x:c r="AB1085" s="2"/>
      <x:c r="AC1085" s="2"/>
      <x:c r="AD1085" s="2"/>
      <x:c r="AE1085" s="2"/>
      <x:c r="AF1085" s="2"/>
      <x:c r="AG1085" s="2"/>
      <x:c r="AH1085" s="2"/>
      <x:c r="AI1085" s="2"/>
      <x:c r="AJ1085" s="2"/>
      <x:c r="AK1085" s="2"/>
      <x:c r="AL1085" s="2"/>
      <x:c r="AM1085" s="2"/>
      <x:c r="AN1085" s="2"/>
      <x:c r="AO1085" s="2"/>
      <x:c r="AP1085" s="2"/>
      <x:c r="AQ1085" s="2"/>
      <x:c r="AR1085" s="2"/>
      <x:c r="AS1085" s="2"/>
    </x:row>
    <x:row r="1086">
      <x:c r="B1086" s="2"/>
      <x:c r="C1086" s="2"/>
      <x:c r="D1086" s="2"/>
      <x:c r="E1086" s="2"/>
      <x:c r="F1086" s="2"/>
      <x:c r="G1086" s="2"/>
      <x:c r="H1086" s="2"/>
      <x:c r="I1086" s="2"/>
      <x:c r="J1086" s="2"/>
      <x:c r="K1086" s="2"/>
      <x:c r="L1086" s="2"/>
      <x:c r="M1086" s="2"/>
      <x:c r="N1086" s="2"/>
      <x:c r="O1086" s="2"/>
      <x:c r="P1086" s="2"/>
      <x:c r="Q1086" s="2"/>
      <x:c r="R1086" s="2"/>
      <x:c r="S1086" s="2"/>
      <x:c r="T1086" s="2"/>
      <x:c r="U1086" s="2"/>
      <x:c r="V1086" s="2"/>
      <x:c r="W1086" s="2"/>
      <x:c r="X1086" s="2"/>
      <x:c r="Y1086" s="2"/>
      <x:c r="Z1086" s="2"/>
      <x:c r="AA1086" s="2"/>
      <x:c r="AB1086" s="2"/>
      <x:c r="AC1086" s="2"/>
      <x:c r="AD1086" s="2"/>
      <x:c r="AE1086" s="2"/>
      <x:c r="AF1086" s="2"/>
      <x:c r="AG1086" s="2"/>
      <x:c r="AH1086" s="2"/>
      <x:c r="AI1086" s="2"/>
      <x:c r="AJ1086" s="2"/>
      <x:c r="AK1086" s="2"/>
      <x:c r="AL1086" s="2"/>
      <x:c r="AM1086" s="2"/>
      <x:c r="AN1086" s="2"/>
      <x:c r="AO1086" s="2"/>
      <x:c r="AP1086" s="2"/>
      <x:c r="AQ1086" s="2"/>
      <x:c r="AR1086" s="2"/>
      <x:c r="AS1086" s="2"/>
    </x:row>
    <x:row r="1087">
      <x:c r="B1087" s="2"/>
      <x:c r="C1087" s="2"/>
      <x:c r="D1087" s="2"/>
      <x:c r="E1087" s="2"/>
      <x:c r="F1087" s="2"/>
      <x:c r="G1087" s="2"/>
      <x:c r="H1087" s="2"/>
      <x:c r="I1087" s="2"/>
      <x:c r="J1087" s="2"/>
      <x:c r="K1087" s="2"/>
      <x:c r="L1087" s="2"/>
      <x:c r="M1087" s="2"/>
      <x:c r="N1087" s="2"/>
      <x:c r="O1087" s="2"/>
      <x:c r="P1087" s="2"/>
      <x:c r="Q1087" s="2"/>
      <x:c r="R1087" s="2"/>
      <x:c r="S1087" s="2"/>
      <x:c r="T1087" s="2"/>
      <x:c r="U1087" s="2"/>
      <x:c r="V1087" s="2"/>
      <x:c r="W1087" s="2"/>
      <x:c r="X1087" s="2"/>
      <x:c r="Y1087" s="2"/>
      <x:c r="Z1087" s="2"/>
      <x:c r="AA1087" s="2"/>
      <x:c r="AB1087" s="2"/>
      <x:c r="AC1087" s="2"/>
      <x:c r="AD1087" s="2"/>
      <x:c r="AE1087" s="2"/>
      <x:c r="AF1087" s="2"/>
      <x:c r="AG1087" s="2"/>
      <x:c r="AH1087" s="2"/>
      <x:c r="AI1087" s="2"/>
      <x:c r="AJ1087" s="2"/>
      <x:c r="AK1087" s="2"/>
      <x:c r="AL1087" s="2"/>
      <x:c r="AM1087" s="2"/>
      <x:c r="AN1087" s="2"/>
      <x:c r="AO1087" s="2"/>
      <x:c r="AP1087" s="2"/>
      <x:c r="AQ1087" s="2"/>
      <x:c r="AR1087" s="2"/>
      <x:c r="AS1087" s="2"/>
    </x:row>
    <x:row r="1088">
      <x:c r="B1088" s="2"/>
      <x:c r="C1088" s="2"/>
      <x:c r="D1088" s="2"/>
      <x:c r="E1088" s="2"/>
      <x:c r="F1088" s="2"/>
      <x:c r="G1088" s="2"/>
      <x:c r="H1088" s="2"/>
      <x:c r="I1088" s="2"/>
      <x:c r="J1088" s="2"/>
      <x:c r="K1088" s="2"/>
      <x:c r="L1088" s="2"/>
      <x:c r="M1088" s="2"/>
      <x:c r="N1088" s="2"/>
      <x:c r="O1088" s="2"/>
      <x:c r="P1088" s="2"/>
      <x:c r="Q1088" s="2"/>
      <x:c r="R1088" s="2"/>
      <x:c r="S1088" s="2"/>
      <x:c r="T1088" s="2"/>
      <x:c r="U1088" s="2"/>
      <x:c r="V1088" s="2"/>
      <x:c r="W1088" s="2"/>
      <x:c r="X1088" s="2"/>
      <x:c r="Y1088" s="2"/>
      <x:c r="Z1088" s="2"/>
      <x:c r="AA1088" s="2"/>
      <x:c r="AB1088" s="2"/>
      <x:c r="AC1088" s="2"/>
      <x:c r="AD1088" s="2"/>
      <x:c r="AE1088" s="2"/>
      <x:c r="AF1088" s="2"/>
      <x:c r="AG1088" s="2"/>
      <x:c r="AH1088" s="2"/>
      <x:c r="AI1088" s="2"/>
      <x:c r="AJ1088" s="2"/>
      <x:c r="AK1088" s="2"/>
      <x:c r="AL1088" s="2"/>
      <x:c r="AM1088" s="2"/>
      <x:c r="AN1088" s="2"/>
      <x:c r="AO1088" s="2"/>
      <x:c r="AP1088" s="2"/>
      <x:c r="AQ1088" s="2"/>
      <x:c r="AR1088" s="2"/>
      <x:c r="AS1088" s="2"/>
    </x:row>
    <x:row r="1089">
      <x:c r="B1089" s="2"/>
      <x:c r="C1089" s="2"/>
      <x:c r="D1089" s="2"/>
      <x:c r="E1089" s="2"/>
      <x:c r="F1089" s="2"/>
      <x:c r="G1089" s="2"/>
      <x:c r="H1089" s="2"/>
      <x:c r="I1089" s="2"/>
      <x:c r="J1089" s="2"/>
      <x:c r="K1089" s="2"/>
      <x:c r="L1089" s="2"/>
      <x:c r="M1089" s="2"/>
      <x:c r="N1089" s="2"/>
      <x:c r="O1089" s="2"/>
      <x:c r="P1089" s="2"/>
      <x:c r="Q1089" s="2"/>
      <x:c r="R1089" s="2"/>
      <x:c r="S1089" s="2"/>
      <x:c r="T1089" s="2"/>
      <x:c r="U1089" s="2"/>
      <x:c r="V1089" s="2"/>
      <x:c r="W1089" s="2"/>
      <x:c r="X1089" s="2"/>
      <x:c r="Y1089" s="2"/>
      <x:c r="Z1089" s="2"/>
      <x:c r="AA1089" s="2"/>
      <x:c r="AB1089" s="2"/>
      <x:c r="AC1089" s="2"/>
      <x:c r="AD1089" s="2"/>
      <x:c r="AE1089" s="2"/>
      <x:c r="AF1089" s="2"/>
      <x:c r="AG1089" s="2"/>
      <x:c r="AH1089" s="2"/>
      <x:c r="AI1089" s="2"/>
      <x:c r="AJ1089" s="2"/>
      <x:c r="AK1089" s="2"/>
      <x:c r="AL1089" s="2"/>
      <x:c r="AM1089" s="2"/>
      <x:c r="AN1089" s="2"/>
      <x:c r="AO1089" s="2"/>
      <x:c r="AP1089" s="2"/>
      <x:c r="AQ1089" s="2"/>
      <x:c r="AR1089" s="2"/>
      <x:c r="AS1089" s="2"/>
    </x:row>
    <x:row r="1090">
      <x:c r="B1090" s="2"/>
      <x:c r="C1090" s="2"/>
      <x:c r="D1090" s="2"/>
      <x:c r="E1090" s="2"/>
      <x:c r="F1090" s="2"/>
      <x:c r="G1090" s="2"/>
      <x:c r="H1090" s="2"/>
      <x:c r="I1090" s="2"/>
      <x:c r="J1090" s="2"/>
      <x:c r="K1090" s="2"/>
      <x:c r="L1090" s="2"/>
      <x:c r="M1090" s="2"/>
      <x:c r="N1090" s="2"/>
      <x:c r="O1090" s="2"/>
      <x:c r="P1090" s="2"/>
      <x:c r="Q1090" s="2"/>
      <x:c r="R1090" s="2"/>
      <x:c r="S1090" s="2"/>
      <x:c r="T1090" s="2"/>
      <x:c r="U1090" s="2"/>
      <x:c r="V1090" s="2"/>
      <x:c r="W1090" s="2"/>
      <x:c r="X1090" s="2"/>
      <x:c r="Y1090" s="2"/>
      <x:c r="Z1090" s="2"/>
      <x:c r="AA1090" s="2"/>
      <x:c r="AB1090" s="2"/>
      <x:c r="AC1090" s="2"/>
      <x:c r="AD1090" s="2"/>
      <x:c r="AE1090" s="2"/>
      <x:c r="AF1090" s="2"/>
      <x:c r="AG1090" s="2"/>
      <x:c r="AH1090" s="2"/>
      <x:c r="AI1090" s="2"/>
      <x:c r="AJ1090" s="2"/>
      <x:c r="AK1090" s="2"/>
      <x:c r="AL1090" s="2"/>
      <x:c r="AM1090" s="2"/>
      <x:c r="AN1090" s="2"/>
      <x:c r="AO1090" s="2"/>
      <x:c r="AP1090" s="2"/>
      <x:c r="AQ1090" s="2"/>
      <x:c r="AR1090" s="2"/>
      <x:c r="AS1090" s="2"/>
    </x:row>
    <x:row r="1091">
      <x:c r="B1091" s="2"/>
      <x:c r="C1091" s="2"/>
      <x:c r="D1091" s="2"/>
      <x:c r="E1091" s="2"/>
      <x:c r="F1091" s="2"/>
      <x:c r="G1091" s="2"/>
      <x:c r="H1091" s="2"/>
      <x:c r="I1091" s="2"/>
      <x:c r="J1091" s="2"/>
      <x:c r="K1091" s="2"/>
      <x:c r="L1091" s="2"/>
      <x:c r="M1091" s="2"/>
      <x:c r="N1091" s="2"/>
      <x:c r="O1091" s="2"/>
      <x:c r="P1091" s="2"/>
      <x:c r="Q1091" s="2"/>
      <x:c r="R1091" s="2"/>
      <x:c r="S1091" s="2"/>
      <x:c r="T1091" s="2"/>
      <x:c r="U1091" s="2"/>
      <x:c r="V1091" s="2"/>
      <x:c r="W1091" s="2"/>
      <x:c r="X1091" s="2"/>
      <x:c r="Y1091" s="2"/>
      <x:c r="Z1091" s="2"/>
      <x:c r="AA1091" s="2"/>
      <x:c r="AB1091" s="2"/>
      <x:c r="AC1091" s="2"/>
      <x:c r="AD1091" s="2"/>
      <x:c r="AE1091" s="2"/>
      <x:c r="AF1091" s="2"/>
      <x:c r="AG1091" s="2"/>
      <x:c r="AH1091" s="2"/>
      <x:c r="AI1091" s="2"/>
      <x:c r="AJ1091" s="2"/>
      <x:c r="AK1091" s="2"/>
      <x:c r="AL1091" s="2"/>
      <x:c r="AM1091" s="2"/>
      <x:c r="AN1091" s="2"/>
      <x:c r="AO1091" s="2"/>
      <x:c r="AP1091" s="2"/>
      <x:c r="AQ1091" s="2"/>
      <x:c r="AR1091" s="2"/>
      <x:c r="AS1091" s="2"/>
    </x:row>
    <x:row r="1092">
      <x:c r="B1092" s="2"/>
      <x:c r="C1092" s="2"/>
      <x:c r="D1092" s="2"/>
      <x:c r="E1092" s="2"/>
      <x:c r="F1092" s="2"/>
      <x:c r="G1092" s="2"/>
      <x:c r="H1092" s="2"/>
      <x:c r="I1092" s="2"/>
      <x:c r="J1092" s="2"/>
      <x:c r="K1092" s="2"/>
      <x:c r="L1092" s="2"/>
      <x:c r="M1092" s="2"/>
      <x:c r="N1092" s="2"/>
      <x:c r="O1092" s="2"/>
      <x:c r="P1092" s="2"/>
      <x:c r="Q1092" s="2"/>
      <x:c r="R1092" s="2"/>
      <x:c r="S1092" s="2"/>
      <x:c r="T1092" s="2"/>
      <x:c r="U1092" s="2"/>
      <x:c r="V1092" s="2"/>
      <x:c r="W1092" s="2"/>
      <x:c r="X1092" s="2"/>
      <x:c r="Y1092" s="2"/>
      <x:c r="Z1092" s="2"/>
      <x:c r="AA1092" s="2"/>
      <x:c r="AB1092" s="2"/>
      <x:c r="AC1092" s="2"/>
      <x:c r="AD1092" s="2"/>
      <x:c r="AE1092" s="2"/>
      <x:c r="AF1092" s="2"/>
      <x:c r="AG1092" s="2"/>
      <x:c r="AH1092" s="2"/>
      <x:c r="AI1092" s="2"/>
      <x:c r="AJ1092" s="2"/>
      <x:c r="AK1092" s="2"/>
      <x:c r="AL1092" s="2"/>
      <x:c r="AM1092" s="2"/>
      <x:c r="AN1092" s="2"/>
      <x:c r="AO1092" s="2"/>
      <x:c r="AP1092" s="2"/>
      <x:c r="AQ1092" s="2"/>
      <x:c r="AR1092" s="2"/>
      <x:c r="AS1092" s="2"/>
    </x:row>
    <x:row r="1093">
      <x:c r="B1093" s="2"/>
      <x:c r="C1093" s="2"/>
      <x:c r="D1093" s="2"/>
      <x:c r="E1093" s="2"/>
      <x:c r="F1093" s="2"/>
      <x:c r="G1093" s="2"/>
      <x:c r="H1093" s="2"/>
      <x:c r="I1093" s="2"/>
      <x:c r="J1093" s="2"/>
      <x:c r="K1093" s="2"/>
      <x:c r="L1093" s="2"/>
      <x:c r="M1093" s="2"/>
      <x:c r="N1093" s="2"/>
      <x:c r="O1093" s="2"/>
      <x:c r="P1093" s="2"/>
      <x:c r="Q1093" s="2"/>
      <x:c r="R1093" s="2"/>
      <x:c r="S1093" s="2"/>
      <x:c r="T1093" s="2"/>
      <x:c r="U1093" s="2"/>
      <x:c r="V1093" s="2"/>
      <x:c r="W1093" s="2"/>
      <x:c r="X1093" s="2"/>
      <x:c r="Y1093" s="2"/>
      <x:c r="Z1093" s="2"/>
      <x:c r="AA1093" s="2"/>
      <x:c r="AB1093" s="2"/>
      <x:c r="AC1093" s="2"/>
      <x:c r="AD1093" s="2"/>
      <x:c r="AE1093" s="2"/>
      <x:c r="AF1093" s="2"/>
      <x:c r="AG1093" s="2"/>
      <x:c r="AH1093" s="2"/>
      <x:c r="AI1093" s="2"/>
      <x:c r="AJ1093" s="2"/>
      <x:c r="AK1093" s="2"/>
      <x:c r="AL1093" s="2"/>
      <x:c r="AM1093" s="2"/>
      <x:c r="AN1093" s="2"/>
      <x:c r="AO1093" s="2"/>
      <x:c r="AP1093" s="2"/>
      <x:c r="AQ1093" s="2"/>
      <x:c r="AR1093" s="2"/>
      <x:c r="AS1093" s="2"/>
    </x:row>
    <x:row r="1094">
      <x:c r="B1094" s="2"/>
      <x:c r="C1094" s="2"/>
      <x:c r="D1094" s="2"/>
      <x:c r="E1094" s="2"/>
      <x:c r="F1094" s="2"/>
      <x:c r="G1094" s="2"/>
      <x:c r="H1094" s="2"/>
      <x:c r="I1094" s="2"/>
      <x:c r="J1094" s="2"/>
      <x:c r="K1094" s="2"/>
      <x:c r="L1094" s="2"/>
      <x:c r="M1094" s="2"/>
      <x:c r="N1094" s="2"/>
      <x:c r="O1094" s="2"/>
      <x:c r="P1094" s="2"/>
      <x:c r="Q1094" s="2"/>
      <x:c r="R1094" s="2"/>
      <x:c r="S1094" s="2"/>
      <x:c r="T1094" s="2"/>
      <x:c r="U1094" s="2"/>
      <x:c r="V1094" s="2"/>
      <x:c r="W1094" s="2"/>
      <x:c r="X1094" s="2"/>
      <x:c r="Y1094" s="2"/>
      <x:c r="Z1094" s="2"/>
      <x:c r="AA1094" s="2"/>
      <x:c r="AB1094" s="2"/>
      <x:c r="AC1094" s="2"/>
      <x:c r="AD1094" s="2"/>
      <x:c r="AE1094" s="2"/>
      <x:c r="AF1094" s="2"/>
      <x:c r="AG1094" s="2"/>
      <x:c r="AH1094" s="2"/>
      <x:c r="AI1094" s="2"/>
      <x:c r="AJ1094" s="2"/>
      <x:c r="AK1094" s="2"/>
      <x:c r="AL1094" s="2"/>
      <x:c r="AM1094" s="2"/>
      <x:c r="AN1094" s="2"/>
      <x:c r="AO1094" s="2"/>
      <x:c r="AP1094" s="2"/>
      <x:c r="AQ1094" s="2"/>
      <x:c r="AR1094" s="2"/>
      <x:c r="AS1094" s="2"/>
    </x:row>
    <x:row r="1095">
      <x:c r="B1095" s="2"/>
      <x:c r="C1095" s="2"/>
      <x:c r="D1095" s="2"/>
      <x:c r="E1095" s="2"/>
      <x:c r="F1095" s="2"/>
      <x:c r="G1095" s="2"/>
      <x:c r="H1095" s="2"/>
      <x:c r="I1095" s="2"/>
      <x:c r="J1095" s="2"/>
      <x:c r="K1095" s="2"/>
      <x:c r="L1095" s="2"/>
      <x:c r="M1095" s="2"/>
      <x:c r="N1095" s="2"/>
      <x:c r="O1095" s="2"/>
      <x:c r="P1095" s="2"/>
      <x:c r="Q1095" s="2"/>
      <x:c r="R1095" s="2"/>
      <x:c r="S1095" s="2"/>
      <x:c r="T1095" s="2"/>
      <x:c r="U1095" s="2"/>
      <x:c r="V1095" s="2"/>
      <x:c r="W1095" s="2"/>
      <x:c r="X1095" s="2"/>
      <x:c r="Y1095" s="2"/>
      <x:c r="Z1095" s="2"/>
      <x:c r="AA1095" s="2"/>
      <x:c r="AB1095" s="2"/>
      <x:c r="AC1095" s="2"/>
      <x:c r="AD1095" s="2"/>
      <x:c r="AE1095" s="2"/>
      <x:c r="AF1095" s="2"/>
      <x:c r="AG1095" s="2"/>
      <x:c r="AH1095" s="2"/>
      <x:c r="AI1095" s="2"/>
      <x:c r="AJ1095" s="2"/>
      <x:c r="AK1095" s="2"/>
      <x:c r="AL1095" s="2"/>
      <x:c r="AM1095" s="2"/>
      <x:c r="AN1095" s="2"/>
      <x:c r="AO1095" s="2"/>
      <x:c r="AP1095" s="2"/>
      <x:c r="AQ1095" s="2"/>
      <x:c r="AR1095" s="2"/>
      <x:c r="AS1095" s="2"/>
    </x:row>
    <x:row r="1096">
      <x:c r="B1096" s="2"/>
      <x:c r="C1096" s="2"/>
      <x:c r="D1096" s="2"/>
      <x:c r="E1096" s="2"/>
      <x:c r="F1096" s="2"/>
      <x:c r="G1096" s="2"/>
      <x:c r="H1096" s="2"/>
      <x:c r="I1096" s="2"/>
      <x:c r="J1096" s="2"/>
      <x:c r="K1096" s="2"/>
      <x:c r="L1096" s="2"/>
      <x:c r="M1096" s="2"/>
      <x:c r="N1096" s="2"/>
      <x:c r="O1096" s="2"/>
      <x:c r="P1096" s="2"/>
      <x:c r="Q1096" s="2"/>
      <x:c r="R1096" s="2"/>
      <x:c r="S1096" s="2"/>
      <x:c r="T1096" s="2"/>
      <x:c r="U1096" s="2"/>
      <x:c r="V1096" s="2"/>
      <x:c r="W1096" s="2"/>
      <x:c r="X1096" s="2"/>
      <x:c r="Y1096" s="2"/>
      <x:c r="Z1096" s="2"/>
      <x:c r="AA1096" s="2"/>
      <x:c r="AB1096" s="2"/>
      <x:c r="AC1096" s="2"/>
      <x:c r="AD1096" s="2"/>
      <x:c r="AE1096" s="2"/>
      <x:c r="AF1096" s="2"/>
      <x:c r="AG1096" s="2"/>
      <x:c r="AH1096" s="2"/>
      <x:c r="AI1096" s="2"/>
      <x:c r="AJ1096" s="2"/>
      <x:c r="AK1096" s="2"/>
      <x:c r="AL1096" s="2"/>
      <x:c r="AM1096" s="2"/>
      <x:c r="AN1096" s="2"/>
      <x:c r="AO1096" s="2"/>
      <x:c r="AP1096" s="2"/>
      <x:c r="AQ1096" s="2"/>
      <x:c r="AR1096" s="2"/>
      <x:c r="AS1096" s="2"/>
    </x:row>
    <x:row r="1097">
      <x:c r="B1097" s="2"/>
      <x:c r="C1097" s="2"/>
      <x:c r="D1097" s="2"/>
      <x:c r="E1097" s="2"/>
      <x:c r="F1097" s="2"/>
      <x:c r="G1097" s="2"/>
      <x:c r="H1097" s="2"/>
      <x:c r="I1097" s="2"/>
      <x:c r="J1097" s="2"/>
      <x:c r="K1097" s="2"/>
      <x:c r="L1097" s="2"/>
      <x:c r="M1097" s="2"/>
      <x:c r="N1097" s="2"/>
      <x:c r="O1097" s="2"/>
      <x:c r="P1097" s="2"/>
      <x:c r="Q1097" s="2"/>
      <x:c r="R1097" s="2"/>
      <x:c r="S1097" s="2"/>
      <x:c r="T1097" s="2"/>
      <x:c r="U1097" s="2"/>
      <x:c r="V1097" s="2"/>
      <x:c r="W1097" s="2"/>
      <x:c r="X1097" s="2"/>
      <x:c r="Y1097" s="2"/>
      <x:c r="Z1097" s="2"/>
      <x:c r="AA1097" s="2"/>
      <x:c r="AB1097" s="2"/>
      <x:c r="AC1097" s="2"/>
      <x:c r="AD1097" s="2"/>
      <x:c r="AE1097" s="2"/>
      <x:c r="AF1097" s="2"/>
      <x:c r="AG1097" s="2"/>
      <x:c r="AH1097" s="2"/>
      <x:c r="AI1097" s="2"/>
      <x:c r="AJ1097" s="2"/>
      <x:c r="AK1097" s="2"/>
      <x:c r="AL1097" s="2"/>
      <x:c r="AM1097" s="2"/>
      <x:c r="AN1097" s="2"/>
      <x:c r="AO1097" s="2"/>
      <x:c r="AP1097" s="2"/>
      <x:c r="AQ1097" s="2"/>
      <x:c r="AR1097" s="2"/>
      <x:c r="AS1097" s="2"/>
    </x:row>
    <x:row r="1098">
      <x:c r="B1098" s="2"/>
      <x:c r="C1098" s="2"/>
      <x:c r="D1098" s="2"/>
      <x:c r="E1098" s="2"/>
      <x:c r="F1098" s="2"/>
      <x:c r="G1098" s="2"/>
      <x:c r="H1098" s="2"/>
      <x:c r="I1098" s="2"/>
      <x:c r="J1098" s="2"/>
      <x:c r="K1098" s="2"/>
      <x:c r="L1098" s="2"/>
      <x:c r="M1098" s="2"/>
      <x:c r="N1098" s="2"/>
      <x:c r="O1098" s="2"/>
      <x:c r="P1098" s="2"/>
      <x:c r="Q1098" s="2"/>
      <x:c r="R1098" s="2"/>
      <x:c r="S1098" s="2"/>
      <x:c r="T1098" s="2"/>
      <x:c r="U1098" s="2"/>
      <x:c r="V1098" s="2"/>
      <x:c r="W1098" s="2"/>
      <x:c r="X1098" s="2"/>
      <x:c r="Y1098" s="2"/>
      <x:c r="Z1098" s="2"/>
      <x:c r="AA1098" s="2"/>
      <x:c r="AB1098" s="2"/>
      <x:c r="AC1098" s="2"/>
      <x:c r="AD1098" s="2"/>
      <x:c r="AE1098" s="2"/>
      <x:c r="AF1098" s="2"/>
      <x:c r="AG1098" s="2"/>
      <x:c r="AH1098" s="2"/>
      <x:c r="AI1098" s="2"/>
      <x:c r="AJ1098" s="2"/>
      <x:c r="AK1098" s="2"/>
      <x:c r="AL1098" s="2"/>
      <x:c r="AM1098" s="2"/>
      <x:c r="AN1098" s="2"/>
      <x:c r="AO1098" s="2"/>
      <x:c r="AP1098" s="2"/>
      <x:c r="AQ1098" s="2"/>
      <x:c r="AR1098" s="2"/>
      <x:c r="AS1098" s="2"/>
    </x:row>
    <x:row r="1099">
      <x:c r="B1099" s="2"/>
      <x:c r="C1099" s="2"/>
      <x:c r="D1099" s="2"/>
      <x:c r="E1099" s="2"/>
      <x:c r="F1099" s="2"/>
      <x:c r="G1099" s="2"/>
      <x:c r="H1099" s="2"/>
      <x:c r="I1099" s="2"/>
      <x:c r="J1099" s="2"/>
      <x:c r="K1099" s="2"/>
      <x:c r="L1099" s="2"/>
      <x:c r="M1099" s="2"/>
      <x:c r="N1099" s="2"/>
      <x:c r="O1099" s="2"/>
      <x:c r="P1099" s="2"/>
      <x:c r="Q1099" s="2"/>
      <x:c r="R1099" s="2"/>
      <x:c r="S1099" s="2"/>
      <x:c r="T1099" s="2"/>
      <x:c r="U1099" s="2"/>
      <x:c r="V1099" s="2"/>
      <x:c r="W1099" s="2"/>
      <x:c r="X1099" s="2"/>
      <x:c r="Y1099" s="2"/>
      <x:c r="Z1099" s="2"/>
      <x:c r="AA1099" s="2"/>
      <x:c r="AB1099" s="2"/>
      <x:c r="AC1099" s="2"/>
      <x:c r="AD1099" s="2"/>
      <x:c r="AE1099" s="2"/>
      <x:c r="AF1099" s="2"/>
      <x:c r="AG1099" s="2"/>
      <x:c r="AH1099" s="2"/>
      <x:c r="AI1099" s="2"/>
      <x:c r="AJ1099" s="2"/>
      <x:c r="AK1099" s="2"/>
      <x:c r="AL1099" s="2"/>
      <x:c r="AM1099" s="2"/>
      <x:c r="AN1099" s="2"/>
      <x:c r="AO1099" s="2"/>
      <x:c r="AP1099" s="2"/>
      <x:c r="AQ1099" s="2"/>
      <x:c r="AR1099" s="2"/>
      <x:c r="AS1099" s="2"/>
    </x:row>
    <x:row r="1100">
      <x:c r="B1100" s="2"/>
      <x:c r="C1100" s="2"/>
      <x:c r="D1100" s="2"/>
      <x:c r="E1100" s="2"/>
      <x:c r="F1100" s="2"/>
      <x:c r="G1100" s="2"/>
      <x:c r="H1100" s="2"/>
      <x:c r="I1100" s="2"/>
      <x:c r="J1100" s="2"/>
      <x:c r="K1100" s="2"/>
      <x:c r="L1100" s="2"/>
      <x:c r="M1100" s="2"/>
      <x:c r="N1100" s="2"/>
      <x:c r="O1100" s="2"/>
      <x:c r="P1100" s="2"/>
      <x:c r="Q1100" s="2"/>
      <x:c r="R1100" s="2"/>
      <x:c r="S1100" s="2"/>
      <x:c r="T1100" s="2"/>
      <x:c r="U1100" s="2"/>
      <x:c r="V1100" s="2"/>
      <x:c r="W1100" s="2"/>
      <x:c r="X1100" s="2"/>
      <x:c r="Y1100" s="2"/>
      <x:c r="Z1100" s="2"/>
      <x:c r="AA1100" s="2"/>
      <x:c r="AB1100" s="2"/>
      <x:c r="AC1100" s="2"/>
      <x:c r="AD1100" s="2"/>
      <x:c r="AE1100" s="2"/>
      <x:c r="AF1100" s="2"/>
      <x:c r="AG1100" s="2"/>
      <x:c r="AH1100" s="2"/>
      <x:c r="AI1100" s="2"/>
      <x:c r="AJ1100" s="2"/>
      <x:c r="AK1100" s="2"/>
      <x:c r="AL1100" s="2"/>
      <x:c r="AM1100" s="2"/>
      <x:c r="AN1100" s="2"/>
      <x:c r="AO1100" s="2"/>
      <x:c r="AP1100" s="2"/>
      <x:c r="AQ1100" s="2"/>
      <x:c r="AR1100" s="2"/>
      <x:c r="AS1100" s="2"/>
    </x:row>
  </x:sheetData>
  <x:mergeCells>
    <x:mergeCell ref="B6:E6"/>
    <x:mergeCell ref="B17:S17"/>
    <x:mergeCell ref="C26:S26"/>
    <x:mergeCell ref="C27:S27"/>
    <x:mergeCell ref="C28:S28"/>
    <x:mergeCell ref="C29:S29"/>
  </x:mergeCells>
  <x:conditionalFormatting sqref="M19:O23">
    <x:cfRule type="containsText" dxfId="4" priority="1" operator="containsText" text="FAIL"/>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2" max="2" width="34" hidden="0" customWidth="1"/>
    <x:col min="3" max="3" width="20" hidden="0" customWidth="1"/>
    <x:col min="4" max="4" width="20" hidden="0" customWidth="1"/>
    <x:col min="5" max="5" width="23" hidden="0" customWidth="1"/>
    <x:col min="6" max="6" width="23" hidden="0" customWidth="1"/>
    <x:col min="7" max="7" width="36" hidden="0" customWidth="1"/>
  </x:cols>
  <x:sheetData>
    <x:row r="2">
      <x:c r="B2" s="3" t="str">
        <x:v>Twenty-five-year force consequences</x:v>
      </x:c>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x:c r="B3" s="4" t="str">
        <x:v>Constant 2026 dollars; alternatives replace the current lineage-and-host cell layer and retain common national accounts</x:v>
      </x:c>
      <x:c r="C3" s="4"/>
      <x:c r="D3" s="4"/>
      <x:c r="E3" s="4"/>
      <x:c r="F3" s="4"/>
      <x:c r="G3" s="4"/>
      <x:c r="H3" s="4"/>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row>
    <x:row r="4">
      <x:c r="B4" s="5"/>
      <x:c r="C4" s="5"/>
      <x:c r="D4" s="5"/>
      <x:c r="E4" s="5"/>
      <x:c r="F4" s="5"/>
      <x:c r="G4" s="5"/>
      <x:c r="H4" s="5"/>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row>
    <x:row r="5">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row>
    <x:row r="6">
      <x:c r="B6" s="8" t="str">
        <x:v>Comparator reconciliation</x:v>
      </x:c>
      <x:c r="C6" s="9" t="str">
        <x:v>Comparator reconciliation</x:v>
      </x:c>
      <x:c r="D6" s="9" t="str">
        <x:v>Comparator reconciliation</x:v>
      </x:c>
      <x:c r="E6" s="10" t="str">
        <x:v>Comparator reconciliation</x:v>
      </x:c>
      <x:c r="F6" s="2"/>
      <x:c r="G6" s="2"/>
      <x:c r="H6" s="2"/>
      <x:c r="I6" s="2"/>
      <x:c r="J6" s="2"/>
      <x:c r="K6" s="2"/>
      <x:c r="L6" s="2"/>
      <x:c r="M6" s="2"/>
      <x:c r="N6" s="2"/>
      <x:c r="O6" s="2"/>
      <x:c r="P6" s="2"/>
      <x:c r="Q6" s="2"/>
      <x:c r="R6" s="2"/>
      <x:c r="S6" s="2"/>
      <x:c r="T6" s="2"/>
      <x:c r="U6" s="2"/>
      <x:c r="V6" s="2"/>
      <x:c r="W6" s="2"/>
      <x:c r="X6" s="2"/>
      <x:c r="Y6" s="2"/>
      <x:c r="Z6" s="2"/>
      <x:c r="AA6" s="2"/>
      <x:c r="AB6" s="2"/>
      <x:c r="AC6" s="2"/>
      <x:c r="AD6" s="2"/>
      <x:c r="AE6" s="2"/>
      <x:c r="AF6" s="2"/>
      <x:c r="AG6" s="2"/>
      <x:c r="AH6" s="2"/>
      <x:c r="AI6" s="2"/>
      <x:c r="AJ6" s="2"/>
      <x:c r="AK6" s="2"/>
      <x:c r="AL6" s="2"/>
      <x:c r="AM6" s="2"/>
      <x:c r="AN6" s="2"/>
      <x:c r="AO6" s="2"/>
      <x:c r="AP6" s="2"/>
      <x:c r="AQ6" s="2"/>
      <x:c r="AR6" s="2"/>
      <x:c r="AS6" s="2"/>
    </x:row>
    <x:row r="7">
      <x:c r="B7" s="26" t="str">
        <x:v>Account</x:v>
      </x:c>
      <x:c r="C7" s="27" t="str">
        <x:v>Value $M</x:v>
      </x:c>
      <x:c r="D7" s="27" t="str">
        <x:v>Treatment</x:v>
      </x:c>
      <x:c r="E7" s="27" t="str">
        <x:v>Meaning</x:v>
      </x:c>
      <x:c r="F7" s="2"/>
      <x:c r="G7" s="2"/>
      <x:c r="H7" s="2"/>
      <x:c r="I7" s="2"/>
      <x:c r="J7" s="2"/>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row>
    <x:row r="8">
      <x:c r="B8" s="28" t="str">
        <x:v>Pass 74 national comparator</x:v>
      </x:c>
      <x:c r="C8" s="86" t="n">
        <x:f>Assumptions!H8</x:f>
        <x:v>4693395.2</x:v>
      </x:c>
      <x:c r="D8" s="28" t="str">
        <x:v>control</x:v>
      </x:c>
      <x:c r="E8" s="30" t="str">
        <x:v>current twelve-cell mixed-lineage and host hypothesis</x:v>
      </x:c>
      <x:c r="F8" s="2"/>
      <x:c r="G8" s="2"/>
      <x:c r="H8" s="2"/>
      <x:c r="I8" s="2"/>
      <x:c r="J8" s="2"/>
      <x:c r="K8" s="2"/>
      <x:c r="L8" s="2"/>
      <x:c r="M8" s="2"/>
      <x:c r="N8" s="2"/>
      <x:c r="O8" s="2"/>
      <x:c r="P8" s="2"/>
      <x:c r="Q8" s="2"/>
      <x:c r="R8" s="2"/>
      <x:c r="S8" s="2"/>
      <x:c r="T8" s="2"/>
      <x:c r="U8" s="2"/>
      <x:c r="V8" s="2"/>
      <x:c r="W8" s="2"/>
      <x:c r="X8" s="2"/>
      <x:c r="Y8" s="2"/>
      <x:c r="Z8" s="2"/>
      <x:c r="AA8" s="2"/>
      <x:c r="AB8" s="2"/>
      <x:c r="AC8" s="2"/>
      <x:c r="AD8" s="2"/>
      <x:c r="AE8" s="2"/>
      <x:c r="AF8" s="2"/>
      <x:c r="AG8" s="2"/>
      <x:c r="AH8" s="2"/>
      <x:c r="AI8" s="2"/>
      <x:c r="AJ8" s="2"/>
      <x:c r="AK8" s="2"/>
      <x:c r="AL8" s="2"/>
      <x:c r="AM8" s="2"/>
      <x:c r="AN8" s="2"/>
      <x:c r="AO8" s="2"/>
      <x:c r="AP8" s="2"/>
      <x:c r="AQ8" s="2"/>
      <x:c r="AR8" s="2"/>
      <x:c r="AS8" s="2"/>
    </x:row>
    <x:row r="9">
      <x:c r="B9" s="28" t="str">
        <x:v>Less current lineage-and-host cell layer</x:v>
      </x:c>
      <x:c r="C9" s="86" t="n">
        <x:f>-Assumptions!H9</x:f>
        <x:v>-2563968</x:v>
      </x:c>
      <x:c r="D9" s="28" t="str">
        <x:v>remove</x:v>
      </x:c>
      <x:c r="E9" s="30" t="str">
        <x:v>replaced by an assurance option</x:v>
      </x:c>
      <x:c r="F9" s="2"/>
      <x:c r="G9" s="2"/>
      <x:c r="H9" s="2"/>
      <x:c r="I9" s="2"/>
      <x:c r="J9" s="2"/>
      <x:c r="K9" s="2"/>
      <x:c r="L9" s="2"/>
      <x:c r="M9" s="2"/>
      <x:c r="N9" s="2"/>
      <x:c r="O9" s="2"/>
      <x:c r="P9" s="2"/>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row>
    <x:row r="10">
      <x:c r="B10" s="28" t="str">
        <x:v>Retained common national program</x:v>
      </x:c>
      <x:c r="C10" s="86" t="n">
        <x:f>SUM(C8:C9)</x:f>
        <x:v>2129427.2</x:v>
      </x:c>
      <x:c r="D10" s="28" t="str">
        <x:v>calculated</x:v>
      </x:c>
      <x:c r="E10" s="30" t="str">
        <x:v>non-cell equipment, pools, common operations, nodes, schools and bases</x:v>
      </x:c>
      <x:c r="F10" s="2"/>
      <x:c r="G10" s="2"/>
      <x:c r="H10" s="2"/>
      <x:c r="I10" s="2"/>
      <x:c r="J10" s="2"/>
      <x:c r="K10" s="2"/>
      <x:c r="L10" s="2"/>
      <x:c r="M10" s="2"/>
      <x:c r="N10" s="2"/>
      <x:c r="O10" s="2"/>
      <x:c r="P10" s="2"/>
      <x:c r="Q10" s="2"/>
      <x:c r="R10" s="2"/>
      <x:c r="S10" s="2"/>
      <x:c r="T10" s="2"/>
      <x:c r="U10" s="2"/>
      <x:c r="V10" s="2"/>
      <x:c r="W10" s="2"/>
      <x:c r="X10" s="2"/>
      <x:c r="Y10" s="2"/>
      <x:c r="Z10" s="2"/>
      <x:c r="AA10" s="2"/>
      <x:c r="AB10" s="2"/>
      <x:c r="AC10" s="2"/>
      <x:c r="AD10" s="2"/>
      <x:c r="AE10" s="2"/>
      <x:c r="AF10" s="2"/>
      <x:c r="AG10" s="2"/>
      <x:c r="AH10" s="2"/>
      <x:c r="AI10" s="2"/>
      <x:c r="AJ10" s="2"/>
      <x:c r="AK10" s="2"/>
      <x:c r="AL10" s="2"/>
      <x:c r="AM10" s="2"/>
      <x:c r="AN10" s="2"/>
      <x:c r="AO10" s="2"/>
      <x:c r="AP10" s="2"/>
      <x:c r="AQ10" s="2"/>
      <x:c r="AR10" s="2"/>
      <x:c r="AS10" s="2"/>
    </x:row>
    <x:row r="11">
      <x:c r="B11" s="28" t="str">
        <x:v>Incremental coupling technology</x:v>
      </x:c>
      <x:c r="C11" s="86" t="n">
        <x:f>Assumptions!H12</x:f>
        <x:v>60000</x:v>
      </x:c>
      <x:c r="D11" s="28" t="str">
        <x:v>add</x:v>
      </x:c>
      <x:c r="E11" s="30" t="str">
        <x:v>raises the Pass 74 technology account from $180B to $240B</x:v>
      </x:c>
      <x:c r="F11" s="2"/>
      <x:c r="G11" s="2"/>
      <x:c r="H11" s="2"/>
      <x:c r="I11" s="2"/>
      <x:c r="J11" s="2"/>
      <x:c r="K11" s="2"/>
      <x:c r="L11" s="2"/>
      <x:c r="M11" s="2"/>
      <x:c r="N11" s="2"/>
      <x:c r="O11" s="2"/>
      <x:c r="P11" s="2"/>
      <x:c r="Q11" s="2"/>
      <x:c r="R11" s="2"/>
      <x:c r="S11" s="2"/>
      <x:c r="T11" s="2"/>
      <x:c r="U11" s="2"/>
      <x:c r="V11" s="2"/>
      <x:c r="W11" s="2"/>
      <x:c r="X11" s="2"/>
      <x:c r="Y11" s="2"/>
      <x:c r="Z11" s="2"/>
      <x:c r="AA11" s="2"/>
      <x:c r="AB11" s="2"/>
      <x:c r="AC11" s="2"/>
      <x:c r="AD11" s="2"/>
      <x:c r="AE11" s="2"/>
      <x:c r="AF11" s="2"/>
      <x:c r="AG11" s="2"/>
      <x:c r="AH11" s="2"/>
      <x:c r="AI11" s="2"/>
      <x:c r="AJ11" s="2"/>
      <x:c r="AK11" s="2"/>
      <x:c r="AL11" s="2"/>
      <x:c r="AM11" s="2"/>
      <x:c r="AN11" s="2"/>
      <x:c r="AO11" s="2"/>
      <x:c r="AP11" s="2"/>
      <x:c r="AQ11" s="2"/>
      <x:c r="AR11" s="2"/>
      <x:c r="AS11" s="2"/>
    </x:row>
    <x:row r="12">
      <x:c r="B12" s="28" t="str">
        <x:v>Pass 75 research comparator</x:v>
      </x:c>
      <x:c r="C12" s="86" t="n">
        <x:f>SUM(C8,C11)</x:f>
        <x:v>4753395.2</x:v>
      </x:c>
      <x:c r="D12" s="28" t="str">
        <x:v>calculated</x:v>
      </x:c>
      <x:c r="E12" s="30" t="str">
        <x:v>current force plus coupling research; no assurance architecture selected</x:v>
      </x:c>
      <x:c r="F12" s="2"/>
      <x:c r="G12" s="2"/>
      <x:c r="H12" s="2"/>
      <x:c r="I12" s="2"/>
      <x:c r="J12" s="2"/>
      <x:c r="K12" s="2"/>
      <x:c r="L12" s="2"/>
      <x:c r="M12" s="2"/>
      <x:c r="N12" s="2"/>
      <x:c r="O12" s="2"/>
      <x:c r="P12" s="2"/>
      <x:c r="Q12" s="2"/>
      <x:c r="R12" s="2"/>
      <x:c r="S12" s="2"/>
      <x:c r="T12" s="2"/>
      <x:c r="U12" s="2"/>
      <x:c r="V12" s="2"/>
      <x:c r="W12" s="2"/>
      <x:c r="X12" s="2"/>
      <x:c r="Y12" s="2"/>
      <x:c r="Z12" s="2"/>
      <x:c r="AA12" s="2"/>
      <x:c r="AB12" s="2"/>
      <x:c r="AC12" s="2"/>
      <x:c r="AD12" s="2"/>
      <x:c r="AE12" s="2"/>
      <x:c r="AF12" s="2"/>
      <x:c r="AG12" s="2"/>
      <x:c r="AH12" s="2"/>
      <x:c r="AI12" s="2"/>
      <x:c r="AJ12" s="2"/>
      <x:c r="AK12" s="2"/>
      <x:c r="AL12" s="2"/>
      <x:c r="AM12" s="2"/>
      <x:c r="AN12" s="2"/>
      <x:c r="AO12" s="2"/>
      <x:c r="AP12" s="2"/>
      <x:c r="AQ12" s="2"/>
      <x:c r="AR12" s="2"/>
      <x:c r="AS12" s="2"/>
    </x:row>
    <x:row r="13">
      <x:c r="B13" s="31" t="str">
        <x:v>Rendering status</x:v>
      </x:c>
      <x:c r="C13" s="31" t="str">
        <x:v>BLOCKED</x:v>
      </x:c>
      <x:c r="D13" s="31" t="str">
        <x:v>gate</x:v>
      </x:c>
      <x:c r="E13" s="33" t="str">
        <x:v>no pair or complete group admitted</x:v>
      </x:c>
      <x:c r="F13" s="2"/>
      <x:c r="G13" s="2"/>
      <x:c r="H13" s="2"/>
      <x:c r="I13" s="2"/>
      <x:c r="J13" s="2"/>
      <x:c r="K13" s="2"/>
      <x:c r="L13" s="2"/>
      <x:c r="M13" s="2"/>
      <x:c r="N13" s="2"/>
      <x:c r="O13" s="2"/>
      <x:c r="P13" s="2"/>
      <x:c r="Q13" s="2"/>
      <x:c r="R13" s="2"/>
      <x:c r="S13" s="2"/>
      <x:c r="T13" s="2"/>
      <x:c r="U13" s="2"/>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row>
    <x:row r="14">
      <x:c r="B14" s="2"/>
      <x:c r="C14" s="2"/>
      <x:c r="D14" s="2"/>
      <x:c r="E14" s="2"/>
      <x:c r="F14" s="2"/>
      <x:c r="G14" s="2"/>
      <x:c r="H14" s="2"/>
      <x:c r="I14" s="2"/>
      <x:c r="J14" s="2"/>
      <x:c r="K14" s="2"/>
      <x:c r="L14" s="2"/>
      <x:c r="M14" s="2"/>
      <x:c r="N14" s="2"/>
      <x:c r="O14" s="2"/>
      <x:c r="P14" s="2"/>
      <x:c r="Q14" s="2"/>
      <x:c r="R14" s="2"/>
      <x:c r="S14" s="2"/>
      <x:c r="T14" s="2"/>
      <x:c r="U14" s="2"/>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row>
    <x:row r="15">
      <x:c r="B15" s="2"/>
      <x:c r="C15" s="2"/>
      <x:c r="D15" s="2"/>
      <x:c r="E15" s="2"/>
      <x:c r="F15" s="2"/>
      <x:c r="G15" s="2"/>
      <x:c r="H15" s="2"/>
      <x:c r="I15" s="2"/>
      <x:c r="J15" s="2"/>
      <x:c r="K15" s="2"/>
      <x:c r="L15" s="2"/>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row>
    <x:row r="16">
      <x:c r="B16" s="8" t="str">
        <x:v>Access-assurance alternatives</x:v>
      </x:c>
      <x:c r="C16" s="9" t="str">
        <x:v>Access-assurance alternatives</x:v>
      </x:c>
      <x:c r="D16" s="9" t="str">
        <x:v>Access-assurance alternatives</x:v>
      </x:c>
      <x:c r="E16" s="9" t="str">
        <x:v>Access-assurance alternatives</x:v>
      </x:c>
      <x:c r="F16" s="9" t="str">
        <x:v>Access-assurance alternatives</x:v>
      </x:c>
      <x:c r="G16" s="10" t="str">
        <x:v>Access-assurance alternatives</x:v>
      </x:c>
      <x:c r="H16" s="2"/>
      <x:c r="I16" s="2"/>
      <x:c r="J16" s="2"/>
      <x:c r="K16" s="2"/>
      <x:c r="L16" s="2"/>
      <x:c r="M16" s="2"/>
      <x:c r="N16" s="2"/>
      <x:c r="O16" s="2"/>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row>
    <x:row r="17">
      <x:c r="B17" s="26" t="str">
        <x:v>Fixed cells</x:v>
      </x:c>
      <x:c r="C17" s="27" t="str">
        <x:v>Total packages/group</x:v>
      </x:c>
      <x:c r="D17" s="27" t="str">
        <x:v>Lifecycle $M/group</x:v>
      </x:c>
      <x:c r="E17" s="27" t="str">
        <x:v>National cell layer $M</x:v>
      </x:c>
      <x:c r="F17" s="27" t="str">
        <x:v>National program $M</x:v>
      </x:c>
      <x:c r="G17" s="27" t="str">
        <x:v>Scope</x:v>
      </x:c>
      <x:c r="H17" s="2"/>
      <x:c r="I17" s="2"/>
      <x:c r="J17" s="2"/>
      <x:c r="K17" s="2"/>
      <x:c r="L17" s="2"/>
      <x:c r="M17" s="2"/>
      <x:c r="N17" s="2"/>
      <x:c r="O17" s="2"/>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row>
    <x:row r="18">
      <x:c r="B18" s="74" t="n">
        <x:f>'Group Closure'!B19</x:f>
        <x:v>0</x:v>
      </x:c>
      <x:c r="C18" s="74" t="n">
        <x:f>'Group Closure'!G19</x:f>
        <x:v>30</x:v>
      </x:c>
      <x:c r="D18" s="86" t="n">
        <x:f>'Group Closure'!P19</x:f>
        <x:v>85170</x:v>
      </x:c>
      <x:c r="E18" s="86" t="n">
        <x:f>'Group Closure'!Q19</x:f>
        <x:v>6132240</x:v>
      </x:c>
      <x:c r="F18" s="86" t="n">
        <x:f>'Group Closure'!R19</x:f>
        <x:v>8321667.2</x:v>
      </x:c>
      <x:c r="G18" s="98" t="str">
        <x:f>'Group Closure'!S19</x:f>
        <x:v>unprepared receiver</x:v>
      </x:c>
      <x:c r="H18" s="2"/>
      <x:c r="I18" s="2"/>
      <x:c r="J18" s="2"/>
      <x:c r="K18" s="2"/>
      <x:c r="L18" s="2"/>
      <x:c r="M18" s="2"/>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row>
    <x:row r="19">
      <x:c r="B19" s="74" t="n">
        <x:f>'Group Closure'!B20</x:f>
        <x:v>3</x:v>
      </x:c>
      <x:c r="C19" s="74" t="n">
        <x:f>'Group Closure'!G20</x:f>
        <x:v>24</x:v>
      </x:c>
      <x:c r="D19" s="86" t="n">
        <x:f>'Group Closure'!P20</x:f>
        <x:v>66999</x:v>
      </x:c>
      <x:c r="E19" s="86" t="n">
        <x:f>'Group Closure'!Q20</x:f>
        <x:v>4823928</x:v>
      </x:c>
      <x:c r="F19" s="86" t="n">
        <x:f>'Group Closure'!R20</x:f>
        <x:v>7013355.2</x:v>
      </x:c>
      <x:c r="G19" s="98" t="str">
        <x:f>'Group Closure'!S20</x:f>
        <x:v>hybrid replication</x:v>
      </x:c>
      <x:c r="H19" s="2"/>
      <x:c r="I19" s="2"/>
      <x:c r="J19" s="2"/>
      <x:c r="K19" s="2"/>
      <x:c r="L19" s="2"/>
      <x:c r="M19" s="2"/>
      <x:c r="N19" s="2"/>
      <x:c r="O19" s="2"/>
      <x:c r="P19" s="2"/>
      <x:c r="Q19" s="2"/>
      <x:c r="R19" s="2"/>
      <x:c r="S19" s="2"/>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row>
    <x:row r="20">
      <x:c r="B20" s="74" t="n">
        <x:f>'Group Closure'!B21</x:f>
        <x:v>6</x:v>
      </x:c>
      <x:c r="C20" s="74" t="n">
        <x:f>'Group Closure'!G21</x:f>
        <x:v>18</x:v>
      </x:c>
      <x:c r="D20" s="86" t="n">
        <x:f>'Group Closure'!P21</x:f>
        <x:v>48828</x:v>
      </x:c>
      <x:c r="E20" s="86" t="n">
        <x:f>'Group Closure'!Q21</x:f>
        <x:v>3515616</x:v>
      </x:c>
      <x:c r="F20" s="86" t="n">
        <x:f>'Group Closure'!R21</x:f>
        <x:v>5705043.2</x:v>
      </x:c>
      <x:c r="G20" s="98" t="str">
        <x:f>'Group Closure'!S21</x:f>
        <x:v>hybrid replication</x:v>
      </x:c>
      <x:c r="H20" s="2"/>
      <x:c r="I20" s="2"/>
      <x:c r="J20" s="2"/>
      <x:c r="K20" s="2"/>
      <x:c r="L20" s="2"/>
      <x:c r="M20" s="2"/>
      <x:c r="N20" s="2"/>
      <x:c r="O20" s="2"/>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row>
    <x:row r="21">
      <x:c r="B21" s="74" t="n">
        <x:f>'Group Closure'!B22</x:f>
        <x:v>9</x:v>
      </x:c>
      <x:c r="C21" s="74" t="n">
        <x:f>'Group Closure'!G22</x:f>
        <x:v>12</x:v>
      </x:c>
      <x:c r="D21" s="86" t="n">
        <x:f>'Group Closure'!P22</x:f>
        <x:v>30657</x:v>
      </x:c>
      <x:c r="E21" s="86" t="n">
        <x:f>'Group Closure'!Q22</x:f>
        <x:v>2207304</x:v>
      </x:c>
      <x:c r="F21" s="86" t="n">
        <x:f>'Group Closure'!R22</x:f>
        <x:v>4396731.2</x:v>
      </x:c>
      <x:c r="G21" s="98" t="str">
        <x:f>'Group Closure'!S22</x:f>
        <x:v>first twelve-package solution</x:v>
      </x:c>
      <x:c r="H21" s="2"/>
      <x:c r="I21" s="2"/>
      <x:c r="J21" s="2"/>
      <x:c r="K21" s="2"/>
      <x:c r="L21" s="2"/>
      <x:c r="M21" s="2"/>
      <x:c r="N21" s="2"/>
      <x:c r="O21" s="2"/>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row>
    <x:row r="22">
      <x:c r="B22" s="75" t="n">
        <x:f>'Group Closure'!B23</x:f>
        <x:v>10</x:v>
      </x:c>
      <x:c r="C22" s="75" t="n">
        <x:f>'Group Closure'!G23</x:f>
        <x:v>10</x:v>
      </x:c>
      <x:c r="D22" s="87" t="n">
        <x:f>'Group Closure'!P23</x:f>
        <x:v>24600</x:v>
      </x:c>
      <x:c r="E22" s="87" t="n">
        <x:f>'Group Closure'!Q23</x:f>
        <x:v>1771200</x:v>
      </x:c>
      <x:c r="F22" s="87" t="n">
        <x:f>'Group Closure'!R23</x:f>
        <x:v>3960627.2</x:v>
      </x:c>
      <x:c r="G22" s="99" t="str">
        <x:f>'Group Closure'!S23</x:f>
        <x:v>all service stored forward</x:v>
      </x:c>
      <x:c r="H22" s="2"/>
      <x:c r="I22" s="2"/>
      <x:c r="J22" s="2"/>
      <x:c r="K22" s="2"/>
      <x:c r="L22" s="2"/>
      <x:c r="M22" s="2"/>
      <x:c r="N22" s="2"/>
      <x:c r="O22" s="2"/>
      <x:c r="P22" s="2"/>
      <x:c r="Q22" s="2"/>
      <x:c r="R22" s="2"/>
      <x:c r="S22" s="2"/>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row>
    <x:row r="23">
      <x:c r="B23" s="2"/>
      <x:c r="C23" s="2"/>
      <x:c r="D23" s="2"/>
      <x:c r="E23" s="2"/>
      <x:c r="F23" s="2"/>
      <x:c r="G23" s="2"/>
      <x:c r="H23" s="2"/>
      <x:c r="I23" s="2"/>
      <x:c r="J23" s="2"/>
      <x:c r="K23" s="2"/>
      <x:c r="L23" s="2"/>
      <x:c r="M23" s="2"/>
      <x:c r="N23" s="2"/>
      <x:c r="O23" s="2"/>
      <x:c r="P23" s="2"/>
      <x:c r="Q23" s="2"/>
      <x:c r="R23" s="2"/>
      <x:c r="S23" s="2"/>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row>
    <x:row r="24">
      <x:c r="B24" s="2"/>
      <x:c r="C24" s="2"/>
      <x:c r="D24" s="2"/>
      <x:c r="E24" s="2"/>
      <x:c r="F24" s="2"/>
      <x:c r="G24" s="2"/>
      <x:c r="H24" s="2"/>
      <x:c r="I24" s="2"/>
      <x:c r="J24" s="2"/>
      <x:c r="K24" s="2"/>
      <x:c r="L24" s="2"/>
      <x:c r="M24" s="2"/>
      <x:c r="N24" s="2"/>
      <x:c r="O24" s="2"/>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row>
    <x:row r="25" ht="38" customHeight="1">
      <x:c r="B25" s="2" t="str">
        <x:v>Interpretation</x:v>
      </x:c>
      <x:c r="C25" s="104" t="str">
        <x:v>The $4.753T research comparator adds only the coupling program to Pass 74. It does not claim the existing twelve-cell group closes two-mode denial.</x:v>
      </x:c>
      <x:c r="D25" s="2"/>
      <x:c r="E25" s="2"/>
      <x:c r="F25" s="2"/>
      <x:c r="G25" s="2"/>
      <x:c r="H25" s="2"/>
      <x:c r="I25" s="2"/>
      <x:c r="J25" s="2"/>
      <x:c r="K25" s="2"/>
      <x:c r="L25" s="2"/>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row>
    <x:row r="26" ht="38" customHeight="1">
      <x:c r="B26" s="2" t="str">
        <x:v>Prepared-forward boundary</x:v>
      </x:c>
      <x:c r="C26" s="104" t="str">
        <x:v>Nine fixed cells keep the physical inventory at twelve and yield the lowest declared transport-denial option, but only at a prepared receiver whose fixed service remains available.</x:v>
      </x:c>
      <x:c r="D26" s="2"/>
      <x:c r="E26" s="2"/>
      <x:c r="F26" s="2"/>
      <x:c r="G26" s="2"/>
      <x:c r="H26" s="2"/>
      <x:c r="I26" s="2"/>
      <x:c r="J26" s="2"/>
      <x:c r="K26" s="2"/>
      <x:c r="L26" s="2"/>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row>
    <x:row r="27" ht="38" customHeight="1">
      <x:c r="B27" s="2" t="str">
        <x:v>Unprepared boundary</x:v>
      </x:c>
      <x:c r="C27" s="104" t="str">
        <x:v>An unprepared receiver needs thirty complete mobile cell-equivalents under the same guarantee. The declared national comparator exceeds $8T before permanent reconstruction and public benefits.</x:v>
      </x:c>
      <x:c r="D27" s="2"/>
      <x:c r="E27" s="2"/>
      <x:c r="F27" s="2"/>
      <x:c r="G27" s="2"/>
      <x:c r="H27" s="2"/>
      <x:c r="I27" s="2"/>
      <x:c r="J27" s="2"/>
      <x:c r="K27" s="2"/>
      <x:c r="L27" s="2"/>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row>
    <x:row r="28" ht="38" customHeight="1">
      <x:c r="B28" s="2" t="str">
        <x:v>Decision</x:v>
      </x:c>
      <x:c r="C28" s="104" t="str">
        <x:v>Do not select a force total from this table. First determine which guarantee, geography and denial set the Department will actually own.</x:v>
      </x:c>
      <x:c r="D28" s="2"/>
      <x:c r="E28" s="2"/>
      <x:c r="F28" s="2"/>
      <x:c r="G28" s="2"/>
      <x:c r="H28" s="2"/>
      <x:c r="I28" s="2"/>
      <x:c r="J28" s="2"/>
      <x:c r="K28" s="2"/>
      <x:c r="L28" s="2"/>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row>
    <x:row r="29">
      <x:c r="B29" s="2"/>
      <x:c r="C29" s="2"/>
      <x:c r="D29" s="2"/>
      <x:c r="E29" s="2"/>
      <x:c r="F29" s="2"/>
      <x:c r="G29" s="2"/>
      <x:c r="H29" s="2"/>
      <x:c r="I29" s="2"/>
      <x:c r="J29" s="2"/>
      <x:c r="K29" s="2"/>
      <x:c r="L29" s="2"/>
      <x:c r="M29" s="2"/>
      <x:c r="N29" s="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row>
    <x:row r="30">
      <x:c r="B30" s="2"/>
      <x:c r="C30" s="2"/>
      <x:c r="D30" s="2"/>
      <x:c r="E30" s="2"/>
      <x:c r="F30" s="2"/>
      <x:c r="G30" s="2"/>
      <x:c r="H30" s="2"/>
      <x:c r="I30" s="2"/>
      <x:c r="J30" s="2"/>
      <x:c r="K30" s="2"/>
      <x:c r="L30" s="2"/>
      <x:c r="M30" s="2"/>
      <x:c r="N30" s="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row>
    <x:row r="31">
      <x:c r="B31" s="2"/>
      <x:c r="C31" s="2"/>
      <x:c r="D31" s="2"/>
      <x:c r="E31" s="2"/>
      <x:c r="F31" s="2"/>
      <x:c r="G31" s="2"/>
      <x:c r="H31" s="2"/>
      <x:c r="I31" s="2"/>
      <x:c r="J31" s="2"/>
      <x:c r="K31" s="2"/>
      <x:c r="L31" s="2"/>
      <x:c r="M31" s="2"/>
      <x:c r="N31" s="2"/>
      <x:c r="O31" s="2"/>
      <x:c r="P31" s="2"/>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row>
    <x:row r="32">
      <x:c r="B32" s="2"/>
      <x:c r="C32" s="2"/>
      <x:c r="D32" s="2"/>
      <x:c r="E32" s="2"/>
      <x:c r="F32" s="2"/>
      <x:c r="G32" s="2"/>
      <x:c r="H32" s="2"/>
      <x:c r="I32" s="2"/>
      <x:c r="J32" s="2"/>
      <x:c r="K32" s="2"/>
      <x:c r="L32" s="2"/>
      <x:c r="M32" s="2"/>
      <x:c r="N32" s="2"/>
      <x:c r="O32" s="2"/>
      <x:c r="P32" s="2"/>
      <x:c r="Q32" s="2"/>
      <x:c r="R32" s="2"/>
      <x:c r="S32" s="2"/>
      <x:c r="T32" s="2"/>
      <x:c r="U32" s="2"/>
      <x:c r="V32" s="2"/>
      <x:c r="W32" s="2"/>
      <x:c r="X32" s="2"/>
      <x:c r="Y32" s="2"/>
      <x:c r="Z32" s="2"/>
      <x:c r="AA32" s="2"/>
      <x:c r="AB32" s="2"/>
      <x:c r="AC32" s="2"/>
      <x:c r="AD32" s="2"/>
      <x:c r="AE32" s="2"/>
      <x:c r="AF32" s="2"/>
      <x:c r="AG32" s="2"/>
      <x:c r="AH32" s="2"/>
      <x:c r="AI32" s="2"/>
      <x:c r="AJ32" s="2"/>
      <x:c r="AK32" s="2"/>
      <x:c r="AL32" s="2"/>
      <x:c r="AM32" s="2"/>
      <x:c r="AN32" s="2"/>
      <x:c r="AO32" s="2"/>
      <x:c r="AP32" s="2"/>
      <x:c r="AQ32" s="2"/>
      <x:c r="AR32" s="2"/>
      <x:c r="AS32" s="2"/>
    </x:row>
    <x:row r="33">
      <x:c r="B33" s="2"/>
      <x:c r="C33" s="2"/>
      <x:c r="D33" s="2"/>
      <x:c r="E33" s="2"/>
      <x:c r="F33" s="2"/>
      <x:c r="G33" s="2"/>
      <x:c r="H33" s="2"/>
      <x:c r="I33" s="2"/>
      <x:c r="J33" s="2"/>
      <x:c r="K33" s="2"/>
      <x:c r="L33" s="2"/>
      <x:c r="M33" s="2"/>
      <x:c r="N33" s="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row>
    <x:row r="34">
      <x:c r="B34" s="2"/>
      <x:c r="C34" s="2"/>
      <x:c r="D34" s="2"/>
      <x:c r="E34" s="2"/>
      <x:c r="F34" s="2"/>
      <x:c r="G34" s="2"/>
      <x:c r="H34" s="2"/>
      <x:c r="I34" s="2"/>
      <x:c r="J34" s="2"/>
      <x:c r="K34" s="2"/>
      <x:c r="L34" s="2"/>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row>
    <x:row r="35">
      <x:c r="B35" s="2"/>
      <x:c r="C35" s="2"/>
      <x:c r="D35" s="2"/>
      <x:c r="E35" s="2"/>
      <x:c r="F35" s="2"/>
      <x:c r="G35" s="2"/>
      <x:c r="H35" s="2"/>
      <x:c r="I35" s="2"/>
      <x:c r="J35" s="2"/>
      <x:c r="K35" s="2"/>
      <x:c r="L35" s="2"/>
      <x:c r="M35" s="2"/>
      <x:c r="N35" s="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row>
    <x:row r="36">
      <x:c r="B36" s="2"/>
      <x:c r="C36" s="2"/>
      <x:c r="D36" s="2"/>
      <x:c r="E36" s="2"/>
      <x:c r="F36" s="2"/>
      <x:c r="G36" s="2"/>
      <x:c r="H36" s="2"/>
      <x:c r="I36" s="2"/>
      <x:c r="J36" s="2"/>
      <x:c r="K36" s="2"/>
      <x:c r="L36" s="2"/>
      <x:c r="M36" s="2"/>
      <x:c r="N36" s="2"/>
      <x:c r="O36" s="2"/>
      <x:c r="P36" s="2"/>
      <x:c r="Q36" s="2"/>
      <x:c r="R36" s="2"/>
      <x:c r="S36" s="2"/>
      <x:c r="T36" s="2"/>
      <x:c r="U36" s="2"/>
      <x:c r="V36" s="2"/>
      <x:c r="W36" s="2"/>
      <x:c r="X36" s="2"/>
      <x:c r="Y36" s="2"/>
      <x:c r="Z36" s="2"/>
      <x:c r="AA36" s="2"/>
      <x:c r="AB36" s="2"/>
      <x:c r="AC36" s="2"/>
      <x:c r="AD36" s="2"/>
      <x:c r="AE36" s="2"/>
      <x:c r="AF36" s="2"/>
      <x:c r="AG36" s="2"/>
      <x:c r="AH36" s="2"/>
      <x:c r="AI36" s="2"/>
      <x:c r="AJ36" s="2"/>
      <x:c r="AK36" s="2"/>
      <x:c r="AL36" s="2"/>
      <x:c r="AM36" s="2"/>
      <x:c r="AN36" s="2"/>
      <x:c r="AO36" s="2"/>
      <x:c r="AP36" s="2"/>
      <x:c r="AQ36" s="2"/>
      <x:c r="AR36" s="2"/>
      <x:c r="AS36" s="2"/>
    </x:row>
    <x:row r="37">
      <x:c r="B37" s="2"/>
      <x:c r="C37" s="2"/>
      <x:c r="D37" s="2"/>
      <x:c r="E37" s="2"/>
      <x:c r="F37" s="2"/>
      <x:c r="G37" s="2"/>
      <x:c r="H37" s="2"/>
      <x:c r="I37" s="2"/>
      <x:c r="J37" s="2"/>
      <x:c r="K37" s="2"/>
      <x:c r="L37" s="2"/>
      <x:c r="M37" s="2"/>
      <x:c r="N37" s="2"/>
      <x:c r="O37" s="2"/>
      <x:c r="P37" s="2"/>
      <x:c r="Q37" s="2"/>
      <x:c r="R37" s="2"/>
      <x:c r="S37" s="2"/>
      <x:c r="T37" s="2"/>
      <x:c r="U37" s="2"/>
      <x:c r="V37" s="2"/>
      <x:c r="W37" s="2"/>
      <x:c r="X37" s="2"/>
      <x:c r="Y37" s="2"/>
      <x:c r="Z37" s="2"/>
      <x:c r="AA37" s="2"/>
      <x:c r="AB37" s="2"/>
      <x:c r="AC37" s="2"/>
      <x:c r="AD37" s="2"/>
      <x:c r="AE37" s="2"/>
      <x:c r="AF37" s="2"/>
      <x:c r="AG37" s="2"/>
      <x:c r="AH37" s="2"/>
      <x:c r="AI37" s="2"/>
      <x:c r="AJ37" s="2"/>
      <x:c r="AK37" s="2"/>
      <x:c r="AL37" s="2"/>
      <x:c r="AM37" s="2"/>
      <x:c r="AN37" s="2"/>
      <x:c r="AO37" s="2"/>
      <x:c r="AP37" s="2"/>
      <x:c r="AQ37" s="2"/>
      <x:c r="AR37" s="2"/>
      <x:c r="AS37" s="2"/>
    </x:row>
    <x:row r="38">
      <x:c r="B38" s="2"/>
      <x:c r="C38" s="2"/>
      <x:c r="D38" s="2"/>
      <x:c r="E38" s="2"/>
      <x:c r="F38" s="2"/>
      <x:c r="G38" s="2"/>
      <x:c r="H38" s="2"/>
      <x:c r="I38" s="2"/>
      <x:c r="J38" s="2"/>
      <x:c r="K38" s="2"/>
      <x:c r="L38" s="2"/>
      <x:c r="M38" s="2"/>
      <x:c r="N38" s="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row>
    <x:row r="39">
      <x:c r="B39" s="2"/>
      <x:c r="C39" s="2"/>
      <x:c r="D39" s="2"/>
      <x:c r="E39" s="2"/>
      <x:c r="F39" s="2"/>
      <x:c r="G39" s="2"/>
      <x:c r="H39" s="2"/>
      <x:c r="I39" s="2"/>
      <x:c r="J39" s="2"/>
      <x:c r="K39" s="2"/>
      <x:c r="L39" s="2"/>
      <x:c r="M39" s="2"/>
      <x:c r="N39" s="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row>
    <x:row r="40">
      <x:c r="B40" s="2"/>
      <x:c r="C40" s="2"/>
      <x:c r="D40" s="2"/>
      <x:c r="E40" s="2"/>
      <x:c r="F40" s="2"/>
      <x:c r="G40" s="2"/>
      <x:c r="H40" s="2"/>
      <x:c r="I40" s="2"/>
      <x:c r="J40" s="2"/>
      <x:c r="K40" s="2"/>
      <x:c r="L40" s="2"/>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row>
    <x:row r="41">
      <x:c r="B41" s="2"/>
      <x:c r="C41" s="2"/>
      <x:c r="D41" s="2"/>
      <x:c r="E41" s="2"/>
      <x:c r="F41" s="2"/>
      <x:c r="G41" s="2"/>
      <x:c r="H41" s="2"/>
      <x:c r="I41" s="2"/>
      <x:c r="J41" s="2"/>
      <x:c r="K41" s="2"/>
      <x:c r="L41" s="2"/>
      <x:c r="M41" s="2"/>
      <x:c r="N41" s="2"/>
      <x:c r="O41" s="2"/>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row>
    <x:row r="42">
      <x:c r="B42" s="2"/>
      <x:c r="C42" s="2"/>
      <x:c r="D42" s="2"/>
      <x:c r="E42" s="2"/>
      <x:c r="F42" s="2"/>
      <x:c r="G42" s="2"/>
      <x:c r="H42" s="2"/>
      <x:c r="I42" s="2"/>
      <x:c r="J42" s="2"/>
      <x:c r="K42" s="2"/>
      <x:c r="L42" s="2"/>
      <x:c r="M42" s="2"/>
      <x:c r="N42" s="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row>
    <x:row r="43">
      <x:c r="B43" s="2"/>
      <x:c r="C43" s="2"/>
      <x:c r="D43" s="2"/>
      <x:c r="E43" s="2"/>
      <x:c r="F43" s="2"/>
      <x:c r="G43" s="2"/>
      <x:c r="H43" s="2"/>
      <x:c r="I43" s="2"/>
      <x:c r="J43" s="2"/>
      <x:c r="K43" s="2"/>
      <x:c r="L43" s="2"/>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row>
    <x:row r="44">
      <x:c r="B44" s="2"/>
      <x:c r="C44" s="2"/>
      <x:c r="D44" s="2"/>
      <x:c r="E44" s="2"/>
      <x:c r="F44" s="2"/>
      <x:c r="G44" s="2"/>
      <x:c r="H44" s="2"/>
      <x:c r="I44" s="2"/>
      <x:c r="J44" s="2"/>
      <x:c r="K44" s="2"/>
      <x:c r="L44" s="2"/>
      <x:c r="M44" s="2"/>
      <x:c r="N44" s="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row>
    <x:row r="45">
      <x:c r="B45" s="2"/>
      <x:c r="C45" s="2"/>
      <x:c r="D45" s="2"/>
      <x:c r="E45" s="2"/>
      <x:c r="F45" s="2"/>
      <x:c r="G45" s="2"/>
      <x:c r="H45" s="2"/>
      <x:c r="I45" s="2"/>
      <x:c r="J45" s="2"/>
      <x:c r="K45" s="2"/>
      <x:c r="L45" s="2"/>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row>
    <x:row r="46">
      <x:c r="B46" s="2"/>
      <x:c r="C46" s="2"/>
      <x:c r="D46" s="2"/>
      <x:c r="E46" s="2"/>
      <x:c r="F46" s="2"/>
      <x:c r="G46" s="2"/>
      <x:c r="H46" s="2"/>
      <x:c r="I46" s="2"/>
      <x:c r="J46" s="2"/>
      <x:c r="K46" s="2"/>
      <x:c r="L46" s="2"/>
      <x:c r="M46" s="2"/>
      <x:c r="N46" s="2"/>
      <x:c r="O46" s="2"/>
      <x:c r="P46" s="2"/>
      <x:c r="Q46" s="2"/>
      <x:c r="R46" s="2"/>
      <x:c r="S46" s="2"/>
      <x:c r="T46" s="2"/>
      <x:c r="U46" s="2"/>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row>
    <x:row r="47">
      <x:c r="B47" s="2"/>
      <x:c r="C47" s="2"/>
      <x:c r="D47" s="2"/>
      <x:c r="E47" s="2"/>
      <x:c r="F47" s="2"/>
      <x:c r="G47" s="2"/>
      <x:c r="H47" s="2"/>
      <x:c r="I47" s="2"/>
      <x:c r="J47" s="2"/>
      <x:c r="K47" s="2"/>
      <x:c r="L47" s="2"/>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row>
    <x:row r="48">
      <x:c r="B48" s="2"/>
      <x:c r="C48" s="2"/>
      <x:c r="D48" s="2"/>
      <x:c r="E48" s="2"/>
      <x:c r="F48" s="2"/>
      <x:c r="G48" s="2"/>
      <x:c r="H48" s="2"/>
      <x:c r="I48" s="2"/>
      <x:c r="J48" s="2"/>
      <x:c r="K48" s="2"/>
      <x:c r="L48" s="2"/>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row>
    <x:row r="49">
      <x:c r="B49" s="2"/>
      <x:c r="C49" s="2"/>
      <x:c r="D49" s="2"/>
      <x:c r="E49" s="2"/>
      <x:c r="F49" s="2"/>
      <x:c r="G49" s="2"/>
      <x:c r="H49" s="2"/>
      <x:c r="I49" s="2"/>
      <x:c r="J49" s="2"/>
      <x:c r="K49" s="2"/>
      <x:c r="L49" s="2"/>
      <x:c r="M49" s="2"/>
      <x:c r="N49" s="2"/>
      <x:c r="O49" s="2"/>
      <x:c r="P49" s="2"/>
      <x:c r="Q49" s="2"/>
      <x:c r="R49" s="2"/>
      <x:c r="S49" s="2"/>
      <x:c r="T49" s="2"/>
      <x:c r="U49" s="2"/>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row>
    <x:row r="50">
      <x:c r="B50" s="2"/>
      <x:c r="C50" s="2"/>
      <x:c r="D50" s="2"/>
      <x:c r="E50" s="2"/>
      <x:c r="F50" s="2"/>
      <x:c r="G50" s="2"/>
      <x:c r="H50" s="2"/>
      <x:c r="I50" s="2"/>
      <x:c r="J50" s="2"/>
      <x:c r="K50" s="2"/>
      <x:c r="L50" s="2"/>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row>
    <x:row r="51">
      <x:c r="B51" s="2"/>
      <x:c r="C51" s="2"/>
      <x:c r="D51" s="2"/>
      <x:c r="E51" s="2"/>
      <x:c r="F51" s="2"/>
      <x:c r="G51" s="2"/>
      <x:c r="H51" s="2"/>
      <x:c r="I51" s="2"/>
      <x:c r="J51" s="2"/>
      <x:c r="K51" s="2"/>
      <x:c r="L51" s="2"/>
      <x:c r="M51" s="2"/>
      <x:c r="N51" s="2"/>
      <x:c r="O51" s="2"/>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row>
    <x:row r="52">
      <x:c r="B52" s="2"/>
      <x:c r="C52" s="2"/>
      <x:c r="D52" s="2"/>
      <x:c r="E52" s="2"/>
      <x:c r="F52" s="2"/>
      <x:c r="G52" s="2"/>
      <x:c r="H52" s="2"/>
      <x:c r="I52" s="2"/>
      <x:c r="J52" s="2"/>
      <x:c r="K52" s="2"/>
      <x:c r="L52" s="2"/>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row>
    <x:row r="53">
      <x:c r="B53" s="2"/>
      <x:c r="C53" s="2"/>
      <x:c r="D53" s="2"/>
      <x:c r="E53" s="2"/>
      <x:c r="F53" s="2"/>
      <x:c r="G53" s="2"/>
      <x:c r="H53" s="2"/>
      <x:c r="I53" s="2"/>
      <x:c r="J53" s="2"/>
      <x:c r="K53" s="2"/>
      <x:c r="L53" s="2"/>
      <x:c r="M53" s="2"/>
      <x:c r="N53" s="2"/>
      <x:c r="O53" s="2"/>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row>
    <x:row r="54">
      <x:c r="B54" s="2"/>
      <x:c r="C54" s="2"/>
      <x:c r="D54" s="2"/>
      <x:c r="E54" s="2"/>
      <x:c r="F54" s="2"/>
      <x:c r="G54" s="2"/>
      <x:c r="H54" s="2"/>
      <x:c r="I54" s="2"/>
      <x:c r="J54" s="2"/>
      <x:c r="K54" s="2"/>
      <x:c r="L54" s="2"/>
      <x:c r="M54" s="2"/>
      <x:c r="N54" s="2"/>
      <x:c r="O54" s="2"/>
      <x:c r="P54" s="2"/>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row>
    <x:row r="55">
      <x:c r="B55" s="2"/>
      <x:c r="C55" s="2"/>
      <x:c r="D55" s="2"/>
      <x:c r="E55" s="2"/>
      <x:c r="F55" s="2"/>
      <x:c r="G55" s="2"/>
      <x:c r="H55" s="2"/>
      <x:c r="I55" s="2"/>
      <x:c r="J55" s="2"/>
      <x:c r="K55" s="2"/>
      <x:c r="L55" s="2"/>
      <x:c r="M55" s="2"/>
      <x:c r="N55" s="2"/>
      <x:c r="O55" s="2"/>
      <x:c r="P55" s="2"/>
      <x:c r="Q55" s="2"/>
      <x:c r="R55" s="2"/>
      <x:c r="S55" s="2"/>
      <x:c r="T55" s="2"/>
      <x:c r="U55" s="2"/>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row>
    <x:row r="56">
      <x:c r="B56" s="2"/>
      <x:c r="C56" s="2"/>
      <x:c r="D56" s="2"/>
      <x:c r="E56" s="2"/>
      <x:c r="F56" s="2"/>
      <x:c r="G56" s="2"/>
      <x:c r="H56" s="2"/>
      <x:c r="I56" s="2"/>
      <x:c r="J56" s="2"/>
      <x:c r="K56" s="2"/>
      <x:c r="L56" s="2"/>
      <x:c r="M56" s="2"/>
      <x:c r="N56" s="2"/>
      <x:c r="O56" s="2"/>
      <x:c r="P56" s="2"/>
      <x:c r="Q56" s="2"/>
      <x:c r="R56" s="2"/>
      <x:c r="S56" s="2"/>
      <x:c r="T56" s="2"/>
      <x:c r="U56" s="2"/>
      <x:c r="V56" s="2"/>
      <x:c r="W56" s="2"/>
      <x:c r="X56" s="2"/>
      <x:c r="Y56" s="2"/>
      <x:c r="Z56" s="2"/>
      <x:c r="AA56" s="2"/>
      <x:c r="AB56" s="2"/>
      <x:c r="AC56" s="2"/>
      <x:c r="AD56" s="2"/>
      <x:c r="AE56" s="2"/>
      <x:c r="AF56" s="2"/>
      <x:c r="AG56" s="2"/>
      <x:c r="AH56" s="2"/>
      <x:c r="AI56" s="2"/>
      <x:c r="AJ56" s="2"/>
      <x:c r="AK56" s="2"/>
      <x:c r="AL56" s="2"/>
      <x:c r="AM56" s="2"/>
      <x:c r="AN56" s="2"/>
      <x:c r="AO56" s="2"/>
      <x:c r="AP56" s="2"/>
      <x:c r="AQ56" s="2"/>
      <x:c r="AR56" s="2"/>
      <x:c r="AS56" s="2"/>
    </x:row>
    <x:row r="57">
      <x:c r="B57" s="2"/>
      <x:c r="C57" s="2"/>
      <x:c r="D57" s="2"/>
      <x:c r="E57" s="2"/>
      <x:c r="F57" s="2"/>
      <x:c r="G57" s="2"/>
      <x:c r="H57" s="2"/>
      <x:c r="I57" s="2"/>
      <x:c r="J57" s="2"/>
      <x:c r="K57" s="2"/>
      <x:c r="L57" s="2"/>
      <x:c r="M57" s="2"/>
      <x:c r="N57" s="2"/>
      <x:c r="O57" s="2"/>
      <x:c r="P57" s="2"/>
      <x:c r="Q57" s="2"/>
      <x:c r="R57" s="2"/>
      <x:c r="S57" s="2"/>
      <x:c r="T57" s="2"/>
      <x:c r="U57" s="2"/>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row>
    <x:row r="58">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row>
    <x:row r="59">
      <x:c r="B59" s="2"/>
      <x:c r="C59" s="2"/>
      <x:c r="D59" s="2"/>
      <x:c r="E59" s="2"/>
      <x:c r="F59" s="2"/>
      <x:c r="G59" s="2"/>
      <x:c r="H59" s="2"/>
      <x:c r="I59" s="2"/>
      <x:c r="J59" s="2"/>
      <x:c r="K59" s="2"/>
      <x:c r="L59" s="2"/>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row>
    <x:row r="60">
      <x:c r="B60" s="2"/>
      <x:c r="C60" s="2"/>
      <x:c r="D60" s="2"/>
      <x:c r="E60" s="2"/>
      <x:c r="F60" s="2"/>
      <x:c r="G60" s="2"/>
      <x:c r="H60" s="2"/>
      <x:c r="I60" s="2"/>
      <x:c r="J60" s="2"/>
      <x:c r="K60" s="2"/>
      <x:c r="L60" s="2"/>
      <x:c r="M60" s="2"/>
      <x:c r="N60" s="2"/>
      <x:c r="O60" s="2"/>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row>
    <x:row r="61">
      <x:c r="B61" s="2"/>
      <x:c r="C61" s="2"/>
      <x:c r="D61" s="2"/>
      <x:c r="E61" s="2"/>
      <x:c r="F61" s="2"/>
      <x:c r="G61" s="2"/>
      <x:c r="H61" s="2"/>
      <x:c r="I61" s="2"/>
      <x:c r="J61" s="2"/>
      <x:c r="K61" s="2"/>
      <x:c r="L61" s="2"/>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row>
    <x:row r="62">
      <x:c r="B62" s="2"/>
      <x:c r="C62" s="2"/>
      <x:c r="D62" s="2"/>
      <x:c r="E62" s="2"/>
      <x:c r="F62" s="2"/>
      <x:c r="G62" s="2"/>
      <x:c r="H62" s="2"/>
      <x:c r="I62" s="2"/>
      <x:c r="J62" s="2"/>
      <x:c r="K62" s="2"/>
      <x:c r="L62" s="2"/>
      <x:c r="M62" s="2"/>
      <x:c r="N62" s="2"/>
      <x:c r="O62" s="2"/>
      <x:c r="P62" s="2"/>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row>
    <x:row r="63">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row>
    <x:row r="64">
      <x:c r="B64" s="2"/>
      <x:c r="C64" s="2"/>
      <x:c r="D64" s="2"/>
      <x:c r="E64" s="2"/>
      <x:c r="F64" s="2"/>
      <x:c r="G64" s="2"/>
      <x:c r="H64" s="2"/>
      <x:c r="I64" s="2"/>
      <x:c r="J64" s="2"/>
      <x:c r="K64" s="2"/>
      <x:c r="L64" s="2"/>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row>
    <x:row r="65">
      <x:c r="B65" s="2"/>
      <x:c r="C65" s="2"/>
      <x:c r="D65" s="2"/>
      <x:c r="E65" s="2"/>
      <x:c r="F65" s="2"/>
      <x:c r="G65" s="2"/>
      <x:c r="H65" s="2"/>
      <x:c r="I65" s="2"/>
      <x:c r="J65" s="2"/>
      <x:c r="K65" s="2"/>
      <x:c r="L65" s="2"/>
      <x:c r="M65" s="2"/>
      <x:c r="N65" s="2"/>
      <x:c r="O65" s="2"/>
      <x:c r="P65" s="2"/>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row>
    <x:row r="66">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row>
    <x:row r="67">
      <x:c r="B67" s="2"/>
      <x:c r="C67" s="2"/>
      <x:c r="D67" s="2"/>
      <x:c r="E67" s="2"/>
      <x:c r="F67" s="2"/>
      <x:c r="G67" s="2"/>
      <x:c r="H67" s="2"/>
      <x:c r="I67" s="2"/>
      <x:c r="J67" s="2"/>
      <x:c r="K67" s="2"/>
      <x:c r="L67" s="2"/>
      <x:c r="M67" s="2"/>
      <x:c r="N67" s="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row>
    <x:row r="68">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row>
    <x:row r="69">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row>
    <x:row r="70">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row>
    <x:row r="71">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row>
    <x:row r="7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row>
    <x:row r="73">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row>
    <x:row r="74">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row>
    <x:row r="75">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row>
    <x:row r="76">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row>
    <x:row r="77">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row>
    <x:row r="78">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row>
    <x:row r="79">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row>
    <x:row r="80">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row>
    <x:row r="81">
      <x:c r="B81" s="2"/>
      <x:c r="C81" s="2"/>
      <x:c r="D81" s="2"/>
      <x:c r="E81" s="2"/>
      <x:c r="F81" s="2"/>
      <x:c r="G81" s="2"/>
      <x:c r="H81" s="2"/>
      <x:c r="I81" s="2"/>
      <x:c r="J81" s="2"/>
      <x:c r="K81" s="2"/>
      <x:c r="L81" s="2"/>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row>
    <x:row r="8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row>
    <x:row r="83">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row>
    <x:row r="84">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row>
    <x:row r="85">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row>
    <x:row r="86">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row>
    <x:row r="87">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row>
    <x:row r="88">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row>
    <x:row r="89">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row>
    <x:row r="90">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row>
    <x:row r="91">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row>
    <x:row r="9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row>
    <x:row r="93">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row>
    <x:row r="94">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row>
    <x:row r="95">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row>
    <x:row r="96">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row>
    <x:row r="97">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row>
    <x:row r="98">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row>
    <x:row r="99">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row>
    <x:row r="100">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row>
    <x:row r="101">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row>
    <x:row r="10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row>
    <x:row r="103">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row>
    <x:row r="104">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row>
    <x:row r="105">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row>
    <x:row r="106">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row>
    <x:row r="107">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row>
    <x:row r="108">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row>
    <x:row r="109">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row>
    <x:row r="110">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row>
    <x:row r="111">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row>
    <x:row r="11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row>
    <x:row r="113">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row>
    <x:row r="114">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row>
    <x:row r="115">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row>
    <x:row r="116">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row>
    <x:row r="117">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row>
    <x:row r="118">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row>
    <x:row r="119">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row>
    <x:row r="120">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row>
    <x:row r="121">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row>
    <x:row r="12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row>
    <x:row r="123">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row>
    <x:row r="124">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row>
    <x:row r="125">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row>
    <x:row r="126">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row>
    <x:row r="127">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row>
    <x:row r="128">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row>
    <x:row r="129">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row>
    <x:row r="130">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row>
    <x:row r="131">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row>
    <x:row r="13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row>
    <x:row r="133">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row>
    <x:row r="134">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row>
    <x:row r="135">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row>
    <x:row r="136">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row>
    <x:row r="137">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row>
    <x:row r="138">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row>
    <x:row r="139">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row>
    <x:row r="140">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row>
    <x:row r="141">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row>
    <x:row r="14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row>
    <x:row r="143">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row>
    <x:row r="144">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row>
    <x:row r="145">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row>
    <x:row r="146">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row>
    <x:row r="147">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row>
    <x:row r="148">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row>
    <x:row r="149">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row>
    <x:row r="150">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row>
    <x:row r="151">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row>
    <x:row r="15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row>
    <x:row r="153">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row>
    <x:row r="154">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row>
    <x:row r="155">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row>
    <x:row r="156">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row>
    <x:row r="157">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row>
    <x:row r="158">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row>
    <x:row r="159">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row>
    <x:row r="160">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row>
    <x:row r="161">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row>
    <x:row r="16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row>
    <x:row r="163">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row>
    <x:row r="164">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row>
    <x:row r="165">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row>
    <x:row r="166">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row>
    <x:row r="167">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row>
    <x:row r="168">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row>
    <x:row r="169">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row>
    <x:row r="170">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row>
    <x:row r="171">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row>
    <x:row r="17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row>
    <x:row r="173">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row>
    <x:row r="174">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row>
    <x:row r="175">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row>
    <x:row r="176">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row>
    <x:row r="177">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row>
    <x:row r="178">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row>
    <x:row r="179">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row>
    <x:row r="180">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row>
    <x:row r="181">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row>
    <x:row r="18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row>
    <x:row r="183">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row>
    <x:row r="184">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row>
    <x:row r="185">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row>
    <x:row r="186">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row>
    <x:row r="187">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row>
    <x:row r="188">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row>
    <x:row r="189">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row>
    <x:row r="190">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row>
    <x:row r="191">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row>
    <x:row r="19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row>
    <x:row r="193">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row>
    <x:row r="194">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row>
    <x:row r="195">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row>
    <x:row r="196">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row>
    <x:row r="197">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row>
    <x:row r="198">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row>
    <x:row r="199">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row>
    <x:row r="200">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row>
    <x:row r="201">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row>
    <x:row r="20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row>
    <x:row r="203">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row>
    <x:row r="204">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row>
    <x:row r="205">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row>
    <x:row r="206">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row>
    <x:row r="207">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row>
    <x:row r="208">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row>
    <x:row r="209">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row>
    <x:row r="210">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row>
    <x:row r="211">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row>
    <x:row r="21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row>
    <x:row r="213">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row>
    <x:row r="214">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row>
    <x:row r="215">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row>
    <x:row r="216">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row>
    <x:row r="217">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row>
    <x:row r="218">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row>
    <x:row r="219">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row>
    <x:row r="220">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row>
    <x:row r="221">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row>
    <x:row r="22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row>
    <x:row r="223">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row>
    <x:row r="224">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row>
    <x:row r="225">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row>
    <x:row r="226">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row>
    <x:row r="227">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row>
    <x:row r="228">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row>
    <x:row r="229">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row>
    <x:row r="230">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row>
    <x:row r="231">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row>
    <x:row r="23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row>
    <x:row r="233">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row>
    <x:row r="234">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row>
    <x:row r="235">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row>
    <x:row r="236">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row>
    <x:row r="237">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row>
    <x:row r="238">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row>
    <x:row r="239">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row>
    <x:row r="240">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row>
    <x:row r="241">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row>
    <x:row r="24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row>
    <x:row r="243">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row>
    <x:row r="244">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row>
    <x:row r="245">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row>
    <x:row r="246">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row>
    <x:row r="247">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row>
    <x:row r="248">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row>
    <x:row r="249">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row>
    <x:row r="250">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row>
    <x:row r="251">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row>
    <x:row r="25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row>
    <x:row r="253">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row>
    <x:row r="254">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row>
    <x:row r="255">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row>
    <x:row r="256">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row>
    <x:row r="257">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row>
    <x:row r="258">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row>
    <x:row r="259">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row>
    <x:row r="260">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row>
    <x:row r="261">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row>
    <x:row r="26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row>
    <x:row r="263">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row>
    <x:row r="264">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row>
    <x:row r="265">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row>
    <x:row r="266">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row>
    <x:row r="267">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row>
    <x:row r="268">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row>
    <x:row r="269">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row>
    <x:row r="270">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row>
    <x:row r="271">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row>
    <x:row r="27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row>
    <x:row r="273">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row>
    <x:row r="274">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row>
    <x:row r="275">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row>
    <x:row r="276">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row>
    <x:row r="277">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row>
    <x:row r="278">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row>
    <x:row r="279">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row>
    <x:row r="280">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row>
    <x:row r="281">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row>
    <x:row r="28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row>
    <x:row r="283">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row>
    <x:row r="284">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row>
    <x:row r="285">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row>
    <x:row r="286">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row>
    <x:row r="287">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row>
    <x:row r="288">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row>
    <x:row r="289">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row>
    <x:row r="290">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row>
    <x:row r="291">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row>
    <x:row r="29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row>
    <x:row r="293">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row>
    <x:row r="294">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row>
    <x:row r="295">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row>
    <x:row r="296">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row>
    <x:row r="297">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row>
    <x:row r="298">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row>
    <x:row r="299">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row>
    <x:row r="300">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row>
    <x:row r="301">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row>
    <x:row r="30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row>
    <x:row r="303">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row>
    <x:row r="304">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row>
    <x:row r="305">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row>
    <x:row r="306">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row>
    <x:row r="307">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row>
    <x:row r="308">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row>
    <x:row r="309">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row>
    <x:row r="310">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row>
    <x:row r="311">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row>
    <x:row r="31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row>
    <x:row r="313">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row>
    <x:row r="314">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row>
    <x:row r="315">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row>
    <x:row r="316">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row>
    <x:row r="317">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row>
    <x:row r="318">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row>
    <x:row r="319">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row>
    <x:row r="320">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row>
    <x:row r="321">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row>
    <x:row r="32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row>
    <x:row r="323">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row>
    <x:row r="324">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row>
    <x:row r="325">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row>
    <x:row r="326">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row>
    <x:row r="327">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row>
    <x:row r="328">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row>
    <x:row r="329">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row>
    <x:row r="330">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row>
    <x:row r="331">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row>
    <x:row r="33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row>
    <x:row r="333">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row>
    <x:row r="334">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row>
    <x:row r="335">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row>
    <x:row r="336">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row>
    <x:row r="337">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row>
    <x:row r="338">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row>
    <x:row r="339">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row>
    <x:row r="340">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row>
    <x:row r="341">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row>
    <x:row r="34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row>
    <x:row r="343">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row>
    <x:row r="344">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row>
    <x:row r="345">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row>
    <x:row r="346">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row>
    <x:row r="347">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row>
    <x:row r="348">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row>
    <x:row r="349">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row>
    <x:row r="350">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row>
    <x:row r="351">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row>
    <x:row r="35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row>
    <x:row r="353">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row>
    <x:row r="354">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row>
    <x:row r="355">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row>
    <x:row r="356">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row>
    <x:row r="357">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row>
    <x:row r="358">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row>
    <x:row r="359">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row>
    <x:row r="360">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row>
    <x:row r="361">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row>
    <x:row r="36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row>
    <x:row r="363">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row>
    <x:row r="364">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row>
    <x:row r="365">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row>
    <x:row r="366">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row>
    <x:row r="367">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row>
    <x:row r="368">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row>
    <x:row r="369">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row>
    <x:row r="370">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row>
    <x:row r="371">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row>
    <x:row r="37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row>
    <x:row r="373">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row>
    <x:row r="374">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row>
    <x:row r="375">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row>
    <x:row r="376">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row>
    <x:row r="377">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row>
    <x:row r="378">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row>
    <x:row r="379">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row>
    <x:row r="380">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row>
    <x:row r="381">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row>
    <x:row r="38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row>
    <x:row r="383">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row>
    <x:row r="384">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row>
    <x:row r="385">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row>
    <x:row r="386">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row>
    <x:row r="387">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row>
    <x:row r="388">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row>
    <x:row r="389">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row>
    <x:row r="390">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row>
    <x:row r="391">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row>
    <x:row r="39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row>
    <x:row r="393">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row>
    <x:row r="394">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row>
    <x:row r="395">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row>
    <x:row r="396">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row>
    <x:row r="397">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row>
    <x:row r="398">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row>
    <x:row r="399">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row>
    <x:row r="400">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row>
    <x:row r="401">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row>
    <x:row r="40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row>
    <x:row r="403">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row>
    <x:row r="404">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row>
    <x:row r="405">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row>
    <x:row r="406">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row>
    <x:row r="407">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row>
    <x:row r="408">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row>
    <x:row r="409">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row>
    <x:row r="410">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row>
    <x:row r="411">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row>
    <x:row r="41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row>
    <x:row r="413">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row>
    <x:row r="414">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row>
    <x:row r="415">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row>
    <x:row r="416">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row>
    <x:row r="417">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row>
    <x:row r="418">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row>
    <x:row r="419">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row>
    <x:row r="420">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row>
    <x:row r="421">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row>
    <x:row r="42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row>
    <x:row r="423">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row>
    <x:row r="424">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row>
    <x:row r="425">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row>
    <x:row r="426">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row>
    <x:row r="427">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row>
    <x:row r="428">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row>
    <x:row r="429">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row>
    <x:row r="430">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row>
    <x:row r="431">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row>
    <x:row r="43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row>
    <x:row r="433">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row>
    <x:row r="434">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row>
    <x:row r="435">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row>
    <x:row r="436">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row>
    <x:row r="437">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row>
    <x:row r="438">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row>
    <x:row r="439">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row>
    <x:row r="440">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row>
    <x:row r="441">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row>
    <x:row r="44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row>
    <x:row r="443">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row>
    <x:row r="444">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row>
    <x:row r="445">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row>
    <x:row r="446">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row>
    <x:row r="447">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row>
    <x:row r="448">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row>
    <x:row r="449">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row>
    <x:row r="450">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row>
    <x:row r="451">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row>
    <x:row r="45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row>
    <x:row r="453">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row>
    <x:row r="454">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row>
    <x:row r="455">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row>
    <x:row r="456">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row>
    <x:row r="457">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row>
    <x:row r="458">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row>
    <x:row r="459">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row>
    <x:row r="460">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row>
    <x:row r="461">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row>
    <x:row r="46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row>
    <x:row r="463">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row>
    <x:row r="464">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row>
    <x:row r="465">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row>
    <x:row r="466">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row>
    <x:row r="467">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row>
    <x:row r="468">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row>
    <x:row r="469">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row>
    <x:row r="470">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row>
    <x:row r="471">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row>
    <x:row r="47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row>
    <x:row r="473">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row>
    <x:row r="474">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row>
    <x:row r="475">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row>
    <x:row r="476">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row>
    <x:row r="477">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row>
    <x:row r="478">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row>
    <x:row r="479">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row>
    <x:row r="480">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row>
    <x:row r="481">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row>
    <x:row r="48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row>
    <x:row r="483">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row>
    <x:row r="484">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row>
    <x:row r="485">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row>
    <x:row r="486">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row>
    <x:row r="487">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row>
    <x:row r="488">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row>
    <x:row r="489">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row>
    <x:row r="490">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row>
    <x:row r="491">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row>
    <x:row r="49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row>
    <x:row r="493">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row>
    <x:row r="494">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row>
    <x:row r="495">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row>
    <x:row r="496">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row>
    <x:row r="497">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row>
    <x:row r="498">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row>
    <x:row r="499">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row>
    <x:row r="500">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row>
    <x:row r="501">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row>
    <x:row r="50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row>
    <x:row r="503">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row>
    <x:row r="504">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row>
    <x:row r="505">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row>
    <x:row r="506">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row>
    <x:row r="507">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row>
    <x:row r="508">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row>
    <x:row r="509">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row>
    <x:row r="510">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row>
    <x:row r="511">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row>
    <x:row r="51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row>
    <x:row r="513">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row>
    <x:row r="514">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row>
    <x:row r="515">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row>
    <x:row r="516">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row>
    <x:row r="517">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row>
    <x:row r="518">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row>
    <x:row r="519">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row>
    <x:row r="520">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row>
    <x:row r="521">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row>
    <x:row r="52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row>
    <x:row r="523">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row>
    <x:row r="524">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row>
    <x:row r="525">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row>
    <x:row r="526">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row>
    <x:row r="527">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row>
    <x:row r="528">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row>
    <x:row r="529">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row>
    <x:row r="530">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row>
    <x:row r="531">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row>
    <x:row r="53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row>
    <x:row r="533">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row>
    <x:row r="534">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row>
    <x:row r="535">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row>
    <x:row r="536">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row>
    <x:row r="537">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row>
    <x:row r="538">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row>
    <x:row r="539">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row>
    <x:row r="540">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row>
    <x:row r="541">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row>
    <x:row r="54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row>
    <x:row r="543">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row>
    <x:row r="544">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row>
    <x:row r="545">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row>
    <x:row r="546">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row>
    <x:row r="547">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row>
    <x:row r="548">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row>
    <x:row r="549">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row>
    <x:row r="550">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row>
    <x:row r="551">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row>
    <x:row r="55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row>
    <x:row r="553">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row>
    <x:row r="554">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row>
    <x:row r="555">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row>
    <x:row r="556">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row>
    <x:row r="557">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row>
    <x:row r="558">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row>
    <x:row r="559">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row>
    <x:row r="560">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row>
    <x:row r="561">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row>
    <x:row r="56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row>
    <x:row r="563">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row>
    <x:row r="564">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row>
    <x:row r="565">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row>
    <x:row r="566">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row>
    <x:row r="567">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row>
    <x:row r="568">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row>
    <x:row r="569">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row>
    <x:row r="570">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row>
    <x:row r="571">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row>
    <x:row r="57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row>
    <x:row r="573">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row>
    <x:row r="574">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row>
    <x:row r="575">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row>
    <x:row r="576">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row>
    <x:row r="577">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row>
    <x:row r="578">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row>
    <x:row r="579">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row>
    <x:row r="580">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row>
    <x:row r="581">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row>
    <x:row r="58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row>
    <x:row r="583">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row>
    <x:row r="584">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row>
    <x:row r="585">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row>
    <x:row r="586">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row>
    <x:row r="587">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row>
    <x:row r="588">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row>
    <x:row r="589">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row>
    <x:row r="590">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row>
    <x:row r="591">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row>
    <x:row r="59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row>
    <x:row r="593">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row>
    <x:row r="594">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row>
    <x:row r="595">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row>
    <x:row r="596">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row>
    <x:row r="597">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row>
    <x:row r="598">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row>
    <x:row r="599">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row>
    <x:row r="600">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row>
    <x:row r="601">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row>
    <x:row r="60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row>
    <x:row r="603">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row>
    <x:row r="604">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row>
    <x:row r="605">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row>
    <x:row r="606">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row>
    <x:row r="607">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row>
    <x:row r="608">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row>
    <x:row r="609">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row>
    <x:row r="610">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row>
    <x:row r="611">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row>
    <x:row r="61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row>
    <x:row r="613">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row>
    <x:row r="614">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row>
    <x:row r="615">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row>
    <x:row r="616">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row>
    <x:row r="617">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row>
    <x:row r="618">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row>
    <x:row r="619">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row>
    <x:row r="620">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row>
    <x:row r="621">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row>
    <x:row r="62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row>
    <x:row r="623">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row>
    <x:row r="624">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row>
    <x:row r="625">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row>
    <x:row r="626">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row>
    <x:row r="627">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row>
    <x:row r="628">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row>
    <x:row r="629">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row>
    <x:row r="630">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row>
    <x:row r="631">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row>
    <x:row r="63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row>
    <x:row r="633">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row>
    <x:row r="634">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row>
    <x:row r="635">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row>
    <x:row r="636">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row>
    <x:row r="637">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row>
    <x:row r="638">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row>
    <x:row r="639">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row>
    <x:row r="640">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row>
    <x:row r="641">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row>
    <x:row r="64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row>
    <x:row r="643">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row>
    <x:row r="644">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row>
    <x:row r="645">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row>
    <x:row r="646">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row>
    <x:row r="647">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row>
    <x:row r="648">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row>
    <x:row r="649">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row>
    <x:row r="650">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row>
    <x:row r="651">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row>
    <x:row r="65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row>
    <x:row r="653">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row>
    <x:row r="654">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row>
    <x:row r="655">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row>
    <x:row r="656">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row>
    <x:row r="657">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row>
    <x:row r="658">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row>
    <x:row r="659">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row>
    <x:row r="660">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row>
    <x:row r="661">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row>
    <x:row r="66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row>
    <x:row r="663">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row>
    <x:row r="664">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row>
    <x:row r="665">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row>
    <x:row r="666">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row>
    <x:row r="667">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row>
    <x:row r="668">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row>
    <x:row r="669">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row>
    <x:row r="670">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row>
    <x:row r="671">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row>
    <x:row r="67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row>
    <x:row r="673">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row>
    <x:row r="674">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row>
    <x:row r="675">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row>
    <x:row r="676">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row>
    <x:row r="677">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row>
    <x:row r="678">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row>
    <x:row r="679">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row>
    <x:row r="680">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row>
    <x:row r="681">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row>
    <x:row r="68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row>
    <x:row r="683">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row>
    <x:row r="684">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row>
    <x:row r="685">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row>
    <x:row r="686">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row>
    <x:row r="687">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row>
    <x:row r="688">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row>
    <x:row r="689">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row>
    <x:row r="690">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row>
    <x:row r="691">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row>
    <x:row r="69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row>
    <x:row r="693">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row>
    <x:row r="694">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row>
    <x:row r="695">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row>
    <x:row r="696">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row>
    <x:row r="697">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row>
    <x:row r="698">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row>
    <x:row r="699">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row>
    <x:row r="700">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row>
    <x:row r="701">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row>
    <x:row r="70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row>
    <x:row r="703">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row>
    <x:row r="704">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row>
    <x:row r="705">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row>
    <x:row r="706">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row>
    <x:row r="707">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row>
    <x:row r="708">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row>
    <x:row r="709">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row>
    <x:row r="710">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row>
    <x:row r="711">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row>
    <x:row r="71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row>
    <x:row r="713">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row>
    <x:row r="714">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row>
    <x:row r="715">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row>
    <x:row r="716">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row>
    <x:row r="717">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row>
    <x:row r="718">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row>
    <x:row r="719">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row>
    <x:row r="720">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row>
    <x:row r="721">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row>
    <x:row r="72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row>
    <x:row r="723">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row>
    <x:row r="724">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row>
    <x:row r="725">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row>
    <x:row r="726">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row>
    <x:row r="727">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row>
    <x:row r="728">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row>
    <x:row r="729">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row>
    <x:row r="730">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row>
    <x:row r="731">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row>
    <x:row r="73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row>
    <x:row r="733">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row>
    <x:row r="734">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row>
    <x:row r="735">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row>
    <x:row r="736">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row>
    <x:row r="737">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row>
    <x:row r="738">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row>
    <x:row r="739">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row>
    <x:row r="740">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row>
    <x:row r="741">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row>
    <x:row r="74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row>
    <x:row r="743">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row>
    <x:row r="744">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row>
    <x:row r="745">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row>
    <x:row r="746">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row>
    <x:row r="747">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row>
    <x:row r="748">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row>
    <x:row r="749">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row>
    <x:row r="750">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row>
    <x:row r="751">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row>
    <x:row r="75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row>
    <x:row r="753">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row>
    <x:row r="754">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row>
    <x:row r="755">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row>
    <x:row r="756">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row>
    <x:row r="757">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row>
    <x:row r="758">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row>
    <x:row r="759">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row>
    <x:row r="760">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row>
    <x:row r="761">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row>
    <x:row r="76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row>
    <x:row r="763">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row>
    <x:row r="764">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row>
    <x:row r="765">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row>
    <x:row r="766">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row>
    <x:row r="767">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row>
    <x:row r="768">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row>
    <x:row r="769">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row>
    <x:row r="770">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row>
    <x:row r="771">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row>
    <x:row r="77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row>
    <x:row r="773">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row>
    <x:row r="774">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row>
    <x:row r="775">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row>
    <x:row r="776">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row>
    <x:row r="777">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row>
    <x:row r="778">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row>
    <x:row r="779">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row>
    <x:row r="780">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row>
    <x:row r="781">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row>
    <x:row r="78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row>
    <x:row r="783">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row>
    <x:row r="784">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row>
    <x:row r="785">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row>
    <x:row r="786">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row>
    <x:row r="787">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row>
    <x:row r="788">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row>
    <x:row r="789">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row>
    <x:row r="790">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row>
    <x:row r="791">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row>
    <x:row r="79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row>
    <x:row r="793">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row>
    <x:row r="794">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row>
    <x:row r="795">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row>
    <x:row r="796">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row>
    <x:row r="797">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row>
    <x:row r="798">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row>
    <x:row r="799">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row>
    <x:row r="800">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row>
    <x:row r="801">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row>
    <x:row r="80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row>
    <x:row r="803">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row>
    <x:row r="804">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row>
    <x:row r="805">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row>
    <x:row r="806">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row>
    <x:row r="807">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row>
    <x:row r="808">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row>
    <x:row r="809">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row>
    <x:row r="810">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row>
    <x:row r="811">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row>
    <x:row r="81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row>
    <x:row r="813">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row>
    <x:row r="814">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row>
    <x:row r="815">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row>
    <x:row r="816">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row>
    <x:row r="817">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row>
    <x:row r="818">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row>
    <x:row r="819">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row>
    <x:row r="820">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row>
    <x:row r="821">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row>
    <x:row r="82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row>
    <x:row r="823">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row>
    <x:row r="824">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row>
    <x:row r="825">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row>
    <x:row r="826">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row>
    <x:row r="827">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row>
    <x:row r="828">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row>
    <x:row r="829">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row>
    <x:row r="830">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row>
    <x:row r="831">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row>
    <x:row r="83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row>
    <x:row r="833">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row>
    <x:row r="834">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row>
    <x:row r="835">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row>
    <x:row r="836">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row>
    <x:row r="837">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row>
    <x:row r="838">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row>
    <x:row r="839">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row>
    <x:row r="840">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row>
    <x:row r="841">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row>
    <x:row r="84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row>
    <x:row r="843">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row>
    <x:row r="844">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row>
    <x:row r="845">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row>
    <x:row r="846">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row>
    <x:row r="847">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row>
    <x:row r="848">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row>
    <x:row r="849">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row>
    <x:row r="850">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row>
    <x:row r="851">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row>
    <x:row r="85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row>
    <x:row r="853">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row>
    <x:row r="854">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row>
    <x:row r="855">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row>
    <x:row r="856">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row>
    <x:row r="857">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row>
    <x:row r="858">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row>
    <x:row r="859">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row>
    <x:row r="860">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row>
    <x:row r="861">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row>
    <x:row r="86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row>
    <x:row r="863">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row>
    <x:row r="864">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row>
    <x:row r="865">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row>
    <x:row r="866">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row>
    <x:row r="867">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row>
    <x:row r="868">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row>
    <x:row r="869">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row>
    <x:row r="870">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row>
    <x:row r="871">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row>
    <x:row r="87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row>
    <x:row r="873">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row>
    <x:row r="874">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row>
    <x:row r="875">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row>
    <x:row r="876">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row>
    <x:row r="877">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row>
    <x:row r="878">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row>
    <x:row r="879">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row>
    <x:row r="880">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row>
    <x:row r="881">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row>
    <x:row r="88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row>
    <x:row r="883">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row>
    <x:row r="884">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row>
    <x:row r="885">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row>
    <x:row r="886">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row>
    <x:row r="887">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row>
    <x:row r="888">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row>
    <x:row r="889">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row>
    <x:row r="890">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row>
    <x:row r="891">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row>
    <x:row r="89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row>
    <x:row r="893">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row>
    <x:row r="894">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row>
    <x:row r="895">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row>
    <x:row r="896">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row>
    <x:row r="897">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row>
    <x:row r="898">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row>
    <x:row r="899">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row>
    <x:row r="900">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row>
    <x:row r="901">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row>
    <x:row r="90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row>
    <x:row r="903">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row>
    <x:row r="904">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row>
    <x:row r="905">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row>
    <x:row r="906">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row>
    <x:row r="907">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row>
    <x:row r="908">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row>
    <x:row r="909">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row>
    <x:row r="910">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row>
    <x:row r="911">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row>
    <x:row r="91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row>
    <x:row r="913">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row>
    <x:row r="914">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row>
    <x:row r="915">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row>
    <x:row r="916">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row>
    <x:row r="917">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row>
    <x:row r="918">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row>
    <x:row r="919">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row>
    <x:row r="920">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row>
    <x:row r="921">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row>
    <x:row r="92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row>
    <x:row r="923">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row>
    <x:row r="924">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row>
    <x:row r="925">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row>
    <x:row r="926">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row>
    <x:row r="927">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row>
    <x:row r="928">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row>
    <x:row r="929">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row>
    <x:row r="930">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row>
    <x:row r="931">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row>
    <x:row r="93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row>
    <x:row r="933">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row>
    <x:row r="934">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row>
    <x:row r="935">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row>
    <x:row r="936">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row>
    <x:row r="937">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row>
    <x:row r="938">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row>
    <x:row r="939">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row>
    <x:row r="940">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row>
    <x:row r="941">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row>
    <x:row r="94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row>
    <x:row r="943">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row>
    <x:row r="944">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row>
    <x:row r="945">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row>
    <x:row r="946">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row>
    <x:row r="947">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row>
    <x:row r="948">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row>
    <x:row r="949">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row>
    <x:row r="950">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row>
    <x:row r="951">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row>
    <x:row r="95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row>
    <x:row r="953">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row>
    <x:row r="954">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row>
    <x:row r="955">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row>
    <x:row r="956">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row>
    <x:row r="957">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row>
    <x:row r="958">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row>
    <x:row r="959">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row>
    <x:row r="960">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row>
    <x:row r="961">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row>
    <x:row r="96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row>
    <x:row r="963">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row>
    <x:row r="964">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row>
    <x:row r="965">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row>
    <x:row r="966">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row>
    <x:row r="967">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row>
    <x:row r="968">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row>
    <x:row r="969">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row>
    <x:row r="970">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row>
    <x:row r="971">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row>
    <x:row r="97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row>
    <x:row r="973">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row>
    <x:row r="974">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row>
    <x:row r="975">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row>
    <x:row r="976">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row>
    <x:row r="977">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row>
    <x:row r="978">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row>
    <x:row r="979">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row>
    <x:row r="980">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row>
    <x:row r="981">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row>
    <x:row r="98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row>
    <x:row r="983">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row>
    <x:row r="984">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row>
    <x:row r="985">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row>
    <x:row r="986">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row>
    <x:row r="987">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row>
    <x:row r="988">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row>
    <x:row r="989">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row>
    <x:row r="990">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row>
    <x:row r="991">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row>
    <x:row r="99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row>
    <x:row r="993">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row>
    <x:row r="994">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row>
    <x:row r="995">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row>
    <x:row r="996">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row>
    <x:row r="997">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row>
    <x:row r="998">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row>
    <x:row r="999">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row>
    <x:row r="1000">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row>
    <x:row r="1001">
      <x:c r="B1001" s="2"/>
      <x:c r="C1001" s="2"/>
      <x:c r="D1001" s="2"/>
      <x:c r="E1001" s="2"/>
      <x:c r="F1001" s="2"/>
      <x:c r="G1001" s="2"/>
      <x:c r="H1001" s="2"/>
      <x:c r="I1001" s="2"/>
      <x:c r="J1001" s="2"/>
      <x:c r="K1001" s="2"/>
      <x:c r="L1001" s="2"/>
      <x:c r="M1001" s="2"/>
      <x:c r="N1001" s="2"/>
      <x:c r="O1001" s="2"/>
      <x:c r="P1001" s="2"/>
      <x:c r="Q1001" s="2"/>
      <x:c r="R1001" s="2"/>
      <x:c r="S1001" s="2"/>
      <x:c r="T1001" s="2"/>
      <x:c r="U1001" s="2"/>
      <x:c r="V1001" s="2"/>
      <x:c r="W1001" s="2"/>
      <x:c r="X1001" s="2"/>
      <x:c r="Y1001" s="2"/>
      <x:c r="Z1001" s="2"/>
      <x:c r="AA1001" s="2"/>
      <x:c r="AB1001" s="2"/>
      <x:c r="AC1001" s="2"/>
      <x:c r="AD1001" s="2"/>
      <x:c r="AE1001" s="2"/>
      <x:c r="AF1001" s="2"/>
      <x:c r="AG1001" s="2"/>
      <x:c r="AH1001" s="2"/>
      <x:c r="AI1001" s="2"/>
      <x:c r="AJ1001" s="2"/>
      <x:c r="AK1001" s="2"/>
      <x:c r="AL1001" s="2"/>
      <x:c r="AM1001" s="2"/>
      <x:c r="AN1001" s="2"/>
      <x:c r="AO1001" s="2"/>
      <x:c r="AP1001" s="2"/>
      <x:c r="AQ1001" s="2"/>
      <x:c r="AR1001" s="2"/>
      <x:c r="AS1001" s="2"/>
    </x:row>
    <x:row r="1002">
      <x:c r="B1002" s="2"/>
      <x:c r="C1002" s="2"/>
      <x:c r="D1002" s="2"/>
      <x:c r="E1002" s="2"/>
      <x:c r="F1002" s="2"/>
      <x:c r="G1002" s="2"/>
      <x:c r="H1002" s="2"/>
      <x:c r="I1002" s="2"/>
      <x:c r="J1002" s="2"/>
      <x:c r="K1002" s="2"/>
      <x:c r="L1002" s="2"/>
      <x:c r="M1002" s="2"/>
      <x:c r="N1002" s="2"/>
      <x:c r="O1002" s="2"/>
      <x:c r="P1002" s="2"/>
      <x:c r="Q1002" s="2"/>
      <x:c r="R1002" s="2"/>
      <x:c r="S1002" s="2"/>
      <x:c r="T1002" s="2"/>
      <x:c r="U1002" s="2"/>
      <x:c r="V1002" s="2"/>
      <x:c r="W1002" s="2"/>
      <x:c r="X1002" s="2"/>
      <x:c r="Y1002" s="2"/>
      <x:c r="Z1002" s="2"/>
      <x:c r="AA1002" s="2"/>
      <x:c r="AB1002" s="2"/>
      <x:c r="AC1002" s="2"/>
      <x:c r="AD1002" s="2"/>
      <x:c r="AE1002" s="2"/>
      <x:c r="AF1002" s="2"/>
      <x:c r="AG1002" s="2"/>
      <x:c r="AH1002" s="2"/>
      <x:c r="AI1002" s="2"/>
      <x:c r="AJ1002" s="2"/>
      <x:c r="AK1002" s="2"/>
      <x:c r="AL1002" s="2"/>
      <x:c r="AM1002" s="2"/>
      <x:c r="AN1002" s="2"/>
      <x:c r="AO1002" s="2"/>
      <x:c r="AP1002" s="2"/>
      <x:c r="AQ1002" s="2"/>
      <x:c r="AR1002" s="2"/>
      <x:c r="AS1002" s="2"/>
    </x:row>
    <x:row r="1003">
      <x:c r="B1003" s="2"/>
      <x:c r="C1003" s="2"/>
      <x:c r="D1003" s="2"/>
      <x:c r="E1003" s="2"/>
      <x:c r="F1003" s="2"/>
      <x:c r="G1003" s="2"/>
      <x:c r="H1003" s="2"/>
      <x:c r="I1003" s="2"/>
      <x:c r="J1003" s="2"/>
      <x:c r="K1003" s="2"/>
      <x:c r="L1003" s="2"/>
      <x:c r="M1003" s="2"/>
      <x:c r="N1003" s="2"/>
      <x:c r="O1003" s="2"/>
      <x:c r="P1003" s="2"/>
      <x:c r="Q1003" s="2"/>
      <x:c r="R1003" s="2"/>
      <x:c r="S1003" s="2"/>
      <x:c r="T1003" s="2"/>
      <x:c r="U1003" s="2"/>
      <x:c r="V1003" s="2"/>
      <x:c r="W1003" s="2"/>
      <x:c r="X1003" s="2"/>
      <x:c r="Y1003" s="2"/>
      <x:c r="Z1003" s="2"/>
      <x:c r="AA1003" s="2"/>
      <x:c r="AB1003" s="2"/>
      <x:c r="AC1003" s="2"/>
      <x:c r="AD1003" s="2"/>
      <x:c r="AE1003" s="2"/>
      <x:c r="AF1003" s="2"/>
      <x:c r="AG1003" s="2"/>
      <x:c r="AH1003" s="2"/>
      <x:c r="AI1003" s="2"/>
      <x:c r="AJ1003" s="2"/>
      <x:c r="AK1003" s="2"/>
      <x:c r="AL1003" s="2"/>
      <x:c r="AM1003" s="2"/>
      <x:c r="AN1003" s="2"/>
      <x:c r="AO1003" s="2"/>
      <x:c r="AP1003" s="2"/>
      <x:c r="AQ1003" s="2"/>
      <x:c r="AR1003" s="2"/>
      <x:c r="AS1003" s="2"/>
    </x:row>
    <x:row r="1004">
      <x:c r="B1004" s="2"/>
      <x:c r="C1004" s="2"/>
      <x:c r="D1004" s="2"/>
      <x:c r="E1004" s="2"/>
      <x:c r="F1004" s="2"/>
      <x:c r="G1004" s="2"/>
      <x:c r="H1004" s="2"/>
      <x:c r="I1004" s="2"/>
      <x:c r="J1004" s="2"/>
      <x:c r="K1004" s="2"/>
      <x:c r="L1004" s="2"/>
      <x:c r="M1004" s="2"/>
      <x:c r="N1004" s="2"/>
      <x:c r="O1004" s="2"/>
      <x:c r="P1004" s="2"/>
      <x:c r="Q1004" s="2"/>
      <x:c r="R1004" s="2"/>
      <x:c r="S1004" s="2"/>
      <x:c r="T1004" s="2"/>
      <x:c r="U1004" s="2"/>
      <x:c r="V1004" s="2"/>
      <x:c r="W1004" s="2"/>
      <x:c r="X1004" s="2"/>
      <x:c r="Y1004" s="2"/>
      <x:c r="Z1004" s="2"/>
      <x:c r="AA1004" s="2"/>
      <x:c r="AB1004" s="2"/>
      <x:c r="AC1004" s="2"/>
      <x:c r="AD1004" s="2"/>
      <x:c r="AE1004" s="2"/>
      <x:c r="AF1004" s="2"/>
      <x:c r="AG1004" s="2"/>
      <x:c r="AH1004" s="2"/>
      <x:c r="AI1004" s="2"/>
      <x:c r="AJ1004" s="2"/>
      <x:c r="AK1004" s="2"/>
      <x:c r="AL1004" s="2"/>
      <x:c r="AM1004" s="2"/>
      <x:c r="AN1004" s="2"/>
      <x:c r="AO1004" s="2"/>
      <x:c r="AP1004" s="2"/>
      <x:c r="AQ1004" s="2"/>
      <x:c r="AR1004" s="2"/>
      <x:c r="AS1004" s="2"/>
    </x:row>
    <x:row r="1005">
      <x:c r="B1005" s="2"/>
      <x:c r="C1005" s="2"/>
      <x:c r="D1005" s="2"/>
      <x:c r="E1005" s="2"/>
      <x:c r="F1005" s="2"/>
      <x:c r="G1005" s="2"/>
      <x:c r="H1005" s="2"/>
      <x:c r="I1005" s="2"/>
      <x:c r="J1005" s="2"/>
      <x:c r="K1005" s="2"/>
      <x:c r="L1005" s="2"/>
      <x:c r="M1005" s="2"/>
      <x:c r="N1005" s="2"/>
      <x:c r="O1005" s="2"/>
      <x:c r="P1005" s="2"/>
      <x:c r="Q1005" s="2"/>
      <x:c r="R1005" s="2"/>
      <x:c r="S1005" s="2"/>
      <x:c r="T1005" s="2"/>
      <x:c r="U1005" s="2"/>
      <x:c r="V1005" s="2"/>
      <x:c r="W1005" s="2"/>
      <x:c r="X1005" s="2"/>
      <x:c r="Y1005" s="2"/>
      <x:c r="Z1005" s="2"/>
      <x:c r="AA1005" s="2"/>
      <x:c r="AB1005" s="2"/>
      <x:c r="AC1005" s="2"/>
      <x:c r="AD1005" s="2"/>
      <x:c r="AE1005" s="2"/>
      <x:c r="AF1005" s="2"/>
      <x:c r="AG1005" s="2"/>
      <x:c r="AH1005" s="2"/>
      <x:c r="AI1005" s="2"/>
      <x:c r="AJ1005" s="2"/>
      <x:c r="AK1005" s="2"/>
      <x:c r="AL1005" s="2"/>
      <x:c r="AM1005" s="2"/>
      <x:c r="AN1005" s="2"/>
      <x:c r="AO1005" s="2"/>
      <x:c r="AP1005" s="2"/>
      <x:c r="AQ1005" s="2"/>
      <x:c r="AR1005" s="2"/>
      <x:c r="AS1005" s="2"/>
    </x:row>
    <x:row r="1006">
      <x:c r="B1006" s="2"/>
      <x:c r="C1006" s="2"/>
      <x:c r="D1006" s="2"/>
      <x:c r="E1006" s="2"/>
      <x:c r="F1006" s="2"/>
      <x:c r="G1006" s="2"/>
      <x:c r="H1006" s="2"/>
      <x:c r="I1006" s="2"/>
      <x:c r="J1006" s="2"/>
      <x:c r="K1006" s="2"/>
      <x:c r="L1006" s="2"/>
      <x:c r="M1006" s="2"/>
      <x:c r="N1006" s="2"/>
      <x:c r="O1006" s="2"/>
      <x:c r="P1006" s="2"/>
      <x:c r="Q1006" s="2"/>
      <x:c r="R1006" s="2"/>
      <x:c r="S1006" s="2"/>
      <x:c r="T1006" s="2"/>
      <x:c r="U1006" s="2"/>
      <x:c r="V1006" s="2"/>
      <x:c r="W1006" s="2"/>
      <x:c r="X1006" s="2"/>
      <x:c r="Y1006" s="2"/>
      <x:c r="Z1006" s="2"/>
      <x:c r="AA1006" s="2"/>
      <x:c r="AB1006" s="2"/>
      <x:c r="AC1006" s="2"/>
      <x:c r="AD1006" s="2"/>
      <x:c r="AE1006" s="2"/>
      <x:c r="AF1006" s="2"/>
      <x:c r="AG1006" s="2"/>
      <x:c r="AH1006" s="2"/>
      <x:c r="AI1006" s="2"/>
      <x:c r="AJ1006" s="2"/>
      <x:c r="AK1006" s="2"/>
      <x:c r="AL1006" s="2"/>
      <x:c r="AM1006" s="2"/>
      <x:c r="AN1006" s="2"/>
      <x:c r="AO1006" s="2"/>
      <x:c r="AP1006" s="2"/>
      <x:c r="AQ1006" s="2"/>
      <x:c r="AR1006" s="2"/>
      <x:c r="AS1006" s="2"/>
    </x:row>
    <x:row r="1007">
      <x:c r="B1007" s="2"/>
      <x:c r="C1007" s="2"/>
      <x:c r="D1007" s="2"/>
      <x:c r="E1007" s="2"/>
      <x:c r="F1007" s="2"/>
      <x:c r="G1007" s="2"/>
      <x:c r="H1007" s="2"/>
      <x:c r="I1007" s="2"/>
      <x:c r="J1007" s="2"/>
      <x:c r="K1007" s="2"/>
      <x:c r="L1007" s="2"/>
      <x:c r="M1007" s="2"/>
      <x:c r="N1007" s="2"/>
      <x:c r="O1007" s="2"/>
      <x:c r="P1007" s="2"/>
      <x:c r="Q1007" s="2"/>
      <x:c r="R1007" s="2"/>
      <x:c r="S1007" s="2"/>
      <x:c r="T1007" s="2"/>
      <x:c r="U1007" s="2"/>
      <x:c r="V1007" s="2"/>
      <x:c r="W1007" s="2"/>
      <x:c r="X1007" s="2"/>
      <x:c r="Y1007" s="2"/>
      <x:c r="Z1007" s="2"/>
      <x:c r="AA1007" s="2"/>
      <x:c r="AB1007" s="2"/>
      <x:c r="AC1007" s="2"/>
      <x:c r="AD1007" s="2"/>
      <x:c r="AE1007" s="2"/>
      <x:c r="AF1007" s="2"/>
      <x:c r="AG1007" s="2"/>
      <x:c r="AH1007" s="2"/>
      <x:c r="AI1007" s="2"/>
      <x:c r="AJ1007" s="2"/>
      <x:c r="AK1007" s="2"/>
      <x:c r="AL1007" s="2"/>
      <x:c r="AM1007" s="2"/>
      <x:c r="AN1007" s="2"/>
      <x:c r="AO1007" s="2"/>
      <x:c r="AP1007" s="2"/>
      <x:c r="AQ1007" s="2"/>
      <x:c r="AR1007" s="2"/>
      <x:c r="AS1007" s="2"/>
    </x:row>
    <x:row r="1008">
      <x:c r="B1008" s="2"/>
      <x:c r="C1008" s="2"/>
      <x:c r="D1008" s="2"/>
      <x:c r="E1008" s="2"/>
      <x:c r="F1008" s="2"/>
      <x:c r="G1008" s="2"/>
      <x:c r="H1008" s="2"/>
      <x:c r="I1008" s="2"/>
      <x:c r="J1008" s="2"/>
      <x:c r="K1008" s="2"/>
      <x:c r="L1008" s="2"/>
      <x:c r="M1008" s="2"/>
      <x:c r="N1008" s="2"/>
      <x:c r="O1008" s="2"/>
      <x:c r="P1008" s="2"/>
      <x:c r="Q1008" s="2"/>
      <x:c r="R1008" s="2"/>
      <x:c r="S1008" s="2"/>
      <x:c r="T1008" s="2"/>
      <x:c r="U1008" s="2"/>
      <x:c r="V1008" s="2"/>
      <x:c r="W1008" s="2"/>
      <x:c r="X1008" s="2"/>
      <x:c r="Y1008" s="2"/>
      <x:c r="Z1008" s="2"/>
      <x:c r="AA1008" s="2"/>
      <x:c r="AB1008" s="2"/>
      <x:c r="AC1008" s="2"/>
      <x:c r="AD1008" s="2"/>
      <x:c r="AE1008" s="2"/>
      <x:c r="AF1008" s="2"/>
      <x:c r="AG1008" s="2"/>
      <x:c r="AH1008" s="2"/>
      <x:c r="AI1008" s="2"/>
      <x:c r="AJ1008" s="2"/>
      <x:c r="AK1008" s="2"/>
      <x:c r="AL1008" s="2"/>
      <x:c r="AM1008" s="2"/>
      <x:c r="AN1008" s="2"/>
      <x:c r="AO1008" s="2"/>
      <x:c r="AP1008" s="2"/>
      <x:c r="AQ1008" s="2"/>
      <x:c r="AR1008" s="2"/>
      <x:c r="AS1008" s="2"/>
    </x:row>
    <x:row r="1009">
      <x:c r="B1009" s="2"/>
      <x:c r="C1009" s="2"/>
      <x:c r="D1009" s="2"/>
      <x:c r="E1009" s="2"/>
      <x:c r="F1009" s="2"/>
      <x:c r="G1009" s="2"/>
      <x:c r="H1009" s="2"/>
      <x:c r="I1009" s="2"/>
      <x:c r="J1009" s="2"/>
      <x:c r="K1009" s="2"/>
      <x:c r="L1009" s="2"/>
      <x:c r="M1009" s="2"/>
      <x:c r="N1009" s="2"/>
      <x:c r="O1009" s="2"/>
      <x:c r="P1009" s="2"/>
      <x:c r="Q1009" s="2"/>
      <x:c r="R1009" s="2"/>
      <x:c r="S1009" s="2"/>
      <x:c r="T1009" s="2"/>
      <x:c r="U1009" s="2"/>
      <x:c r="V1009" s="2"/>
      <x:c r="W1009" s="2"/>
      <x:c r="X1009" s="2"/>
      <x:c r="Y1009" s="2"/>
      <x:c r="Z1009" s="2"/>
      <x:c r="AA1009" s="2"/>
      <x:c r="AB1009" s="2"/>
      <x:c r="AC1009" s="2"/>
      <x:c r="AD1009" s="2"/>
      <x:c r="AE1009" s="2"/>
      <x:c r="AF1009" s="2"/>
      <x:c r="AG1009" s="2"/>
      <x:c r="AH1009" s="2"/>
      <x:c r="AI1009" s="2"/>
      <x:c r="AJ1009" s="2"/>
      <x:c r="AK1009" s="2"/>
      <x:c r="AL1009" s="2"/>
      <x:c r="AM1009" s="2"/>
      <x:c r="AN1009" s="2"/>
      <x:c r="AO1009" s="2"/>
      <x:c r="AP1009" s="2"/>
      <x:c r="AQ1009" s="2"/>
      <x:c r="AR1009" s="2"/>
      <x:c r="AS1009" s="2"/>
    </x:row>
    <x:row r="1010">
      <x:c r="B1010" s="2"/>
      <x:c r="C1010" s="2"/>
      <x:c r="D1010" s="2"/>
      <x:c r="E1010" s="2"/>
      <x:c r="F1010" s="2"/>
      <x:c r="G1010" s="2"/>
      <x:c r="H1010" s="2"/>
      <x:c r="I1010" s="2"/>
      <x:c r="J1010" s="2"/>
      <x:c r="K1010" s="2"/>
      <x:c r="L1010" s="2"/>
      <x:c r="M1010" s="2"/>
      <x:c r="N1010" s="2"/>
      <x:c r="O1010" s="2"/>
      <x:c r="P1010" s="2"/>
      <x:c r="Q1010" s="2"/>
      <x:c r="R1010" s="2"/>
      <x:c r="S1010" s="2"/>
      <x:c r="T1010" s="2"/>
      <x:c r="U1010" s="2"/>
      <x:c r="V1010" s="2"/>
      <x:c r="W1010" s="2"/>
      <x:c r="X1010" s="2"/>
      <x:c r="Y1010" s="2"/>
      <x:c r="Z1010" s="2"/>
      <x:c r="AA1010" s="2"/>
      <x:c r="AB1010" s="2"/>
      <x:c r="AC1010" s="2"/>
      <x:c r="AD1010" s="2"/>
      <x:c r="AE1010" s="2"/>
      <x:c r="AF1010" s="2"/>
      <x:c r="AG1010" s="2"/>
      <x:c r="AH1010" s="2"/>
      <x:c r="AI1010" s="2"/>
      <x:c r="AJ1010" s="2"/>
      <x:c r="AK1010" s="2"/>
      <x:c r="AL1010" s="2"/>
      <x:c r="AM1010" s="2"/>
      <x:c r="AN1010" s="2"/>
      <x:c r="AO1010" s="2"/>
      <x:c r="AP1010" s="2"/>
      <x:c r="AQ1010" s="2"/>
      <x:c r="AR1010" s="2"/>
      <x:c r="AS1010" s="2"/>
    </x:row>
    <x:row r="1011">
      <x:c r="B1011" s="2"/>
      <x:c r="C1011" s="2"/>
      <x:c r="D1011" s="2"/>
      <x:c r="E1011" s="2"/>
      <x:c r="F1011" s="2"/>
      <x:c r="G1011" s="2"/>
      <x:c r="H1011" s="2"/>
      <x:c r="I1011" s="2"/>
      <x:c r="J1011" s="2"/>
      <x:c r="K1011" s="2"/>
      <x:c r="L1011" s="2"/>
      <x:c r="M1011" s="2"/>
      <x:c r="N1011" s="2"/>
      <x:c r="O1011" s="2"/>
      <x:c r="P1011" s="2"/>
      <x:c r="Q1011" s="2"/>
      <x:c r="R1011" s="2"/>
      <x:c r="S1011" s="2"/>
      <x:c r="T1011" s="2"/>
      <x:c r="U1011" s="2"/>
      <x:c r="V1011" s="2"/>
      <x:c r="W1011" s="2"/>
      <x:c r="X1011" s="2"/>
      <x:c r="Y1011" s="2"/>
      <x:c r="Z1011" s="2"/>
      <x:c r="AA1011" s="2"/>
      <x:c r="AB1011" s="2"/>
      <x:c r="AC1011" s="2"/>
      <x:c r="AD1011" s="2"/>
      <x:c r="AE1011" s="2"/>
      <x:c r="AF1011" s="2"/>
      <x:c r="AG1011" s="2"/>
      <x:c r="AH1011" s="2"/>
      <x:c r="AI1011" s="2"/>
      <x:c r="AJ1011" s="2"/>
      <x:c r="AK1011" s="2"/>
      <x:c r="AL1011" s="2"/>
      <x:c r="AM1011" s="2"/>
      <x:c r="AN1011" s="2"/>
      <x:c r="AO1011" s="2"/>
      <x:c r="AP1011" s="2"/>
      <x:c r="AQ1011" s="2"/>
      <x:c r="AR1011" s="2"/>
      <x:c r="AS1011" s="2"/>
    </x:row>
    <x:row r="1012">
      <x:c r="B1012" s="2"/>
      <x:c r="C1012" s="2"/>
      <x:c r="D1012" s="2"/>
      <x:c r="E1012" s="2"/>
      <x:c r="F1012" s="2"/>
      <x:c r="G1012" s="2"/>
      <x:c r="H1012" s="2"/>
      <x:c r="I1012" s="2"/>
      <x:c r="J1012" s="2"/>
      <x:c r="K1012" s="2"/>
      <x:c r="L1012" s="2"/>
      <x:c r="M1012" s="2"/>
      <x:c r="N1012" s="2"/>
      <x:c r="O1012" s="2"/>
      <x:c r="P1012" s="2"/>
      <x:c r="Q1012" s="2"/>
      <x:c r="R1012" s="2"/>
      <x:c r="S1012" s="2"/>
      <x:c r="T1012" s="2"/>
      <x:c r="U1012" s="2"/>
      <x:c r="V1012" s="2"/>
      <x:c r="W1012" s="2"/>
      <x:c r="X1012" s="2"/>
      <x:c r="Y1012" s="2"/>
      <x:c r="Z1012" s="2"/>
      <x:c r="AA1012" s="2"/>
      <x:c r="AB1012" s="2"/>
      <x:c r="AC1012" s="2"/>
      <x:c r="AD1012" s="2"/>
      <x:c r="AE1012" s="2"/>
      <x:c r="AF1012" s="2"/>
      <x:c r="AG1012" s="2"/>
      <x:c r="AH1012" s="2"/>
      <x:c r="AI1012" s="2"/>
      <x:c r="AJ1012" s="2"/>
      <x:c r="AK1012" s="2"/>
      <x:c r="AL1012" s="2"/>
      <x:c r="AM1012" s="2"/>
      <x:c r="AN1012" s="2"/>
      <x:c r="AO1012" s="2"/>
      <x:c r="AP1012" s="2"/>
      <x:c r="AQ1012" s="2"/>
      <x:c r="AR1012" s="2"/>
      <x:c r="AS1012" s="2"/>
    </x:row>
    <x:row r="1013">
      <x:c r="B1013" s="2"/>
      <x:c r="C1013" s="2"/>
      <x:c r="D1013" s="2"/>
      <x:c r="E1013" s="2"/>
      <x:c r="F1013" s="2"/>
      <x:c r="G1013" s="2"/>
      <x:c r="H1013" s="2"/>
      <x:c r="I1013" s="2"/>
      <x:c r="J1013" s="2"/>
      <x:c r="K1013" s="2"/>
      <x:c r="L1013" s="2"/>
      <x:c r="M1013" s="2"/>
      <x:c r="N1013" s="2"/>
      <x:c r="O1013" s="2"/>
      <x:c r="P1013" s="2"/>
      <x:c r="Q1013" s="2"/>
      <x:c r="R1013" s="2"/>
      <x:c r="S1013" s="2"/>
      <x:c r="T1013" s="2"/>
      <x:c r="U1013" s="2"/>
      <x:c r="V1013" s="2"/>
      <x:c r="W1013" s="2"/>
      <x:c r="X1013" s="2"/>
      <x:c r="Y1013" s="2"/>
      <x:c r="Z1013" s="2"/>
      <x:c r="AA1013" s="2"/>
      <x:c r="AB1013" s="2"/>
      <x:c r="AC1013" s="2"/>
      <x:c r="AD1013" s="2"/>
      <x:c r="AE1013" s="2"/>
      <x:c r="AF1013" s="2"/>
      <x:c r="AG1013" s="2"/>
      <x:c r="AH1013" s="2"/>
      <x:c r="AI1013" s="2"/>
      <x:c r="AJ1013" s="2"/>
      <x:c r="AK1013" s="2"/>
      <x:c r="AL1013" s="2"/>
      <x:c r="AM1013" s="2"/>
      <x:c r="AN1013" s="2"/>
      <x:c r="AO1013" s="2"/>
      <x:c r="AP1013" s="2"/>
      <x:c r="AQ1013" s="2"/>
      <x:c r="AR1013" s="2"/>
      <x:c r="AS1013" s="2"/>
    </x:row>
    <x:row r="1014">
      <x:c r="B1014" s="2"/>
      <x:c r="C1014" s="2"/>
      <x:c r="D1014" s="2"/>
      <x:c r="E1014" s="2"/>
      <x:c r="F1014" s="2"/>
      <x:c r="G1014" s="2"/>
      <x:c r="H1014" s="2"/>
      <x:c r="I1014" s="2"/>
      <x:c r="J1014" s="2"/>
      <x:c r="K1014" s="2"/>
      <x:c r="L1014" s="2"/>
      <x:c r="M1014" s="2"/>
      <x:c r="N1014" s="2"/>
      <x:c r="O1014" s="2"/>
      <x:c r="P1014" s="2"/>
      <x:c r="Q1014" s="2"/>
      <x:c r="R1014" s="2"/>
      <x:c r="S1014" s="2"/>
      <x:c r="T1014" s="2"/>
      <x:c r="U1014" s="2"/>
      <x:c r="V1014" s="2"/>
      <x:c r="W1014" s="2"/>
      <x:c r="X1014" s="2"/>
      <x:c r="Y1014" s="2"/>
      <x:c r="Z1014" s="2"/>
      <x:c r="AA1014" s="2"/>
      <x:c r="AB1014" s="2"/>
      <x:c r="AC1014" s="2"/>
      <x:c r="AD1014" s="2"/>
      <x:c r="AE1014" s="2"/>
      <x:c r="AF1014" s="2"/>
      <x:c r="AG1014" s="2"/>
      <x:c r="AH1014" s="2"/>
      <x:c r="AI1014" s="2"/>
      <x:c r="AJ1014" s="2"/>
      <x:c r="AK1014" s="2"/>
      <x:c r="AL1014" s="2"/>
      <x:c r="AM1014" s="2"/>
      <x:c r="AN1014" s="2"/>
      <x:c r="AO1014" s="2"/>
      <x:c r="AP1014" s="2"/>
      <x:c r="AQ1014" s="2"/>
      <x:c r="AR1014" s="2"/>
      <x:c r="AS1014" s="2"/>
    </x:row>
    <x:row r="1015">
      <x:c r="B1015" s="2"/>
      <x:c r="C1015" s="2"/>
      <x:c r="D1015" s="2"/>
      <x:c r="E1015" s="2"/>
      <x:c r="F1015" s="2"/>
      <x:c r="G1015" s="2"/>
      <x:c r="H1015" s="2"/>
      <x:c r="I1015" s="2"/>
      <x:c r="J1015" s="2"/>
      <x:c r="K1015" s="2"/>
      <x:c r="L1015" s="2"/>
      <x:c r="M1015" s="2"/>
      <x:c r="N1015" s="2"/>
      <x:c r="O1015" s="2"/>
      <x:c r="P1015" s="2"/>
      <x:c r="Q1015" s="2"/>
      <x:c r="R1015" s="2"/>
      <x:c r="S1015" s="2"/>
      <x:c r="T1015" s="2"/>
      <x:c r="U1015" s="2"/>
      <x:c r="V1015" s="2"/>
      <x:c r="W1015" s="2"/>
      <x:c r="X1015" s="2"/>
      <x:c r="Y1015" s="2"/>
      <x:c r="Z1015" s="2"/>
      <x:c r="AA1015" s="2"/>
      <x:c r="AB1015" s="2"/>
      <x:c r="AC1015" s="2"/>
      <x:c r="AD1015" s="2"/>
      <x:c r="AE1015" s="2"/>
      <x:c r="AF1015" s="2"/>
      <x:c r="AG1015" s="2"/>
      <x:c r="AH1015" s="2"/>
      <x:c r="AI1015" s="2"/>
      <x:c r="AJ1015" s="2"/>
      <x:c r="AK1015" s="2"/>
      <x:c r="AL1015" s="2"/>
      <x:c r="AM1015" s="2"/>
      <x:c r="AN1015" s="2"/>
      <x:c r="AO1015" s="2"/>
      <x:c r="AP1015" s="2"/>
      <x:c r="AQ1015" s="2"/>
      <x:c r="AR1015" s="2"/>
      <x:c r="AS1015" s="2"/>
    </x:row>
    <x:row r="1016">
      <x:c r="B1016" s="2"/>
      <x:c r="C1016" s="2"/>
      <x:c r="D1016" s="2"/>
      <x:c r="E1016" s="2"/>
      <x:c r="F1016" s="2"/>
      <x:c r="G1016" s="2"/>
      <x:c r="H1016" s="2"/>
      <x:c r="I1016" s="2"/>
      <x:c r="J1016" s="2"/>
      <x:c r="K1016" s="2"/>
      <x:c r="L1016" s="2"/>
      <x:c r="M1016" s="2"/>
      <x:c r="N1016" s="2"/>
      <x:c r="O1016" s="2"/>
      <x:c r="P1016" s="2"/>
      <x:c r="Q1016" s="2"/>
      <x:c r="R1016" s="2"/>
      <x:c r="S1016" s="2"/>
      <x:c r="T1016" s="2"/>
      <x:c r="U1016" s="2"/>
      <x:c r="V1016" s="2"/>
      <x:c r="W1016" s="2"/>
      <x:c r="X1016" s="2"/>
      <x:c r="Y1016" s="2"/>
      <x:c r="Z1016" s="2"/>
      <x:c r="AA1016" s="2"/>
      <x:c r="AB1016" s="2"/>
      <x:c r="AC1016" s="2"/>
      <x:c r="AD1016" s="2"/>
      <x:c r="AE1016" s="2"/>
      <x:c r="AF1016" s="2"/>
      <x:c r="AG1016" s="2"/>
      <x:c r="AH1016" s="2"/>
      <x:c r="AI1016" s="2"/>
      <x:c r="AJ1016" s="2"/>
      <x:c r="AK1016" s="2"/>
      <x:c r="AL1016" s="2"/>
      <x:c r="AM1016" s="2"/>
      <x:c r="AN1016" s="2"/>
      <x:c r="AO1016" s="2"/>
      <x:c r="AP1016" s="2"/>
      <x:c r="AQ1016" s="2"/>
      <x:c r="AR1016" s="2"/>
      <x:c r="AS1016" s="2"/>
    </x:row>
    <x:row r="1017">
      <x:c r="B1017" s="2"/>
      <x:c r="C1017" s="2"/>
      <x:c r="D1017" s="2"/>
      <x:c r="E1017" s="2"/>
      <x:c r="F1017" s="2"/>
      <x:c r="G1017" s="2"/>
      <x:c r="H1017" s="2"/>
      <x:c r="I1017" s="2"/>
      <x:c r="J1017" s="2"/>
      <x:c r="K1017" s="2"/>
      <x:c r="L1017" s="2"/>
      <x:c r="M1017" s="2"/>
      <x:c r="N1017" s="2"/>
      <x:c r="O1017" s="2"/>
      <x:c r="P1017" s="2"/>
      <x:c r="Q1017" s="2"/>
      <x:c r="R1017" s="2"/>
      <x:c r="S1017" s="2"/>
      <x:c r="T1017" s="2"/>
      <x:c r="U1017" s="2"/>
      <x:c r="V1017" s="2"/>
      <x:c r="W1017" s="2"/>
      <x:c r="X1017" s="2"/>
      <x:c r="Y1017" s="2"/>
      <x:c r="Z1017" s="2"/>
      <x:c r="AA1017" s="2"/>
      <x:c r="AB1017" s="2"/>
      <x:c r="AC1017" s="2"/>
      <x:c r="AD1017" s="2"/>
      <x:c r="AE1017" s="2"/>
      <x:c r="AF1017" s="2"/>
      <x:c r="AG1017" s="2"/>
      <x:c r="AH1017" s="2"/>
      <x:c r="AI1017" s="2"/>
      <x:c r="AJ1017" s="2"/>
      <x:c r="AK1017" s="2"/>
      <x:c r="AL1017" s="2"/>
      <x:c r="AM1017" s="2"/>
      <x:c r="AN1017" s="2"/>
      <x:c r="AO1017" s="2"/>
      <x:c r="AP1017" s="2"/>
      <x:c r="AQ1017" s="2"/>
      <x:c r="AR1017" s="2"/>
      <x:c r="AS1017" s="2"/>
    </x:row>
    <x:row r="1018">
      <x:c r="B1018" s="2"/>
      <x:c r="C1018" s="2"/>
      <x:c r="D1018" s="2"/>
      <x:c r="E1018" s="2"/>
      <x:c r="F1018" s="2"/>
      <x:c r="G1018" s="2"/>
      <x:c r="H1018" s="2"/>
      <x:c r="I1018" s="2"/>
      <x:c r="J1018" s="2"/>
      <x:c r="K1018" s="2"/>
      <x:c r="L1018" s="2"/>
      <x:c r="M1018" s="2"/>
      <x:c r="N1018" s="2"/>
      <x:c r="O1018" s="2"/>
      <x:c r="P1018" s="2"/>
      <x:c r="Q1018" s="2"/>
      <x:c r="R1018" s="2"/>
      <x:c r="S1018" s="2"/>
      <x:c r="T1018" s="2"/>
      <x:c r="U1018" s="2"/>
      <x:c r="V1018" s="2"/>
      <x:c r="W1018" s="2"/>
      <x:c r="X1018" s="2"/>
      <x:c r="Y1018" s="2"/>
      <x:c r="Z1018" s="2"/>
      <x:c r="AA1018" s="2"/>
      <x:c r="AB1018" s="2"/>
      <x:c r="AC1018" s="2"/>
      <x:c r="AD1018" s="2"/>
      <x:c r="AE1018" s="2"/>
      <x:c r="AF1018" s="2"/>
      <x:c r="AG1018" s="2"/>
      <x:c r="AH1018" s="2"/>
      <x:c r="AI1018" s="2"/>
      <x:c r="AJ1018" s="2"/>
      <x:c r="AK1018" s="2"/>
      <x:c r="AL1018" s="2"/>
      <x:c r="AM1018" s="2"/>
      <x:c r="AN1018" s="2"/>
      <x:c r="AO1018" s="2"/>
      <x:c r="AP1018" s="2"/>
      <x:c r="AQ1018" s="2"/>
      <x:c r="AR1018" s="2"/>
      <x:c r="AS1018" s="2"/>
    </x:row>
    <x:row r="1019">
      <x:c r="B1019" s="2"/>
      <x:c r="C1019" s="2"/>
      <x:c r="D1019" s="2"/>
      <x:c r="E1019" s="2"/>
      <x:c r="F1019" s="2"/>
      <x:c r="G1019" s="2"/>
      <x:c r="H1019" s="2"/>
      <x:c r="I1019" s="2"/>
      <x:c r="J1019" s="2"/>
      <x:c r="K1019" s="2"/>
      <x:c r="L1019" s="2"/>
      <x:c r="M1019" s="2"/>
      <x:c r="N1019" s="2"/>
      <x:c r="O1019" s="2"/>
      <x:c r="P1019" s="2"/>
      <x:c r="Q1019" s="2"/>
      <x:c r="R1019" s="2"/>
      <x:c r="S1019" s="2"/>
      <x:c r="T1019" s="2"/>
      <x:c r="U1019" s="2"/>
      <x:c r="V1019" s="2"/>
      <x:c r="W1019" s="2"/>
      <x:c r="X1019" s="2"/>
      <x:c r="Y1019" s="2"/>
      <x:c r="Z1019" s="2"/>
      <x:c r="AA1019" s="2"/>
      <x:c r="AB1019" s="2"/>
      <x:c r="AC1019" s="2"/>
      <x:c r="AD1019" s="2"/>
      <x:c r="AE1019" s="2"/>
      <x:c r="AF1019" s="2"/>
      <x:c r="AG1019" s="2"/>
      <x:c r="AH1019" s="2"/>
      <x:c r="AI1019" s="2"/>
      <x:c r="AJ1019" s="2"/>
      <x:c r="AK1019" s="2"/>
      <x:c r="AL1019" s="2"/>
      <x:c r="AM1019" s="2"/>
      <x:c r="AN1019" s="2"/>
      <x:c r="AO1019" s="2"/>
      <x:c r="AP1019" s="2"/>
      <x:c r="AQ1019" s="2"/>
      <x:c r="AR1019" s="2"/>
      <x:c r="AS1019" s="2"/>
    </x:row>
    <x:row r="1020">
      <x:c r="B1020" s="2"/>
      <x:c r="C1020" s="2"/>
      <x:c r="D1020" s="2"/>
      <x:c r="E1020" s="2"/>
      <x:c r="F1020" s="2"/>
      <x:c r="G1020" s="2"/>
      <x:c r="H1020" s="2"/>
      <x:c r="I1020" s="2"/>
      <x:c r="J1020" s="2"/>
      <x:c r="K1020" s="2"/>
      <x:c r="L1020" s="2"/>
      <x:c r="M1020" s="2"/>
      <x:c r="N1020" s="2"/>
      <x:c r="O1020" s="2"/>
      <x:c r="P1020" s="2"/>
      <x:c r="Q1020" s="2"/>
      <x:c r="R1020" s="2"/>
      <x:c r="S1020" s="2"/>
      <x:c r="T1020" s="2"/>
      <x:c r="U1020" s="2"/>
      <x:c r="V1020" s="2"/>
      <x:c r="W1020" s="2"/>
      <x:c r="X1020" s="2"/>
      <x:c r="Y1020" s="2"/>
      <x:c r="Z1020" s="2"/>
      <x:c r="AA1020" s="2"/>
      <x:c r="AB1020" s="2"/>
      <x:c r="AC1020" s="2"/>
      <x:c r="AD1020" s="2"/>
      <x:c r="AE1020" s="2"/>
      <x:c r="AF1020" s="2"/>
      <x:c r="AG1020" s="2"/>
      <x:c r="AH1020" s="2"/>
      <x:c r="AI1020" s="2"/>
      <x:c r="AJ1020" s="2"/>
      <x:c r="AK1020" s="2"/>
      <x:c r="AL1020" s="2"/>
      <x:c r="AM1020" s="2"/>
      <x:c r="AN1020" s="2"/>
      <x:c r="AO1020" s="2"/>
      <x:c r="AP1020" s="2"/>
      <x:c r="AQ1020" s="2"/>
      <x:c r="AR1020" s="2"/>
      <x:c r="AS1020" s="2"/>
    </x:row>
    <x:row r="1021">
      <x:c r="B1021" s="2"/>
      <x:c r="C1021" s="2"/>
      <x:c r="D1021" s="2"/>
      <x:c r="E1021" s="2"/>
      <x:c r="F1021" s="2"/>
      <x:c r="G1021" s="2"/>
      <x:c r="H1021" s="2"/>
      <x:c r="I1021" s="2"/>
      <x:c r="J1021" s="2"/>
      <x:c r="K1021" s="2"/>
      <x:c r="L1021" s="2"/>
      <x:c r="M1021" s="2"/>
      <x:c r="N1021" s="2"/>
      <x:c r="O1021" s="2"/>
      <x:c r="P1021" s="2"/>
      <x:c r="Q1021" s="2"/>
      <x:c r="R1021" s="2"/>
      <x:c r="S1021" s="2"/>
      <x:c r="T1021" s="2"/>
      <x:c r="U1021" s="2"/>
      <x:c r="V1021" s="2"/>
      <x:c r="W1021" s="2"/>
      <x:c r="X1021" s="2"/>
      <x:c r="Y1021" s="2"/>
      <x:c r="Z1021" s="2"/>
      <x:c r="AA1021" s="2"/>
      <x:c r="AB1021" s="2"/>
      <x:c r="AC1021" s="2"/>
      <x:c r="AD1021" s="2"/>
      <x:c r="AE1021" s="2"/>
      <x:c r="AF1021" s="2"/>
      <x:c r="AG1021" s="2"/>
      <x:c r="AH1021" s="2"/>
      <x:c r="AI1021" s="2"/>
      <x:c r="AJ1021" s="2"/>
      <x:c r="AK1021" s="2"/>
      <x:c r="AL1021" s="2"/>
      <x:c r="AM1021" s="2"/>
      <x:c r="AN1021" s="2"/>
      <x:c r="AO1021" s="2"/>
      <x:c r="AP1021" s="2"/>
      <x:c r="AQ1021" s="2"/>
      <x:c r="AR1021" s="2"/>
      <x:c r="AS1021" s="2"/>
    </x:row>
    <x:row r="1022">
      <x:c r="B1022" s="2"/>
      <x:c r="C1022" s="2"/>
      <x:c r="D1022" s="2"/>
      <x:c r="E1022" s="2"/>
      <x:c r="F1022" s="2"/>
      <x:c r="G1022" s="2"/>
      <x:c r="H1022" s="2"/>
      <x:c r="I1022" s="2"/>
      <x:c r="J1022" s="2"/>
      <x:c r="K1022" s="2"/>
      <x:c r="L1022" s="2"/>
      <x:c r="M1022" s="2"/>
      <x:c r="N1022" s="2"/>
      <x:c r="O1022" s="2"/>
      <x:c r="P1022" s="2"/>
      <x:c r="Q1022" s="2"/>
      <x:c r="R1022" s="2"/>
      <x:c r="S1022" s="2"/>
      <x:c r="T1022" s="2"/>
      <x:c r="U1022" s="2"/>
      <x:c r="V1022" s="2"/>
      <x:c r="W1022" s="2"/>
      <x:c r="X1022" s="2"/>
      <x:c r="Y1022" s="2"/>
      <x:c r="Z1022" s="2"/>
      <x:c r="AA1022" s="2"/>
      <x:c r="AB1022" s="2"/>
      <x:c r="AC1022" s="2"/>
      <x:c r="AD1022" s="2"/>
      <x:c r="AE1022" s="2"/>
      <x:c r="AF1022" s="2"/>
      <x:c r="AG1022" s="2"/>
      <x:c r="AH1022" s="2"/>
      <x:c r="AI1022" s="2"/>
      <x:c r="AJ1022" s="2"/>
      <x:c r="AK1022" s="2"/>
      <x:c r="AL1022" s="2"/>
      <x:c r="AM1022" s="2"/>
      <x:c r="AN1022" s="2"/>
      <x:c r="AO1022" s="2"/>
      <x:c r="AP1022" s="2"/>
      <x:c r="AQ1022" s="2"/>
      <x:c r="AR1022" s="2"/>
      <x:c r="AS1022" s="2"/>
    </x:row>
    <x:row r="1023">
      <x:c r="B1023" s="2"/>
      <x:c r="C1023" s="2"/>
      <x:c r="D1023" s="2"/>
      <x:c r="E1023" s="2"/>
      <x:c r="F1023" s="2"/>
      <x:c r="G1023" s="2"/>
      <x:c r="H1023" s="2"/>
      <x:c r="I1023" s="2"/>
      <x:c r="J1023" s="2"/>
      <x:c r="K1023" s="2"/>
      <x:c r="L1023" s="2"/>
      <x:c r="M1023" s="2"/>
      <x:c r="N1023" s="2"/>
      <x:c r="O1023" s="2"/>
      <x:c r="P1023" s="2"/>
      <x:c r="Q1023" s="2"/>
      <x:c r="R1023" s="2"/>
      <x:c r="S1023" s="2"/>
      <x:c r="T1023" s="2"/>
      <x:c r="U1023" s="2"/>
      <x:c r="V1023" s="2"/>
      <x:c r="W1023" s="2"/>
      <x:c r="X1023" s="2"/>
      <x:c r="Y1023" s="2"/>
      <x:c r="Z1023" s="2"/>
      <x:c r="AA1023" s="2"/>
      <x:c r="AB1023" s="2"/>
      <x:c r="AC1023" s="2"/>
      <x:c r="AD1023" s="2"/>
      <x:c r="AE1023" s="2"/>
      <x:c r="AF1023" s="2"/>
      <x:c r="AG1023" s="2"/>
      <x:c r="AH1023" s="2"/>
      <x:c r="AI1023" s="2"/>
      <x:c r="AJ1023" s="2"/>
      <x:c r="AK1023" s="2"/>
      <x:c r="AL1023" s="2"/>
      <x:c r="AM1023" s="2"/>
      <x:c r="AN1023" s="2"/>
      <x:c r="AO1023" s="2"/>
      <x:c r="AP1023" s="2"/>
      <x:c r="AQ1023" s="2"/>
      <x:c r="AR1023" s="2"/>
      <x:c r="AS1023" s="2"/>
    </x:row>
    <x:row r="1024">
      <x:c r="B1024" s="2"/>
      <x:c r="C1024" s="2"/>
      <x:c r="D1024" s="2"/>
      <x:c r="E1024" s="2"/>
      <x:c r="F1024" s="2"/>
      <x:c r="G1024" s="2"/>
      <x:c r="H1024" s="2"/>
      <x:c r="I1024" s="2"/>
      <x:c r="J1024" s="2"/>
      <x:c r="K1024" s="2"/>
      <x:c r="L1024" s="2"/>
      <x:c r="M1024" s="2"/>
      <x:c r="N1024" s="2"/>
      <x:c r="O1024" s="2"/>
      <x:c r="P1024" s="2"/>
      <x:c r="Q1024" s="2"/>
      <x:c r="R1024" s="2"/>
      <x:c r="S1024" s="2"/>
      <x:c r="T1024" s="2"/>
      <x:c r="U1024" s="2"/>
      <x:c r="V1024" s="2"/>
      <x:c r="W1024" s="2"/>
      <x:c r="X1024" s="2"/>
      <x:c r="Y1024" s="2"/>
      <x:c r="Z1024" s="2"/>
      <x:c r="AA1024" s="2"/>
      <x:c r="AB1024" s="2"/>
      <x:c r="AC1024" s="2"/>
      <x:c r="AD1024" s="2"/>
      <x:c r="AE1024" s="2"/>
      <x:c r="AF1024" s="2"/>
      <x:c r="AG1024" s="2"/>
      <x:c r="AH1024" s="2"/>
      <x:c r="AI1024" s="2"/>
      <x:c r="AJ1024" s="2"/>
      <x:c r="AK1024" s="2"/>
      <x:c r="AL1024" s="2"/>
      <x:c r="AM1024" s="2"/>
      <x:c r="AN1024" s="2"/>
      <x:c r="AO1024" s="2"/>
      <x:c r="AP1024" s="2"/>
      <x:c r="AQ1024" s="2"/>
      <x:c r="AR1024" s="2"/>
      <x:c r="AS1024" s="2"/>
    </x:row>
    <x:row r="1025">
      <x:c r="B1025" s="2"/>
      <x:c r="C1025" s="2"/>
      <x:c r="D1025" s="2"/>
      <x:c r="E1025" s="2"/>
      <x:c r="F1025" s="2"/>
      <x:c r="G1025" s="2"/>
      <x:c r="H1025" s="2"/>
      <x:c r="I1025" s="2"/>
      <x:c r="J1025" s="2"/>
      <x:c r="K1025" s="2"/>
      <x:c r="L1025" s="2"/>
      <x:c r="M1025" s="2"/>
      <x:c r="N1025" s="2"/>
      <x:c r="O1025" s="2"/>
      <x:c r="P1025" s="2"/>
      <x:c r="Q1025" s="2"/>
      <x:c r="R1025" s="2"/>
      <x:c r="S1025" s="2"/>
      <x:c r="T1025" s="2"/>
      <x:c r="U1025" s="2"/>
      <x:c r="V1025" s="2"/>
      <x:c r="W1025" s="2"/>
      <x:c r="X1025" s="2"/>
      <x:c r="Y1025" s="2"/>
      <x:c r="Z1025" s="2"/>
      <x:c r="AA1025" s="2"/>
      <x:c r="AB1025" s="2"/>
      <x:c r="AC1025" s="2"/>
      <x:c r="AD1025" s="2"/>
      <x:c r="AE1025" s="2"/>
      <x:c r="AF1025" s="2"/>
      <x:c r="AG1025" s="2"/>
      <x:c r="AH1025" s="2"/>
      <x:c r="AI1025" s="2"/>
      <x:c r="AJ1025" s="2"/>
      <x:c r="AK1025" s="2"/>
      <x:c r="AL1025" s="2"/>
      <x:c r="AM1025" s="2"/>
      <x:c r="AN1025" s="2"/>
      <x:c r="AO1025" s="2"/>
      <x:c r="AP1025" s="2"/>
      <x:c r="AQ1025" s="2"/>
      <x:c r="AR1025" s="2"/>
      <x:c r="AS1025" s="2"/>
    </x:row>
    <x:row r="1026">
      <x:c r="B1026" s="2"/>
      <x:c r="C1026" s="2"/>
      <x:c r="D1026" s="2"/>
      <x:c r="E1026" s="2"/>
      <x:c r="F1026" s="2"/>
      <x:c r="G1026" s="2"/>
      <x:c r="H1026" s="2"/>
      <x:c r="I1026" s="2"/>
      <x:c r="J1026" s="2"/>
      <x:c r="K1026" s="2"/>
      <x:c r="L1026" s="2"/>
      <x:c r="M1026" s="2"/>
      <x:c r="N1026" s="2"/>
      <x:c r="O1026" s="2"/>
      <x:c r="P1026" s="2"/>
      <x:c r="Q1026" s="2"/>
      <x:c r="R1026" s="2"/>
      <x:c r="S1026" s="2"/>
      <x:c r="T1026" s="2"/>
      <x:c r="U1026" s="2"/>
      <x:c r="V1026" s="2"/>
      <x:c r="W1026" s="2"/>
      <x:c r="X1026" s="2"/>
      <x:c r="Y1026" s="2"/>
      <x:c r="Z1026" s="2"/>
      <x:c r="AA1026" s="2"/>
      <x:c r="AB1026" s="2"/>
      <x:c r="AC1026" s="2"/>
      <x:c r="AD1026" s="2"/>
      <x:c r="AE1026" s="2"/>
      <x:c r="AF1026" s="2"/>
      <x:c r="AG1026" s="2"/>
      <x:c r="AH1026" s="2"/>
      <x:c r="AI1026" s="2"/>
      <x:c r="AJ1026" s="2"/>
      <x:c r="AK1026" s="2"/>
      <x:c r="AL1026" s="2"/>
      <x:c r="AM1026" s="2"/>
      <x:c r="AN1026" s="2"/>
      <x:c r="AO1026" s="2"/>
      <x:c r="AP1026" s="2"/>
      <x:c r="AQ1026" s="2"/>
      <x:c r="AR1026" s="2"/>
      <x:c r="AS1026" s="2"/>
    </x:row>
    <x:row r="1027">
      <x:c r="B1027" s="2"/>
      <x:c r="C1027" s="2"/>
      <x:c r="D1027" s="2"/>
      <x:c r="E1027" s="2"/>
      <x:c r="F1027" s="2"/>
      <x:c r="G1027" s="2"/>
      <x:c r="H1027" s="2"/>
      <x:c r="I1027" s="2"/>
      <x:c r="J1027" s="2"/>
      <x:c r="K1027" s="2"/>
      <x:c r="L1027" s="2"/>
      <x:c r="M1027" s="2"/>
      <x:c r="N1027" s="2"/>
      <x:c r="O1027" s="2"/>
      <x:c r="P1027" s="2"/>
      <x:c r="Q1027" s="2"/>
      <x:c r="R1027" s="2"/>
      <x:c r="S1027" s="2"/>
      <x:c r="T1027" s="2"/>
      <x:c r="U1027" s="2"/>
      <x:c r="V1027" s="2"/>
      <x:c r="W1027" s="2"/>
      <x:c r="X1027" s="2"/>
      <x:c r="Y1027" s="2"/>
      <x:c r="Z1027" s="2"/>
      <x:c r="AA1027" s="2"/>
      <x:c r="AB1027" s="2"/>
      <x:c r="AC1027" s="2"/>
      <x:c r="AD1027" s="2"/>
      <x:c r="AE1027" s="2"/>
      <x:c r="AF1027" s="2"/>
      <x:c r="AG1027" s="2"/>
      <x:c r="AH1027" s="2"/>
      <x:c r="AI1027" s="2"/>
      <x:c r="AJ1027" s="2"/>
      <x:c r="AK1027" s="2"/>
      <x:c r="AL1027" s="2"/>
      <x:c r="AM1027" s="2"/>
      <x:c r="AN1027" s="2"/>
      <x:c r="AO1027" s="2"/>
      <x:c r="AP1027" s="2"/>
      <x:c r="AQ1027" s="2"/>
      <x:c r="AR1027" s="2"/>
      <x:c r="AS1027" s="2"/>
    </x:row>
    <x:row r="1028">
      <x:c r="B1028" s="2"/>
      <x:c r="C1028" s="2"/>
      <x:c r="D1028" s="2"/>
      <x:c r="E1028" s="2"/>
      <x:c r="F1028" s="2"/>
      <x:c r="G1028" s="2"/>
      <x:c r="H1028" s="2"/>
      <x:c r="I1028" s="2"/>
      <x:c r="J1028" s="2"/>
      <x:c r="K1028" s="2"/>
      <x:c r="L1028" s="2"/>
      <x:c r="M1028" s="2"/>
      <x:c r="N1028" s="2"/>
      <x:c r="O1028" s="2"/>
      <x:c r="P1028" s="2"/>
      <x:c r="Q1028" s="2"/>
      <x:c r="R1028" s="2"/>
      <x:c r="S1028" s="2"/>
      <x:c r="T1028" s="2"/>
      <x:c r="U1028" s="2"/>
      <x:c r="V1028" s="2"/>
      <x:c r="W1028" s="2"/>
      <x:c r="X1028" s="2"/>
      <x:c r="Y1028" s="2"/>
      <x:c r="Z1028" s="2"/>
      <x:c r="AA1028" s="2"/>
      <x:c r="AB1028" s="2"/>
      <x:c r="AC1028" s="2"/>
      <x:c r="AD1028" s="2"/>
      <x:c r="AE1028" s="2"/>
      <x:c r="AF1028" s="2"/>
      <x:c r="AG1028" s="2"/>
      <x:c r="AH1028" s="2"/>
      <x:c r="AI1028" s="2"/>
      <x:c r="AJ1028" s="2"/>
      <x:c r="AK1028" s="2"/>
      <x:c r="AL1028" s="2"/>
      <x:c r="AM1028" s="2"/>
      <x:c r="AN1028" s="2"/>
      <x:c r="AO1028" s="2"/>
      <x:c r="AP1028" s="2"/>
      <x:c r="AQ1028" s="2"/>
      <x:c r="AR1028" s="2"/>
      <x:c r="AS1028" s="2"/>
    </x:row>
    <x:row r="1029">
      <x:c r="B1029" s="2"/>
      <x:c r="C1029" s="2"/>
      <x:c r="D1029" s="2"/>
      <x:c r="E1029" s="2"/>
      <x:c r="F1029" s="2"/>
      <x:c r="G1029" s="2"/>
      <x:c r="H1029" s="2"/>
      <x:c r="I1029" s="2"/>
      <x:c r="J1029" s="2"/>
      <x:c r="K1029" s="2"/>
      <x:c r="L1029" s="2"/>
      <x:c r="M1029" s="2"/>
      <x:c r="N1029" s="2"/>
      <x:c r="O1029" s="2"/>
      <x:c r="P1029" s="2"/>
      <x:c r="Q1029" s="2"/>
      <x:c r="R1029" s="2"/>
      <x:c r="S1029" s="2"/>
      <x:c r="T1029" s="2"/>
      <x:c r="U1029" s="2"/>
      <x:c r="V1029" s="2"/>
      <x:c r="W1029" s="2"/>
      <x:c r="X1029" s="2"/>
      <x:c r="Y1029" s="2"/>
      <x:c r="Z1029" s="2"/>
      <x:c r="AA1029" s="2"/>
      <x:c r="AB1029" s="2"/>
      <x:c r="AC1029" s="2"/>
      <x:c r="AD1029" s="2"/>
      <x:c r="AE1029" s="2"/>
      <x:c r="AF1029" s="2"/>
      <x:c r="AG1029" s="2"/>
      <x:c r="AH1029" s="2"/>
      <x:c r="AI1029" s="2"/>
      <x:c r="AJ1029" s="2"/>
      <x:c r="AK1029" s="2"/>
      <x:c r="AL1029" s="2"/>
      <x:c r="AM1029" s="2"/>
      <x:c r="AN1029" s="2"/>
      <x:c r="AO1029" s="2"/>
      <x:c r="AP1029" s="2"/>
      <x:c r="AQ1029" s="2"/>
      <x:c r="AR1029" s="2"/>
      <x:c r="AS1029" s="2"/>
    </x:row>
    <x:row r="1030">
      <x:c r="B1030" s="2"/>
      <x:c r="C1030" s="2"/>
      <x:c r="D1030" s="2"/>
      <x:c r="E1030" s="2"/>
      <x:c r="F1030" s="2"/>
      <x:c r="G1030" s="2"/>
      <x:c r="H1030" s="2"/>
      <x:c r="I1030" s="2"/>
      <x:c r="J1030" s="2"/>
      <x:c r="K1030" s="2"/>
      <x:c r="L1030" s="2"/>
      <x:c r="M1030" s="2"/>
      <x:c r="N1030" s="2"/>
      <x:c r="O1030" s="2"/>
      <x:c r="P1030" s="2"/>
      <x:c r="Q1030" s="2"/>
      <x:c r="R1030" s="2"/>
      <x:c r="S1030" s="2"/>
      <x:c r="T1030" s="2"/>
      <x:c r="U1030" s="2"/>
      <x:c r="V1030" s="2"/>
      <x:c r="W1030" s="2"/>
      <x:c r="X1030" s="2"/>
      <x:c r="Y1030" s="2"/>
      <x:c r="Z1030" s="2"/>
      <x:c r="AA1030" s="2"/>
      <x:c r="AB1030" s="2"/>
      <x:c r="AC1030" s="2"/>
      <x:c r="AD1030" s="2"/>
      <x:c r="AE1030" s="2"/>
      <x:c r="AF1030" s="2"/>
      <x:c r="AG1030" s="2"/>
      <x:c r="AH1030" s="2"/>
      <x:c r="AI1030" s="2"/>
      <x:c r="AJ1030" s="2"/>
      <x:c r="AK1030" s="2"/>
      <x:c r="AL1030" s="2"/>
      <x:c r="AM1030" s="2"/>
      <x:c r="AN1030" s="2"/>
      <x:c r="AO1030" s="2"/>
      <x:c r="AP1030" s="2"/>
      <x:c r="AQ1030" s="2"/>
      <x:c r="AR1030" s="2"/>
      <x:c r="AS1030" s="2"/>
    </x:row>
    <x:row r="1031">
      <x:c r="B1031" s="2"/>
      <x:c r="C1031" s="2"/>
      <x:c r="D1031" s="2"/>
      <x:c r="E1031" s="2"/>
      <x:c r="F1031" s="2"/>
      <x:c r="G1031" s="2"/>
      <x:c r="H1031" s="2"/>
      <x:c r="I1031" s="2"/>
      <x:c r="J1031" s="2"/>
      <x:c r="K1031" s="2"/>
      <x:c r="L1031" s="2"/>
      <x:c r="M1031" s="2"/>
      <x:c r="N1031" s="2"/>
      <x:c r="O1031" s="2"/>
      <x:c r="P1031" s="2"/>
      <x:c r="Q1031" s="2"/>
      <x:c r="R1031" s="2"/>
      <x:c r="S1031" s="2"/>
      <x:c r="T1031" s="2"/>
      <x:c r="U1031" s="2"/>
      <x:c r="V1031" s="2"/>
      <x:c r="W1031" s="2"/>
      <x:c r="X1031" s="2"/>
      <x:c r="Y1031" s="2"/>
      <x:c r="Z1031" s="2"/>
      <x:c r="AA1031" s="2"/>
      <x:c r="AB1031" s="2"/>
      <x:c r="AC1031" s="2"/>
      <x:c r="AD1031" s="2"/>
      <x:c r="AE1031" s="2"/>
      <x:c r="AF1031" s="2"/>
      <x:c r="AG1031" s="2"/>
      <x:c r="AH1031" s="2"/>
      <x:c r="AI1031" s="2"/>
      <x:c r="AJ1031" s="2"/>
      <x:c r="AK1031" s="2"/>
      <x:c r="AL1031" s="2"/>
      <x:c r="AM1031" s="2"/>
      <x:c r="AN1031" s="2"/>
      <x:c r="AO1031" s="2"/>
      <x:c r="AP1031" s="2"/>
      <x:c r="AQ1031" s="2"/>
      <x:c r="AR1031" s="2"/>
      <x:c r="AS1031" s="2"/>
    </x:row>
    <x:row r="1032">
      <x:c r="B1032" s="2"/>
      <x:c r="C1032" s="2"/>
      <x:c r="D1032" s="2"/>
      <x:c r="E1032" s="2"/>
      <x:c r="F1032" s="2"/>
      <x:c r="G1032" s="2"/>
      <x:c r="H1032" s="2"/>
      <x:c r="I1032" s="2"/>
      <x:c r="J1032" s="2"/>
      <x:c r="K1032" s="2"/>
      <x:c r="L1032" s="2"/>
      <x:c r="M1032" s="2"/>
      <x:c r="N1032" s="2"/>
      <x:c r="O1032" s="2"/>
      <x:c r="P1032" s="2"/>
      <x:c r="Q1032" s="2"/>
      <x:c r="R1032" s="2"/>
      <x:c r="S1032" s="2"/>
      <x:c r="T1032" s="2"/>
      <x:c r="U1032" s="2"/>
      <x:c r="V1032" s="2"/>
      <x:c r="W1032" s="2"/>
      <x:c r="X1032" s="2"/>
      <x:c r="Y1032" s="2"/>
      <x:c r="Z1032" s="2"/>
      <x:c r="AA1032" s="2"/>
      <x:c r="AB1032" s="2"/>
      <x:c r="AC1032" s="2"/>
      <x:c r="AD1032" s="2"/>
      <x:c r="AE1032" s="2"/>
      <x:c r="AF1032" s="2"/>
      <x:c r="AG1032" s="2"/>
      <x:c r="AH1032" s="2"/>
      <x:c r="AI1032" s="2"/>
      <x:c r="AJ1032" s="2"/>
      <x:c r="AK1032" s="2"/>
      <x:c r="AL1032" s="2"/>
      <x:c r="AM1032" s="2"/>
      <x:c r="AN1032" s="2"/>
      <x:c r="AO1032" s="2"/>
      <x:c r="AP1032" s="2"/>
      <x:c r="AQ1032" s="2"/>
      <x:c r="AR1032" s="2"/>
      <x:c r="AS1032" s="2"/>
    </x:row>
    <x:row r="1033">
      <x:c r="B1033" s="2"/>
      <x:c r="C1033" s="2"/>
      <x:c r="D1033" s="2"/>
      <x:c r="E1033" s="2"/>
      <x:c r="F1033" s="2"/>
      <x:c r="G1033" s="2"/>
      <x:c r="H1033" s="2"/>
      <x:c r="I1033" s="2"/>
      <x:c r="J1033" s="2"/>
      <x:c r="K1033" s="2"/>
      <x:c r="L1033" s="2"/>
      <x:c r="M1033" s="2"/>
      <x:c r="N1033" s="2"/>
      <x:c r="O1033" s="2"/>
      <x:c r="P1033" s="2"/>
      <x:c r="Q1033" s="2"/>
      <x:c r="R1033" s="2"/>
      <x:c r="S1033" s="2"/>
      <x:c r="T1033" s="2"/>
      <x:c r="U1033" s="2"/>
      <x:c r="V1033" s="2"/>
      <x:c r="W1033" s="2"/>
      <x:c r="X1033" s="2"/>
      <x:c r="Y1033" s="2"/>
      <x:c r="Z1033" s="2"/>
      <x:c r="AA1033" s="2"/>
      <x:c r="AB1033" s="2"/>
      <x:c r="AC1033" s="2"/>
      <x:c r="AD1033" s="2"/>
      <x:c r="AE1033" s="2"/>
      <x:c r="AF1033" s="2"/>
      <x:c r="AG1033" s="2"/>
      <x:c r="AH1033" s="2"/>
      <x:c r="AI1033" s="2"/>
      <x:c r="AJ1033" s="2"/>
      <x:c r="AK1033" s="2"/>
      <x:c r="AL1033" s="2"/>
      <x:c r="AM1033" s="2"/>
      <x:c r="AN1033" s="2"/>
      <x:c r="AO1033" s="2"/>
      <x:c r="AP1033" s="2"/>
      <x:c r="AQ1033" s="2"/>
      <x:c r="AR1033" s="2"/>
      <x:c r="AS1033" s="2"/>
    </x:row>
    <x:row r="1034">
      <x:c r="B1034" s="2"/>
      <x:c r="C1034" s="2"/>
      <x:c r="D1034" s="2"/>
      <x:c r="E1034" s="2"/>
      <x:c r="F1034" s="2"/>
      <x:c r="G1034" s="2"/>
      <x:c r="H1034" s="2"/>
      <x:c r="I1034" s="2"/>
      <x:c r="J1034" s="2"/>
      <x:c r="K1034" s="2"/>
      <x:c r="L1034" s="2"/>
      <x:c r="M1034" s="2"/>
      <x:c r="N1034" s="2"/>
      <x:c r="O1034" s="2"/>
      <x:c r="P1034" s="2"/>
      <x:c r="Q1034" s="2"/>
      <x:c r="R1034" s="2"/>
      <x:c r="S1034" s="2"/>
      <x:c r="T1034" s="2"/>
      <x:c r="U1034" s="2"/>
      <x:c r="V1034" s="2"/>
      <x:c r="W1034" s="2"/>
      <x:c r="X1034" s="2"/>
      <x:c r="Y1034" s="2"/>
      <x:c r="Z1034" s="2"/>
      <x:c r="AA1034" s="2"/>
      <x:c r="AB1034" s="2"/>
      <x:c r="AC1034" s="2"/>
      <x:c r="AD1034" s="2"/>
      <x:c r="AE1034" s="2"/>
      <x:c r="AF1034" s="2"/>
      <x:c r="AG1034" s="2"/>
      <x:c r="AH1034" s="2"/>
      <x:c r="AI1034" s="2"/>
      <x:c r="AJ1034" s="2"/>
      <x:c r="AK1034" s="2"/>
      <x:c r="AL1034" s="2"/>
      <x:c r="AM1034" s="2"/>
      <x:c r="AN1034" s="2"/>
      <x:c r="AO1034" s="2"/>
      <x:c r="AP1034" s="2"/>
      <x:c r="AQ1034" s="2"/>
      <x:c r="AR1034" s="2"/>
      <x:c r="AS1034" s="2"/>
    </x:row>
    <x:row r="1035">
      <x:c r="B1035" s="2"/>
      <x:c r="C1035" s="2"/>
      <x:c r="D1035" s="2"/>
      <x:c r="E1035" s="2"/>
      <x:c r="F1035" s="2"/>
      <x:c r="G1035" s="2"/>
      <x:c r="H1035" s="2"/>
      <x:c r="I1035" s="2"/>
      <x:c r="J1035" s="2"/>
      <x:c r="K1035" s="2"/>
      <x:c r="L1035" s="2"/>
      <x:c r="M1035" s="2"/>
      <x:c r="N1035" s="2"/>
      <x:c r="O1035" s="2"/>
      <x:c r="P1035" s="2"/>
      <x:c r="Q1035" s="2"/>
      <x:c r="R1035" s="2"/>
      <x:c r="S1035" s="2"/>
      <x:c r="T1035" s="2"/>
      <x:c r="U1035" s="2"/>
      <x:c r="V1035" s="2"/>
      <x:c r="W1035" s="2"/>
      <x:c r="X1035" s="2"/>
      <x:c r="Y1035" s="2"/>
      <x:c r="Z1035" s="2"/>
      <x:c r="AA1035" s="2"/>
      <x:c r="AB1035" s="2"/>
      <x:c r="AC1035" s="2"/>
      <x:c r="AD1035" s="2"/>
      <x:c r="AE1035" s="2"/>
      <x:c r="AF1035" s="2"/>
      <x:c r="AG1035" s="2"/>
      <x:c r="AH1035" s="2"/>
      <x:c r="AI1035" s="2"/>
      <x:c r="AJ1035" s="2"/>
      <x:c r="AK1035" s="2"/>
      <x:c r="AL1035" s="2"/>
      <x:c r="AM1035" s="2"/>
      <x:c r="AN1035" s="2"/>
      <x:c r="AO1035" s="2"/>
      <x:c r="AP1035" s="2"/>
      <x:c r="AQ1035" s="2"/>
      <x:c r="AR1035" s="2"/>
      <x:c r="AS1035" s="2"/>
    </x:row>
    <x:row r="1036">
      <x:c r="B1036" s="2"/>
      <x:c r="C1036" s="2"/>
      <x:c r="D1036" s="2"/>
      <x:c r="E1036" s="2"/>
      <x:c r="F1036" s="2"/>
      <x:c r="G1036" s="2"/>
      <x:c r="H1036" s="2"/>
      <x:c r="I1036" s="2"/>
      <x:c r="J1036" s="2"/>
      <x:c r="K1036" s="2"/>
      <x:c r="L1036" s="2"/>
      <x:c r="M1036" s="2"/>
      <x:c r="N1036" s="2"/>
      <x:c r="O1036" s="2"/>
      <x:c r="P1036" s="2"/>
      <x:c r="Q1036" s="2"/>
      <x:c r="R1036" s="2"/>
      <x:c r="S1036" s="2"/>
      <x:c r="T1036" s="2"/>
      <x:c r="U1036" s="2"/>
      <x:c r="V1036" s="2"/>
      <x:c r="W1036" s="2"/>
      <x:c r="X1036" s="2"/>
      <x:c r="Y1036" s="2"/>
      <x:c r="Z1036" s="2"/>
      <x:c r="AA1036" s="2"/>
      <x:c r="AB1036" s="2"/>
      <x:c r="AC1036" s="2"/>
      <x:c r="AD1036" s="2"/>
      <x:c r="AE1036" s="2"/>
      <x:c r="AF1036" s="2"/>
      <x:c r="AG1036" s="2"/>
      <x:c r="AH1036" s="2"/>
      <x:c r="AI1036" s="2"/>
      <x:c r="AJ1036" s="2"/>
      <x:c r="AK1036" s="2"/>
      <x:c r="AL1036" s="2"/>
      <x:c r="AM1036" s="2"/>
      <x:c r="AN1036" s="2"/>
      <x:c r="AO1036" s="2"/>
      <x:c r="AP1036" s="2"/>
      <x:c r="AQ1036" s="2"/>
      <x:c r="AR1036" s="2"/>
      <x:c r="AS1036" s="2"/>
    </x:row>
    <x:row r="1037">
      <x:c r="B1037" s="2"/>
      <x:c r="C1037" s="2"/>
      <x:c r="D1037" s="2"/>
      <x:c r="E1037" s="2"/>
      <x:c r="F1037" s="2"/>
      <x:c r="G1037" s="2"/>
      <x:c r="H1037" s="2"/>
      <x:c r="I1037" s="2"/>
      <x:c r="J1037" s="2"/>
      <x:c r="K1037" s="2"/>
      <x:c r="L1037" s="2"/>
      <x:c r="M1037" s="2"/>
      <x:c r="N1037" s="2"/>
      <x:c r="O1037" s="2"/>
      <x:c r="P1037" s="2"/>
      <x:c r="Q1037" s="2"/>
      <x:c r="R1037" s="2"/>
      <x:c r="S1037" s="2"/>
      <x:c r="T1037" s="2"/>
      <x:c r="U1037" s="2"/>
      <x:c r="V1037" s="2"/>
      <x:c r="W1037" s="2"/>
      <x:c r="X1037" s="2"/>
      <x:c r="Y1037" s="2"/>
      <x:c r="Z1037" s="2"/>
      <x:c r="AA1037" s="2"/>
      <x:c r="AB1037" s="2"/>
      <x:c r="AC1037" s="2"/>
      <x:c r="AD1037" s="2"/>
      <x:c r="AE1037" s="2"/>
      <x:c r="AF1037" s="2"/>
      <x:c r="AG1037" s="2"/>
      <x:c r="AH1037" s="2"/>
      <x:c r="AI1037" s="2"/>
      <x:c r="AJ1037" s="2"/>
      <x:c r="AK1037" s="2"/>
      <x:c r="AL1037" s="2"/>
      <x:c r="AM1037" s="2"/>
      <x:c r="AN1037" s="2"/>
      <x:c r="AO1037" s="2"/>
      <x:c r="AP1037" s="2"/>
      <x:c r="AQ1037" s="2"/>
      <x:c r="AR1037" s="2"/>
      <x:c r="AS1037" s="2"/>
    </x:row>
    <x:row r="1038">
      <x:c r="B1038" s="2"/>
      <x:c r="C1038" s="2"/>
      <x:c r="D1038" s="2"/>
      <x:c r="E1038" s="2"/>
      <x:c r="F1038" s="2"/>
      <x:c r="G1038" s="2"/>
      <x:c r="H1038" s="2"/>
      <x:c r="I1038" s="2"/>
      <x:c r="J1038" s="2"/>
      <x:c r="K1038" s="2"/>
      <x:c r="L1038" s="2"/>
      <x:c r="M1038" s="2"/>
      <x:c r="N1038" s="2"/>
      <x:c r="O1038" s="2"/>
      <x:c r="P1038" s="2"/>
      <x:c r="Q1038" s="2"/>
      <x:c r="R1038" s="2"/>
      <x:c r="S1038" s="2"/>
      <x:c r="T1038" s="2"/>
      <x:c r="U1038" s="2"/>
      <x:c r="V1038" s="2"/>
      <x:c r="W1038" s="2"/>
      <x:c r="X1038" s="2"/>
      <x:c r="Y1038" s="2"/>
      <x:c r="Z1038" s="2"/>
      <x:c r="AA1038" s="2"/>
      <x:c r="AB1038" s="2"/>
      <x:c r="AC1038" s="2"/>
      <x:c r="AD1038" s="2"/>
      <x:c r="AE1038" s="2"/>
      <x:c r="AF1038" s="2"/>
      <x:c r="AG1038" s="2"/>
      <x:c r="AH1038" s="2"/>
      <x:c r="AI1038" s="2"/>
      <x:c r="AJ1038" s="2"/>
      <x:c r="AK1038" s="2"/>
      <x:c r="AL1038" s="2"/>
      <x:c r="AM1038" s="2"/>
      <x:c r="AN1038" s="2"/>
      <x:c r="AO1038" s="2"/>
      <x:c r="AP1038" s="2"/>
      <x:c r="AQ1038" s="2"/>
      <x:c r="AR1038" s="2"/>
      <x:c r="AS1038" s="2"/>
    </x:row>
    <x:row r="1039">
      <x:c r="B1039" s="2"/>
      <x:c r="C1039" s="2"/>
      <x:c r="D1039" s="2"/>
      <x:c r="E1039" s="2"/>
      <x:c r="F1039" s="2"/>
      <x:c r="G1039" s="2"/>
      <x:c r="H1039" s="2"/>
      <x:c r="I1039" s="2"/>
      <x:c r="J1039" s="2"/>
      <x:c r="K1039" s="2"/>
      <x:c r="L1039" s="2"/>
      <x:c r="M1039" s="2"/>
      <x:c r="N1039" s="2"/>
      <x:c r="O1039" s="2"/>
      <x:c r="P1039" s="2"/>
      <x:c r="Q1039" s="2"/>
      <x:c r="R1039" s="2"/>
      <x:c r="S1039" s="2"/>
      <x:c r="T1039" s="2"/>
      <x:c r="U1039" s="2"/>
      <x:c r="V1039" s="2"/>
      <x:c r="W1039" s="2"/>
      <x:c r="X1039" s="2"/>
      <x:c r="Y1039" s="2"/>
      <x:c r="Z1039" s="2"/>
      <x:c r="AA1039" s="2"/>
      <x:c r="AB1039" s="2"/>
      <x:c r="AC1039" s="2"/>
      <x:c r="AD1039" s="2"/>
      <x:c r="AE1039" s="2"/>
      <x:c r="AF1039" s="2"/>
      <x:c r="AG1039" s="2"/>
      <x:c r="AH1039" s="2"/>
      <x:c r="AI1039" s="2"/>
      <x:c r="AJ1039" s="2"/>
      <x:c r="AK1039" s="2"/>
      <x:c r="AL1039" s="2"/>
      <x:c r="AM1039" s="2"/>
      <x:c r="AN1039" s="2"/>
      <x:c r="AO1039" s="2"/>
      <x:c r="AP1039" s="2"/>
      <x:c r="AQ1039" s="2"/>
      <x:c r="AR1039" s="2"/>
      <x:c r="AS1039" s="2"/>
    </x:row>
    <x:row r="1040">
      <x:c r="B1040" s="2"/>
      <x:c r="C1040" s="2"/>
      <x:c r="D1040" s="2"/>
      <x:c r="E1040" s="2"/>
      <x:c r="F1040" s="2"/>
      <x:c r="G1040" s="2"/>
      <x:c r="H1040" s="2"/>
      <x:c r="I1040" s="2"/>
      <x:c r="J1040" s="2"/>
      <x:c r="K1040" s="2"/>
      <x:c r="L1040" s="2"/>
      <x:c r="M1040" s="2"/>
      <x:c r="N1040" s="2"/>
      <x:c r="O1040" s="2"/>
      <x:c r="P1040" s="2"/>
      <x:c r="Q1040" s="2"/>
      <x:c r="R1040" s="2"/>
      <x:c r="S1040" s="2"/>
      <x:c r="T1040" s="2"/>
      <x:c r="U1040" s="2"/>
      <x:c r="V1040" s="2"/>
      <x:c r="W1040" s="2"/>
      <x:c r="X1040" s="2"/>
      <x:c r="Y1040" s="2"/>
      <x:c r="Z1040" s="2"/>
      <x:c r="AA1040" s="2"/>
      <x:c r="AB1040" s="2"/>
      <x:c r="AC1040" s="2"/>
      <x:c r="AD1040" s="2"/>
      <x:c r="AE1040" s="2"/>
      <x:c r="AF1040" s="2"/>
      <x:c r="AG1040" s="2"/>
      <x:c r="AH1040" s="2"/>
      <x:c r="AI1040" s="2"/>
      <x:c r="AJ1040" s="2"/>
      <x:c r="AK1040" s="2"/>
      <x:c r="AL1040" s="2"/>
      <x:c r="AM1040" s="2"/>
      <x:c r="AN1040" s="2"/>
      <x:c r="AO1040" s="2"/>
      <x:c r="AP1040" s="2"/>
      <x:c r="AQ1040" s="2"/>
      <x:c r="AR1040" s="2"/>
      <x:c r="AS1040" s="2"/>
    </x:row>
    <x:row r="1041">
      <x:c r="B1041" s="2"/>
      <x:c r="C1041" s="2"/>
      <x:c r="D1041" s="2"/>
      <x:c r="E1041" s="2"/>
      <x:c r="F1041" s="2"/>
      <x:c r="G1041" s="2"/>
      <x:c r="H1041" s="2"/>
      <x:c r="I1041" s="2"/>
      <x:c r="J1041" s="2"/>
      <x:c r="K1041" s="2"/>
      <x:c r="L1041" s="2"/>
      <x:c r="M1041" s="2"/>
      <x:c r="N1041" s="2"/>
      <x:c r="O1041" s="2"/>
      <x:c r="P1041" s="2"/>
      <x:c r="Q1041" s="2"/>
      <x:c r="R1041" s="2"/>
      <x:c r="S1041" s="2"/>
      <x:c r="T1041" s="2"/>
      <x:c r="U1041" s="2"/>
      <x:c r="V1041" s="2"/>
      <x:c r="W1041" s="2"/>
      <x:c r="X1041" s="2"/>
      <x:c r="Y1041" s="2"/>
      <x:c r="Z1041" s="2"/>
      <x:c r="AA1041" s="2"/>
      <x:c r="AB1041" s="2"/>
      <x:c r="AC1041" s="2"/>
      <x:c r="AD1041" s="2"/>
      <x:c r="AE1041" s="2"/>
      <x:c r="AF1041" s="2"/>
      <x:c r="AG1041" s="2"/>
      <x:c r="AH1041" s="2"/>
      <x:c r="AI1041" s="2"/>
      <x:c r="AJ1041" s="2"/>
      <x:c r="AK1041" s="2"/>
      <x:c r="AL1041" s="2"/>
      <x:c r="AM1041" s="2"/>
      <x:c r="AN1041" s="2"/>
      <x:c r="AO1041" s="2"/>
      <x:c r="AP1041" s="2"/>
      <x:c r="AQ1041" s="2"/>
      <x:c r="AR1041" s="2"/>
      <x:c r="AS1041" s="2"/>
    </x:row>
    <x:row r="1042">
      <x:c r="B1042" s="2"/>
      <x:c r="C1042" s="2"/>
      <x:c r="D1042" s="2"/>
      <x:c r="E1042" s="2"/>
      <x:c r="F1042" s="2"/>
      <x:c r="G1042" s="2"/>
      <x:c r="H1042" s="2"/>
      <x:c r="I1042" s="2"/>
      <x:c r="J1042" s="2"/>
      <x:c r="K1042" s="2"/>
      <x:c r="L1042" s="2"/>
      <x:c r="M1042" s="2"/>
      <x:c r="N1042" s="2"/>
      <x:c r="O1042" s="2"/>
      <x:c r="P1042" s="2"/>
      <x:c r="Q1042" s="2"/>
      <x:c r="R1042" s="2"/>
      <x:c r="S1042" s="2"/>
      <x:c r="T1042" s="2"/>
      <x:c r="U1042" s="2"/>
      <x:c r="V1042" s="2"/>
      <x:c r="W1042" s="2"/>
      <x:c r="X1042" s="2"/>
      <x:c r="Y1042" s="2"/>
      <x:c r="Z1042" s="2"/>
      <x:c r="AA1042" s="2"/>
      <x:c r="AB1042" s="2"/>
      <x:c r="AC1042" s="2"/>
      <x:c r="AD1042" s="2"/>
      <x:c r="AE1042" s="2"/>
      <x:c r="AF1042" s="2"/>
      <x:c r="AG1042" s="2"/>
      <x:c r="AH1042" s="2"/>
      <x:c r="AI1042" s="2"/>
      <x:c r="AJ1042" s="2"/>
      <x:c r="AK1042" s="2"/>
      <x:c r="AL1042" s="2"/>
      <x:c r="AM1042" s="2"/>
      <x:c r="AN1042" s="2"/>
      <x:c r="AO1042" s="2"/>
      <x:c r="AP1042" s="2"/>
      <x:c r="AQ1042" s="2"/>
      <x:c r="AR1042" s="2"/>
      <x:c r="AS1042" s="2"/>
    </x:row>
    <x:row r="1043">
      <x:c r="B1043" s="2"/>
      <x:c r="C1043" s="2"/>
      <x:c r="D1043" s="2"/>
      <x:c r="E1043" s="2"/>
      <x:c r="F1043" s="2"/>
      <x:c r="G1043" s="2"/>
      <x:c r="H1043" s="2"/>
      <x:c r="I1043" s="2"/>
      <x:c r="J1043" s="2"/>
      <x:c r="K1043" s="2"/>
      <x:c r="L1043" s="2"/>
      <x:c r="M1043" s="2"/>
      <x:c r="N1043" s="2"/>
      <x:c r="O1043" s="2"/>
      <x:c r="P1043" s="2"/>
      <x:c r="Q1043" s="2"/>
      <x:c r="R1043" s="2"/>
      <x:c r="S1043" s="2"/>
      <x:c r="T1043" s="2"/>
      <x:c r="U1043" s="2"/>
      <x:c r="V1043" s="2"/>
      <x:c r="W1043" s="2"/>
      <x:c r="X1043" s="2"/>
      <x:c r="Y1043" s="2"/>
      <x:c r="Z1043" s="2"/>
      <x:c r="AA1043" s="2"/>
      <x:c r="AB1043" s="2"/>
      <x:c r="AC1043" s="2"/>
      <x:c r="AD1043" s="2"/>
      <x:c r="AE1043" s="2"/>
      <x:c r="AF1043" s="2"/>
      <x:c r="AG1043" s="2"/>
      <x:c r="AH1043" s="2"/>
      <x:c r="AI1043" s="2"/>
      <x:c r="AJ1043" s="2"/>
      <x:c r="AK1043" s="2"/>
      <x:c r="AL1043" s="2"/>
      <x:c r="AM1043" s="2"/>
      <x:c r="AN1043" s="2"/>
      <x:c r="AO1043" s="2"/>
      <x:c r="AP1043" s="2"/>
      <x:c r="AQ1043" s="2"/>
      <x:c r="AR1043" s="2"/>
      <x:c r="AS1043" s="2"/>
    </x:row>
    <x:row r="1044">
      <x:c r="B1044" s="2"/>
      <x:c r="C1044" s="2"/>
      <x:c r="D1044" s="2"/>
      <x:c r="E1044" s="2"/>
      <x:c r="F1044" s="2"/>
      <x:c r="G1044" s="2"/>
      <x:c r="H1044" s="2"/>
      <x:c r="I1044" s="2"/>
      <x:c r="J1044" s="2"/>
      <x:c r="K1044" s="2"/>
      <x:c r="L1044" s="2"/>
      <x:c r="M1044" s="2"/>
      <x:c r="N1044" s="2"/>
      <x:c r="O1044" s="2"/>
      <x:c r="P1044" s="2"/>
      <x:c r="Q1044" s="2"/>
      <x:c r="R1044" s="2"/>
      <x:c r="S1044" s="2"/>
      <x:c r="T1044" s="2"/>
      <x:c r="U1044" s="2"/>
      <x:c r="V1044" s="2"/>
      <x:c r="W1044" s="2"/>
      <x:c r="X1044" s="2"/>
      <x:c r="Y1044" s="2"/>
      <x:c r="Z1044" s="2"/>
      <x:c r="AA1044" s="2"/>
      <x:c r="AB1044" s="2"/>
      <x:c r="AC1044" s="2"/>
      <x:c r="AD1044" s="2"/>
      <x:c r="AE1044" s="2"/>
      <x:c r="AF1044" s="2"/>
      <x:c r="AG1044" s="2"/>
      <x:c r="AH1044" s="2"/>
      <x:c r="AI1044" s="2"/>
      <x:c r="AJ1044" s="2"/>
      <x:c r="AK1044" s="2"/>
      <x:c r="AL1044" s="2"/>
      <x:c r="AM1044" s="2"/>
      <x:c r="AN1044" s="2"/>
      <x:c r="AO1044" s="2"/>
      <x:c r="AP1044" s="2"/>
      <x:c r="AQ1044" s="2"/>
      <x:c r="AR1044" s="2"/>
      <x:c r="AS1044" s="2"/>
    </x:row>
    <x:row r="1045">
      <x:c r="B1045" s="2"/>
      <x:c r="C1045" s="2"/>
      <x:c r="D1045" s="2"/>
      <x:c r="E1045" s="2"/>
      <x:c r="F1045" s="2"/>
      <x:c r="G1045" s="2"/>
      <x:c r="H1045" s="2"/>
      <x:c r="I1045" s="2"/>
      <x:c r="J1045" s="2"/>
      <x:c r="K1045" s="2"/>
      <x:c r="L1045" s="2"/>
      <x:c r="M1045" s="2"/>
      <x:c r="N1045" s="2"/>
      <x:c r="O1045" s="2"/>
      <x:c r="P1045" s="2"/>
      <x:c r="Q1045" s="2"/>
      <x:c r="R1045" s="2"/>
      <x:c r="S1045" s="2"/>
      <x:c r="T1045" s="2"/>
      <x:c r="U1045" s="2"/>
      <x:c r="V1045" s="2"/>
      <x:c r="W1045" s="2"/>
      <x:c r="X1045" s="2"/>
      <x:c r="Y1045" s="2"/>
      <x:c r="Z1045" s="2"/>
      <x:c r="AA1045" s="2"/>
      <x:c r="AB1045" s="2"/>
      <x:c r="AC1045" s="2"/>
      <x:c r="AD1045" s="2"/>
      <x:c r="AE1045" s="2"/>
      <x:c r="AF1045" s="2"/>
      <x:c r="AG1045" s="2"/>
      <x:c r="AH1045" s="2"/>
      <x:c r="AI1045" s="2"/>
      <x:c r="AJ1045" s="2"/>
      <x:c r="AK1045" s="2"/>
      <x:c r="AL1045" s="2"/>
      <x:c r="AM1045" s="2"/>
      <x:c r="AN1045" s="2"/>
      <x:c r="AO1045" s="2"/>
      <x:c r="AP1045" s="2"/>
      <x:c r="AQ1045" s="2"/>
      <x:c r="AR1045" s="2"/>
      <x:c r="AS1045" s="2"/>
    </x:row>
    <x:row r="1046">
      <x:c r="B1046" s="2"/>
      <x:c r="C1046" s="2"/>
      <x:c r="D1046" s="2"/>
      <x:c r="E1046" s="2"/>
      <x:c r="F1046" s="2"/>
      <x:c r="G1046" s="2"/>
      <x:c r="H1046" s="2"/>
      <x:c r="I1046" s="2"/>
      <x:c r="J1046" s="2"/>
      <x:c r="K1046" s="2"/>
      <x:c r="L1046" s="2"/>
      <x:c r="M1046" s="2"/>
      <x:c r="N1046" s="2"/>
      <x:c r="O1046" s="2"/>
      <x:c r="P1046" s="2"/>
      <x:c r="Q1046" s="2"/>
      <x:c r="R1046" s="2"/>
      <x:c r="S1046" s="2"/>
      <x:c r="T1046" s="2"/>
      <x:c r="U1046" s="2"/>
      <x:c r="V1046" s="2"/>
      <x:c r="W1046" s="2"/>
      <x:c r="X1046" s="2"/>
      <x:c r="Y1046" s="2"/>
      <x:c r="Z1046" s="2"/>
      <x:c r="AA1046" s="2"/>
      <x:c r="AB1046" s="2"/>
      <x:c r="AC1046" s="2"/>
      <x:c r="AD1046" s="2"/>
      <x:c r="AE1046" s="2"/>
      <x:c r="AF1046" s="2"/>
      <x:c r="AG1046" s="2"/>
      <x:c r="AH1046" s="2"/>
      <x:c r="AI1046" s="2"/>
      <x:c r="AJ1046" s="2"/>
      <x:c r="AK1046" s="2"/>
      <x:c r="AL1046" s="2"/>
      <x:c r="AM1046" s="2"/>
      <x:c r="AN1046" s="2"/>
      <x:c r="AO1046" s="2"/>
      <x:c r="AP1046" s="2"/>
      <x:c r="AQ1046" s="2"/>
      <x:c r="AR1046" s="2"/>
      <x:c r="AS1046" s="2"/>
    </x:row>
    <x:row r="1047">
      <x:c r="B1047" s="2"/>
      <x:c r="C1047" s="2"/>
      <x:c r="D1047" s="2"/>
      <x:c r="E1047" s="2"/>
      <x:c r="F1047" s="2"/>
      <x:c r="G1047" s="2"/>
      <x:c r="H1047" s="2"/>
      <x:c r="I1047" s="2"/>
      <x:c r="J1047" s="2"/>
      <x:c r="K1047" s="2"/>
      <x:c r="L1047" s="2"/>
      <x:c r="M1047" s="2"/>
      <x:c r="N1047" s="2"/>
      <x:c r="O1047" s="2"/>
      <x:c r="P1047" s="2"/>
      <x:c r="Q1047" s="2"/>
      <x:c r="R1047" s="2"/>
      <x:c r="S1047" s="2"/>
      <x:c r="T1047" s="2"/>
      <x:c r="U1047" s="2"/>
      <x:c r="V1047" s="2"/>
      <x:c r="W1047" s="2"/>
      <x:c r="X1047" s="2"/>
      <x:c r="Y1047" s="2"/>
      <x:c r="Z1047" s="2"/>
      <x:c r="AA1047" s="2"/>
      <x:c r="AB1047" s="2"/>
      <x:c r="AC1047" s="2"/>
      <x:c r="AD1047" s="2"/>
      <x:c r="AE1047" s="2"/>
      <x:c r="AF1047" s="2"/>
      <x:c r="AG1047" s="2"/>
      <x:c r="AH1047" s="2"/>
      <x:c r="AI1047" s="2"/>
      <x:c r="AJ1047" s="2"/>
      <x:c r="AK1047" s="2"/>
      <x:c r="AL1047" s="2"/>
      <x:c r="AM1047" s="2"/>
      <x:c r="AN1047" s="2"/>
      <x:c r="AO1047" s="2"/>
      <x:c r="AP1047" s="2"/>
      <x:c r="AQ1047" s="2"/>
      <x:c r="AR1047" s="2"/>
      <x:c r="AS1047" s="2"/>
    </x:row>
    <x:row r="1048">
      <x:c r="B1048" s="2"/>
      <x:c r="C1048" s="2"/>
      <x:c r="D1048" s="2"/>
      <x:c r="E1048" s="2"/>
      <x:c r="F1048" s="2"/>
      <x:c r="G1048" s="2"/>
      <x:c r="H1048" s="2"/>
      <x:c r="I1048" s="2"/>
      <x:c r="J1048" s="2"/>
      <x:c r="K1048" s="2"/>
      <x:c r="L1048" s="2"/>
      <x:c r="M1048" s="2"/>
      <x:c r="N1048" s="2"/>
      <x:c r="O1048" s="2"/>
      <x:c r="P1048" s="2"/>
      <x:c r="Q1048" s="2"/>
      <x:c r="R1048" s="2"/>
      <x:c r="S1048" s="2"/>
      <x:c r="T1048" s="2"/>
      <x:c r="U1048" s="2"/>
      <x:c r="V1048" s="2"/>
      <x:c r="W1048" s="2"/>
      <x:c r="X1048" s="2"/>
      <x:c r="Y1048" s="2"/>
      <x:c r="Z1048" s="2"/>
      <x:c r="AA1048" s="2"/>
      <x:c r="AB1048" s="2"/>
      <x:c r="AC1048" s="2"/>
      <x:c r="AD1048" s="2"/>
      <x:c r="AE1048" s="2"/>
      <x:c r="AF1048" s="2"/>
      <x:c r="AG1048" s="2"/>
      <x:c r="AH1048" s="2"/>
      <x:c r="AI1048" s="2"/>
      <x:c r="AJ1048" s="2"/>
      <x:c r="AK1048" s="2"/>
      <x:c r="AL1048" s="2"/>
      <x:c r="AM1048" s="2"/>
      <x:c r="AN1048" s="2"/>
      <x:c r="AO1048" s="2"/>
      <x:c r="AP1048" s="2"/>
      <x:c r="AQ1048" s="2"/>
      <x:c r="AR1048" s="2"/>
      <x:c r="AS1048" s="2"/>
    </x:row>
    <x:row r="1049">
      <x:c r="B1049" s="2"/>
      <x:c r="C1049" s="2"/>
      <x:c r="D1049" s="2"/>
      <x:c r="E1049" s="2"/>
      <x:c r="F1049" s="2"/>
      <x:c r="G1049" s="2"/>
      <x:c r="H1049" s="2"/>
      <x:c r="I1049" s="2"/>
      <x:c r="J1049" s="2"/>
      <x:c r="K1049" s="2"/>
      <x:c r="L1049" s="2"/>
      <x:c r="M1049" s="2"/>
      <x:c r="N1049" s="2"/>
      <x:c r="O1049" s="2"/>
      <x:c r="P1049" s="2"/>
      <x:c r="Q1049" s="2"/>
      <x:c r="R1049" s="2"/>
      <x:c r="S1049" s="2"/>
      <x:c r="T1049" s="2"/>
      <x:c r="U1049" s="2"/>
      <x:c r="V1049" s="2"/>
      <x:c r="W1049" s="2"/>
      <x:c r="X1049" s="2"/>
      <x:c r="Y1049" s="2"/>
      <x:c r="Z1049" s="2"/>
      <x:c r="AA1049" s="2"/>
      <x:c r="AB1049" s="2"/>
      <x:c r="AC1049" s="2"/>
      <x:c r="AD1049" s="2"/>
      <x:c r="AE1049" s="2"/>
      <x:c r="AF1049" s="2"/>
      <x:c r="AG1049" s="2"/>
      <x:c r="AH1049" s="2"/>
      <x:c r="AI1049" s="2"/>
      <x:c r="AJ1049" s="2"/>
      <x:c r="AK1049" s="2"/>
      <x:c r="AL1049" s="2"/>
      <x:c r="AM1049" s="2"/>
      <x:c r="AN1049" s="2"/>
      <x:c r="AO1049" s="2"/>
      <x:c r="AP1049" s="2"/>
      <x:c r="AQ1049" s="2"/>
      <x:c r="AR1049" s="2"/>
      <x:c r="AS1049" s="2"/>
    </x:row>
    <x:row r="1050">
      <x:c r="B1050" s="2"/>
      <x:c r="C1050" s="2"/>
      <x:c r="D1050" s="2"/>
      <x:c r="E1050" s="2"/>
      <x:c r="F1050" s="2"/>
      <x:c r="G1050" s="2"/>
      <x:c r="H1050" s="2"/>
      <x:c r="I1050" s="2"/>
      <x:c r="J1050" s="2"/>
      <x:c r="K1050" s="2"/>
      <x:c r="L1050" s="2"/>
      <x:c r="M1050" s="2"/>
      <x:c r="N1050" s="2"/>
      <x:c r="O1050" s="2"/>
      <x:c r="P1050" s="2"/>
      <x:c r="Q1050" s="2"/>
      <x:c r="R1050" s="2"/>
      <x:c r="S1050" s="2"/>
      <x:c r="T1050" s="2"/>
      <x:c r="U1050" s="2"/>
      <x:c r="V1050" s="2"/>
      <x:c r="W1050" s="2"/>
      <x:c r="X1050" s="2"/>
      <x:c r="Y1050" s="2"/>
      <x:c r="Z1050" s="2"/>
      <x:c r="AA1050" s="2"/>
      <x:c r="AB1050" s="2"/>
      <x:c r="AC1050" s="2"/>
      <x:c r="AD1050" s="2"/>
      <x:c r="AE1050" s="2"/>
      <x:c r="AF1050" s="2"/>
      <x:c r="AG1050" s="2"/>
      <x:c r="AH1050" s="2"/>
      <x:c r="AI1050" s="2"/>
      <x:c r="AJ1050" s="2"/>
      <x:c r="AK1050" s="2"/>
      <x:c r="AL1050" s="2"/>
      <x:c r="AM1050" s="2"/>
      <x:c r="AN1050" s="2"/>
      <x:c r="AO1050" s="2"/>
      <x:c r="AP1050" s="2"/>
      <x:c r="AQ1050" s="2"/>
      <x:c r="AR1050" s="2"/>
      <x:c r="AS1050" s="2"/>
    </x:row>
    <x:row r="1051">
      <x:c r="B1051" s="2"/>
      <x:c r="C1051" s="2"/>
      <x:c r="D1051" s="2"/>
      <x:c r="E1051" s="2"/>
      <x:c r="F1051" s="2"/>
      <x:c r="G1051" s="2"/>
      <x:c r="H1051" s="2"/>
      <x:c r="I1051" s="2"/>
      <x:c r="J1051" s="2"/>
      <x:c r="K1051" s="2"/>
      <x:c r="L1051" s="2"/>
      <x:c r="M1051" s="2"/>
      <x:c r="N1051" s="2"/>
      <x:c r="O1051" s="2"/>
      <x:c r="P1051" s="2"/>
      <x:c r="Q1051" s="2"/>
      <x:c r="R1051" s="2"/>
      <x:c r="S1051" s="2"/>
      <x:c r="T1051" s="2"/>
      <x:c r="U1051" s="2"/>
      <x:c r="V1051" s="2"/>
      <x:c r="W1051" s="2"/>
      <x:c r="X1051" s="2"/>
      <x:c r="Y1051" s="2"/>
      <x:c r="Z1051" s="2"/>
      <x:c r="AA1051" s="2"/>
      <x:c r="AB1051" s="2"/>
      <x:c r="AC1051" s="2"/>
      <x:c r="AD1051" s="2"/>
      <x:c r="AE1051" s="2"/>
      <x:c r="AF1051" s="2"/>
      <x:c r="AG1051" s="2"/>
      <x:c r="AH1051" s="2"/>
      <x:c r="AI1051" s="2"/>
      <x:c r="AJ1051" s="2"/>
      <x:c r="AK1051" s="2"/>
      <x:c r="AL1051" s="2"/>
      <x:c r="AM1051" s="2"/>
      <x:c r="AN1051" s="2"/>
      <x:c r="AO1051" s="2"/>
      <x:c r="AP1051" s="2"/>
      <x:c r="AQ1051" s="2"/>
      <x:c r="AR1051" s="2"/>
      <x:c r="AS1051" s="2"/>
    </x:row>
    <x:row r="1052">
      <x:c r="B1052" s="2"/>
      <x:c r="C1052" s="2"/>
      <x:c r="D1052" s="2"/>
      <x:c r="E1052" s="2"/>
      <x:c r="F1052" s="2"/>
      <x:c r="G1052" s="2"/>
      <x:c r="H1052" s="2"/>
      <x:c r="I1052" s="2"/>
      <x:c r="J1052" s="2"/>
      <x:c r="K1052" s="2"/>
      <x:c r="L1052" s="2"/>
      <x:c r="M1052" s="2"/>
      <x:c r="N1052" s="2"/>
      <x:c r="O1052" s="2"/>
      <x:c r="P1052" s="2"/>
      <x:c r="Q1052" s="2"/>
      <x:c r="R1052" s="2"/>
      <x:c r="S1052" s="2"/>
      <x:c r="T1052" s="2"/>
      <x:c r="U1052" s="2"/>
      <x:c r="V1052" s="2"/>
      <x:c r="W1052" s="2"/>
      <x:c r="X1052" s="2"/>
      <x:c r="Y1052" s="2"/>
      <x:c r="Z1052" s="2"/>
      <x:c r="AA1052" s="2"/>
      <x:c r="AB1052" s="2"/>
      <x:c r="AC1052" s="2"/>
      <x:c r="AD1052" s="2"/>
      <x:c r="AE1052" s="2"/>
      <x:c r="AF1052" s="2"/>
      <x:c r="AG1052" s="2"/>
      <x:c r="AH1052" s="2"/>
      <x:c r="AI1052" s="2"/>
      <x:c r="AJ1052" s="2"/>
      <x:c r="AK1052" s="2"/>
      <x:c r="AL1052" s="2"/>
      <x:c r="AM1052" s="2"/>
      <x:c r="AN1052" s="2"/>
      <x:c r="AO1052" s="2"/>
      <x:c r="AP1052" s="2"/>
      <x:c r="AQ1052" s="2"/>
      <x:c r="AR1052" s="2"/>
      <x:c r="AS1052" s="2"/>
    </x:row>
    <x:row r="1053">
      <x:c r="B1053" s="2"/>
      <x:c r="C1053" s="2"/>
      <x:c r="D1053" s="2"/>
      <x:c r="E1053" s="2"/>
      <x:c r="F1053" s="2"/>
      <x:c r="G1053" s="2"/>
      <x:c r="H1053" s="2"/>
      <x:c r="I1053" s="2"/>
      <x:c r="J1053" s="2"/>
      <x:c r="K1053" s="2"/>
      <x:c r="L1053" s="2"/>
      <x:c r="M1053" s="2"/>
      <x:c r="N1053" s="2"/>
      <x:c r="O1053" s="2"/>
      <x:c r="P1053" s="2"/>
      <x:c r="Q1053" s="2"/>
      <x:c r="R1053" s="2"/>
      <x:c r="S1053" s="2"/>
      <x:c r="T1053" s="2"/>
      <x:c r="U1053" s="2"/>
      <x:c r="V1053" s="2"/>
      <x:c r="W1053" s="2"/>
      <x:c r="X1053" s="2"/>
      <x:c r="Y1053" s="2"/>
      <x:c r="Z1053" s="2"/>
      <x:c r="AA1053" s="2"/>
      <x:c r="AB1053" s="2"/>
      <x:c r="AC1053" s="2"/>
      <x:c r="AD1053" s="2"/>
      <x:c r="AE1053" s="2"/>
      <x:c r="AF1053" s="2"/>
      <x:c r="AG1053" s="2"/>
      <x:c r="AH1053" s="2"/>
      <x:c r="AI1053" s="2"/>
      <x:c r="AJ1053" s="2"/>
      <x:c r="AK1053" s="2"/>
      <x:c r="AL1053" s="2"/>
      <x:c r="AM1053" s="2"/>
      <x:c r="AN1053" s="2"/>
      <x:c r="AO1053" s="2"/>
      <x:c r="AP1053" s="2"/>
      <x:c r="AQ1053" s="2"/>
      <x:c r="AR1053" s="2"/>
      <x:c r="AS1053" s="2"/>
    </x:row>
    <x:row r="1054">
      <x:c r="B1054" s="2"/>
      <x:c r="C1054" s="2"/>
      <x:c r="D1054" s="2"/>
      <x:c r="E1054" s="2"/>
      <x:c r="F1054" s="2"/>
      <x:c r="G1054" s="2"/>
      <x:c r="H1054" s="2"/>
      <x:c r="I1054" s="2"/>
      <x:c r="J1054" s="2"/>
      <x:c r="K1054" s="2"/>
      <x:c r="L1054" s="2"/>
      <x:c r="M1054" s="2"/>
      <x:c r="N1054" s="2"/>
      <x:c r="O1054" s="2"/>
      <x:c r="P1054" s="2"/>
      <x:c r="Q1054" s="2"/>
      <x:c r="R1054" s="2"/>
      <x:c r="S1054" s="2"/>
      <x:c r="T1054" s="2"/>
      <x:c r="U1054" s="2"/>
      <x:c r="V1054" s="2"/>
      <x:c r="W1054" s="2"/>
      <x:c r="X1054" s="2"/>
      <x:c r="Y1054" s="2"/>
      <x:c r="Z1054" s="2"/>
      <x:c r="AA1054" s="2"/>
      <x:c r="AB1054" s="2"/>
      <x:c r="AC1054" s="2"/>
      <x:c r="AD1054" s="2"/>
      <x:c r="AE1054" s="2"/>
      <x:c r="AF1054" s="2"/>
      <x:c r="AG1054" s="2"/>
      <x:c r="AH1054" s="2"/>
      <x:c r="AI1054" s="2"/>
      <x:c r="AJ1054" s="2"/>
      <x:c r="AK1054" s="2"/>
      <x:c r="AL1054" s="2"/>
      <x:c r="AM1054" s="2"/>
      <x:c r="AN1054" s="2"/>
      <x:c r="AO1054" s="2"/>
      <x:c r="AP1054" s="2"/>
      <x:c r="AQ1054" s="2"/>
      <x:c r="AR1054" s="2"/>
      <x:c r="AS1054" s="2"/>
    </x:row>
    <x:row r="1055">
      <x:c r="B1055" s="2"/>
      <x:c r="C1055" s="2"/>
      <x:c r="D1055" s="2"/>
      <x:c r="E1055" s="2"/>
      <x:c r="F1055" s="2"/>
      <x:c r="G1055" s="2"/>
      <x:c r="H1055" s="2"/>
      <x:c r="I1055" s="2"/>
      <x:c r="J1055" s="2"/>
      <x:c r="K1055" s="2"/>
      <x:c r="L1055" s="2"/>
      <x:c r="M1055" s="2"/>
      <x:c r="N1055" s="2"/>
      <x:c r="O1055" s="2"/>
      <x:c r="P1055" s="2"/>
      <x:c r="Q1055" s="2"/>
      <x:c r="R1055" s="2"/>
      <x:c r="S1055" s="2"/>
      <x:c r="T1055" s="2"/>
      <x:c r="U1055" s="2"/>
      <x:c r="V1055" s="2"/>
      <x:c r="W1055" s="2"/>
      <x:c r="X1055" s="2"/>
      <x:c r="Y1055" s="2"/>
      <x:c r="Z1055" s="2"/>
      <x:c r="AA1055" s="2"/>
      <x:c r="AB1055" s="2"/>
      <x:c r="AC1055" s="2"/>
      <x:c r="AD1055" s="2"/>
      <x:c r="AE1055" s="2"/>
      <x:c r="AF1055" s="2"/>
      <x:c r="AG1055" s="2"/>
      <x:c r="AH1055" s="2"/>
      <x:c r="AI1055" s="2"/>
      <x:c r="AJ1055" s="2"/>
      <x:c r="AK1055" s="2"/>
      <x:c r="AL1055" s="2"/>
      <x:c r="AM1055" s="2"/>
      <x:c r="AN1055" s="2"/>
      <x:c r="AO1055" s="2"/>
      <x:c r="AP1055" s="2"/>
      <x:c r="AQ1055" s="2"/>
      <x:c r="AR1055" s="2"/>
      <x:c r="AS1055" s="2"/>
    </x:row>
    <x:row r="1056">
      <x:c r="B1056" s="2"/>
      <x:c r="C1056" s="2"/>
      <x:c r="D1056" s="2"/>
      <x:c r="E1056" s="2"/>
      <x:c r="F1056" s="2"/>
      <x:c r="G1056" s="2"/>
      <x:c r="H1056" s="2"/>
      <x:c r="I1056" s="2"/>
      <x:c r="J1056" s="2"/>
      <x:c r="K1056" s="2"/>
      <x:c r="L1056" s="2"/>
      <x:c r="M1056" s="2"/>
      <x:c r="N1056" s="2"/>
      <x:c r="O1056" s="2"/>
      <x:c r="P1056" s="2"/>
      <x:c r="Q1056" s="2"/>
      <x:c r="R1056" s="2"/>
      <x:c r="S1056" s="2"/>
      <x:c r="T1056" s="2"/>
      <x:c r="U1056" s="2"/>
      <x:c r="V1056" s="2"/>
      <x:c r="W1056" s="2"/>
      <x:c r="X1056" s="2"/>
      <x:c r="Y1056" s="2"/>
      <x:c r="Z1056" s="2"/>
      <x:c r="AA1056" s="2"/>
      <x:c r="AB1056" s="2"/>
      <x:c r="AC1056" s="2"/>
      <x:c r="AD1056" s="2"/>
      <x:c r="AE1056" s="2"/>
      <x:c r="AF1056" s="2"/>
      <x:c r="AG1056" s="2"/>
      <x:c r="AH1056" s="2"/>
      <x:c r="AI1056" s="2"/>
      <x:c r="AJ1056" s="2"/>
      <x:c r="AK1056" s="2"/>
      <x:c r="AL1056" s="2"/>
      <x:c r="AM1056" s="2"/>
      <x:c r="AN1056" s="2"/>
      <x:c r="AO1056" s="2"/>
      <x:c r="AP1056" s="2"/>
      <x:c r="AQ1056" s="2"/>
      <x:c r="AR1056" s="2"/>
      <x:c r="AS1056" s="2"/>
    </x:row>
    <x:row r="1057">
      <x:c r="B1057" s="2"/>
      <x:c r="C1057" s="2"/>
      <x:c r="D1057" s="2"/>
      <x:c r="E1057" s="2"/>
      <x:c r="F1057" s="2"/>
      <x:c r="G1057" s="2"/>
      <x:c r="H1057" s="2"/>
      <x:c r="I1057" s="2"/>
      <x:c r="J1057" s="2"/>
      <x:c r="K1057" s="2"/>
      <x:c r="L1057" s="2"/>
      <x:c r="M1057" s="2"/>
      <x:c r="N1057" s="2"/>
      <x:c r="O1057" s="2"/>
      <x:c r="P1057" s="2"/>
      <x:c r="Q1057" s="2"/>
      <x:c r="R1057" s="2"/>
      <x:c r="S1057" s="2"/>
      <x:c r="T1057" s="2"/>
      <x:c r="U1057" s="2"/>
      <x:c r="V1057" s="2"/>
      <x:c r="W1057" s="2"/>
      <x:c r="X1057" s="2"/>
      <x:c r="Y1057" s="2"/>
      <x:c r="Z1057" s="2"/>
      <x:c r="AA1057" s="2"/>
      <x:c r="AB1057" s="2"/>
      <x:c r="AC1057" s="2"/>
      <x:c r="AD1057" s="2"/>
      <x:c r="AE1057" s="2"/>
      <x:c r="AF1057" s="2"/>
      <x:c r="AG1057" s="2"/>
      <x:c r="AH1057" s="2"/>
      <x:c r="AI1057" s="2"/>
      <x:c r="AJ1057" s="2"/>
      <x:c r="AK1057" s="2"/>
      <x:c r="AL1057" s="2"/>
      <x:c r="AM1057" s="2"/>
      <x:c r="AN1057" s="2"/>
      <x:c r="AO1057" s="2"/>
      <x:c r="AP1057" s="2"/>
      <x:c r="AQ1057" s="2"/>
      <x:c r="AR1057" s="2"/>
      <x:c r="AS1057" s="2"/>
    </x:row>
    <x:row r="1058">
      <x:c r="B1058" s="2"/>
      <x:c r="C1058" s="2"/>
      <x:c r="D1058" s="2"/>
      <x:c r="E1058" s="2"/>
      <x:c r="F1058" s="2"/>
      <x:c r="G1058" s="2"/>
      <x:c r="H1058" s="2"/>
      <x:c r="I1058" s="2"/>
      <x:c r="J1058" s="2"/>
      <x:c r="K1058" s="2"/>
      <x:c r="L1058" s="2"/>
      <x:c r="M1058" s="2"/>
      <x:c r="N1058" s="2"/>
      <x:c r="O1058" s="2"/>
      <x:c r="P1058" s="2"/>
      <x:c r="Q1058" s="2"/>
      <x:c r="R1058" s="2"/>
      <x:c r="S1058" s="2"/>
      <x:c r="T1058" s="2"/>
      <x:c r="U1058" s="2"/>
      <x:c r="V1058" s="2"/>
      <x:c r="W1058" s="2"/>
      <x:c r="X1058" s="2"/>
      <x:c r="Y1058" s="2"/>
      <x:c r="Z1058" s="2"/>
      <x:c r="AA1058" s="2"/>
      <x:c r="AB1058" s="2"/>
      <x:c r="AC1058" s="2"/>
      <x:c r="AD1058" s="2"/>
      <x:c r="AE1058" s="2"/>
      <x:c r="AF1058" s="2"/>
      <x:c r="AG1058" s="2"/>
      <x:c r="AH1058" s="2"/>
      <x:c r="AI1058" s="2"/>
      <x:c r="AJ1058" s="2"/>
      <x:c r="AK1058" s="2"/>
      <x:c r="AL1058" s="2"/>
      <x:c r="AM1058" s="2"/>
      <x:c r="AN1058" s="2"/>
      <x:c r="AO1058" s="2"/>
      <x:c r="AP1058" s="2"/>
      <x:c r="AQ1058" s="2"/>
      <x:c r="AR1058" s="2"/>
      <x:c r="AS1058" s="2"/>
    </x:row>
    <x:row r="1059">
      <x:c r="B1059" s="2"/>
      <x:c r="C1059" s="2"/>
      <x:c r="D1059" s="2"/>
      <x:c r="E1059" s="2"/>
      <x:c r="F1059" s="2"/>
      <x:c r="G1059" s="2"/>
      <x:c r="H1059" s="2"/>
      <x:c r="I1059" s="2"/>
      <x:c r="J1059" s="2"/>
      <x:c r="K1059" s="2"/>
      <x:c r="L1059" s="2"/>
      <x:c r="M1059" s="2"/>
      <x:c r="N1059" s="2"/>
      <x:c r="O1059" s="2"/>
      <x:c r="P1059" s="2"/>
      <x:c r="Q1059" s="2"/>
      <x:c r="R1059" s="2"/>
      <x:c r="S1059" s="2"/>
      <x:c r="T1059" s="2"/>
      <x:c r="U1059" s="2"/>
      <x:c r="V1059" s="2"/>
      <x:c r="W1059" s="2"/>
      <x:c r="X1059" s="2"/>
      <x:c r="Y1059" s="2"/>
      <x:c r="Z1059" s="2"/>
      <x:c r="AA1059" s="2"/>
      <x:c r="AB1059" s="2"/>
      <x:c r="AC1059" s="2"/>
      <x:c r="AD1059" s="2"/>
      <x:c r="AE1059" s="2"/>
      <x:c r="AF1059" s="2"/>
      <x:c r="AG1059" s="2"/>
      <x:c r="AH1059" s="2"/>
      <x:c r="AI1059" s="2"/>
      <x:c r="AJ1059" s="2"/>
      <x:c r="AK1059" s="2"/>
      <x:c r="AL1059" s="2"/>
      <x:c r="AM1059" s="2"/>
      <x:c r="AN1059" s="2"/>
      <x:c r="AO1059" s="2"/>
      <x:c r="AP1059" s="2"/>
      <x:c r="AQ1059" s="2"/>
      <x:c r="AR1059" s="2"/>
      <x:c r="AS1059" s="2"/>
    </x:row>
    <x:row r="1060">
      <x:c r="B1060" s="2"/>
      <x:c r="C1060" s="2"/>
      <x:c r="D1060" s="2"/>
      <x:c r="E1060" s="2"/>
      <x:c r="F1060" s="2"/>
      <x:c r="G1060" s="2"/>
      <x:c r="H1060" s="2"/>
      <x:c r="I1060" s="2"/>
      <x:c r="J1060" s="2"/>
      <x:c r="K1060" s="2"/>
      <x:c r="L1060" s="2"/>
      <x:c r="M1060" s="2"/>
      <x:c r="N1060" s="2"/>
      <x:c r="O1060" s="2"/>
      <x:c r="P1060" s="2"/>
      <x:c r="Q1060" s="2"/>
      <x:c r="R1060" s="2"/>
      <x:c r="S1060" s="2"/>
      <x:c r="T1060" s="2"/>
      <x:c r="U1060" s="2"/>
      <x:c r="V1060" s="2"/>
      <x:c r="W1060" s="2"/>
      <x:c r="X1060" s="2"/>
      <x:c r="Y1060" s="2"/>
      <x:c r="Z1060" s="2"/>
      <x:c r="AA1060" s="2"/>
      <x:c r="AB1060" s="2"/>
      <x:c r="AC1060" s="2"/>
      <x:c r="AD1060" s="2"/>
      <x:c r="AE1060" s="2"/>
      <x:c r="AF1060" s="2"/>
      <x:c r="AG1060" s="2"/>
      <x:c r="AH1060" s="2"/>
      <x:c r="AI1060" s="2"/>
      <x:c r="AJ1060" s="2"/>
      <x:c r="AK1060" s="2"/>
      <x:c r="AL1060" s="2"/>
      <x:c r="AM1060" s="2"/>
      <x:c r="AN1060" s="2"/>
      <x:c r="AO1060" s="2"/>
      <x:c r="AP1060" s="2"/>
      <x:c r="AQ1060" s="2"/>
      <x:c r="AR1060" s="2"/>
      <x:c r="AS1060" s="2"/>
    </x:row>
    <x:row r="1061">
      <x:c r="B1061" s="2"/>
      <x:c r="C1061" s="2"/>
      <x:c r="D1061" s="2"/>
      <x:c r="E1061" s="2"/>
      <x:c r="F1061" s="2"/>
      <x:c r="G1061" s="2"/>
      <x:c r="H1061" s="2"/>
      <x:c r="I1061" s="2"/>
      <x:c r="J1061" s="2"/>
      <x:c r="K1061" s="2"/>
      <x:c r="L1061" s="2"/>
      <x:c r="M1061" s="2"/>
      <x:c r="N1061" s="2"/>
      <x:c r="O1061" s="2"/>
      <x:c r="P1061" s="2"/>
      <x:c r="Q1061" s="2"/>
      <x:c r="R1061" s="2"/>
      <x:c r="S1061" s="2"/>
      <x:c r="T1061" s="2"/>
      <x:c r="U1061" s="2"/>
      <x:c r="V1061" s="2"/>
      <x:c r="W1061" s="2"/>
      <x:c r="X1061" s="2"/>
      <x:c r="Y1061" s="2"/>
      <x:c r="Z1061" s="2"/>
      <x:c r="AA1061" s="2"/>
      <x:c r="AB1061" s="2"/>
      <x:c r="AC1061" s="2"/>
      <x:c r="AD1061" s="2"/>
      <x:c r="AE1061" s="2"/>
      <x:c r="AF1061" s="2"/>
      <x:c r="AG1061" s="2"/>
      <x:c r="AH1061" s="2"/>
      <x:c r="AI1061" s="2"/>
      <x:c r="AJ1061" s="2"/>
      <x:c r="AK1061" s="2"/>
      <x:c r="AL1061" s="2"/>
      <x:c r="AM1061" s="2"/>
      <x:c r="AN1061" s="2"/>
      <x:c r="AO1061" s="2"/>
      <x:c r="AP1061" s="2"/>
      <x:c r="AQ1061" s="2"/>
      <x:c r="AR1061" s="2"/>
      <x:c r="AS1061" s="2"/>
    </x:row>
    <x:row r="1062">
      <x:c r="B1062" s="2"/>
      <x:c r="C1062" s="2"/>
      <x:c r="D1062" s="2"/>
      <x:c r="E1062" s="2"/>
      <x:c r="F1062" s="2"/>
      <x:c r="G1062" s="2"/>
      <x:c r="H1062" s="2"/>
      <x:c r="I1062" s="2"/>
      <x:c r="J1062" s="2"/>
      <x:c r="K1062" s="2"/>
      <x:c r="L1062" s="2"/>
      <x:c r="M1062" s="2"/>
      <x:c r="N1062" s="2"/>
      <x:c r="O1062" s="2"/>
      <x:c r="P1062" s="2"/>
      <x:c r="Q1062" s="2"/>
      <x:c r="R1062" s="2"/>
      <x:c r="S1062" s="2"/>
      <x:c r="T1062" s="2"/>
      <x:c r="U1062" s="2"/>
      <x:c r="V1062" s="2"/>
      <x:c r="W1062" s="2"/>
      <x:c r="X1062" s="2"/>
      <x:c r="Y1062" s="2"/>
      <x:c r="Z1062" s="2"/>
      <x:c r="AA1062" s="2"/>
      <x:c r="AB1062" s="2"/>
      <x:c r="AC1062" s="2"/>
      <x:c r="AD1062" s="2"/>
      <x:c r="AE1062" s="2"/>
      <x:c r="AF1062" s="2"/>
      <x:c r="AG1062" s="2"/>
      <x:c r="AH1062" s="2"/>
      <x:c r="AI1062" s="2"/>
      <x:c r="AJ1062" s="2"/>
      <x:c r="AK1062" s="2"/>
      <x:c r="AL1062" s="2"/>
      <x:c r="AM1062" s="2"/>
      <x:c r="AN1062" s="2"/>
      <x:c r="AO1062" s="2"/>
      <x:c r="AP1062" s="2"/>
      <x:c r="AQ1062" s="2"/>
      <x:c r="AR1062" s="2"/>
      <x:c r="AS1062" s="2"/>
    </x:row>
    <x:row r="1063">
      <x:c r="B1063" s="2"/>
      <x:c r="C1063" s="2"/>
      <x:c r="D1063" s="2"/>
      <x:c r="E1063" s="2"/>
      <x:c r="F1063" s="2"/>
      <x:c r="G1063" s="2"/>
      <x:c r="H1063" s="2"/>
      <x:c r="I1063" s="2"/>
      <x:c r="J1063" s="2"/>
      <x:c r="K1063" s="2"/>
      <x:c r="L1063" s="2"/>
      <x:c r="M1063" s="2"/>
      <x:c r="N1063" s="2"/>
      <x:c r="O1063" s="2"/>
      <x:c r="P1063" s="2"/>
      <x:c r="Q1063" s="2"/>
      <x:c r="R1063" s="2"/>
      <x:c r="S1063" s="2"/>
      <x:c r="T1063" s="2"/>
      <x:c r="U1063" s="2"/>
      <x:c r="V1063" s="2"/>
      <x:c r="W1063" s="2"/>
      <x:c r="X1063" s="2"/>
      <x:c r="Y1063" s="2"/>
      <x:c r="Z1063" s="2"/>
      <x:c r="AA1063" s="2"/>
      <x:c r="AB1063" s="2"/>
      <x:c r="AC1063" s="2"/>
      <x:c r="AD1063" s="2"/>
      <x:c r="AE1063" s="2"/>
      <x:c r="AF1063" s="2"/>
      <x:c r="AG1063" s="2"/>
      <x:c r="AH1063" s="2"/>
      <x:c r="AI1063" s="2"/>
      <x:c r="AJ1063" s="2"/>
      <x:c r="AK1063" s="2"/>
      <x:c r="AL1063" s="2"/>
      <x:c r="AM1063" s="2"/>
      <x:c r="AN1063" s="2"/>
      <x:c r="AO1063" s="2"/>
      <x:c r="AP1063" s="2"/>
      <x:c r="AQ1063" s="2"/>
      <x:c r="AR1063" s="2"/>
      <x:c r="AS1063" s="2"/>
    </x:row>
    <x:row r="1064">
      <x:c r="B1064" s="2"/>
      <x:c r="C1064" s="2"/>
      <x:c r="D1064" s="2"/>
      <x:c r="E1064" s="2"/>
      <x:c r="F1064" s="2"/>
      <x:c r="G1064" s="2"/>
      <x:c r="H1064" s="2"/>
      <x:c r="I1064" s="2"/>
      <x:c r="J1064" s="2"/>
      <x:c r="K1064" s="2"/>
      <x:c r="L1064" s="2"/>
      <x:c r="M1064" s="2"/>
      <x:c r="N1064" s="2"/>
      <x:c r="O1064" s="2"/>
      <x:c r="P1064" s="2"/>
      <x:c r="Q1064" s="2"/>
      <x:c r="R1064" s="2"/>
      <x:c r="S1064" s="2"/>
      <x:c r="T1064" s="2"/>
      <x:c r="U1064" s="2"/>
      <x:c r="V1064" s="2"/>
      <x:c r="W1064" s="2"/>
      <x:c r="X1064" s="2"/>
      <x:c r="Y1064" s="2"/>
      <x:c r="Z1064" s="2"/>
      <x:c r="AA1064" s="2"/>
      <x:c r="AB1064" s="2"/>
      <x:c r="AC1064" s="2"/>
      <x:c r="AD1064" s="2"/>
      <x:c r="AE1064" s="2"/>
      <x:c r="AF1064" s="2"/>
      <x:c r="AG1064" s="2"/>
      <x:c r="AH1064" s="2"/>
      <x:c r="AI1064" s="2"/>
      <x:c r="AJ1064" s="2"/>
      <x:c r="AK1064" s="2"/>
      <x:c r="AL1064" s="2"/>
      <x:c r="AM1064" s="2"/>
      <x:c r="AN1064" s="2"/>
      <x:c r="AO1064" s="2"/>
      <x:c r="AP1064" s="2"/>
      <x:c r="AQ1064" s="2"/>
      <x:c r="AR1064" s="2"/>
      <x:c r="AS1064" s="2"/>
    </x:row>
    <x:row r="1065">
      <x:c r="B1065" s="2"/>
      <x:c r="C1065" s="2"/>
      <x:c r="D1065" s="2"/>
      <x:c r="E1065" s="2"/>
      <x:c r="F1065" s="2"/>
      <x:c r="G1065" s="2"/>
      <x:c r="H1065" s="2"/>
      <x:c r="I1065" s="2"/>
      <x:c r="J1065" s="2"/>
      <x:c r="K1065" s="2"/>
      <x:c r="L1065" s="2"/>
      <x:c r="M1065" s="2"/>
      <x:c r="N1065" s="2"/>
      <x:c r="O1065" s="2"/>
      <x:c r="P1065" s="2"/>
      <x:c r="Q1065" s="2"/>
      <x:c r="R1065" s="2"/>
      <x:c r="S1065" s="2"/>
      <x:c r="T1065" s="2"/>
      <x:c r="U1065" s="2"/>
      <x:c r="V1065" s="2"/>
      <x:c r="W1065" s="2"/>
      <x:c r="X1065" s="2"/>
      <x:c r="Y1065" s="2"/>
      <x:c r="Z1065" s="2"/>
      <x:c r="AA1065" s="2"/>
      <x:c r="AB1065" s="2"/>
      <x:c r="AC1065" s="2"/>
      <x:c r="AD1065" s="2"/>
      <x:c r="AE1065" s="2"/>
      <x:c r="AF1065" s="2"/>
      <x:c r="AG1065" s="2"/>
      <x:c r="AH1065" s="2"/>
      <x:c r="AI1065" s="2"/>
      <x:c r="AJ1065" s="2"/>
      <x:c r="AK1065" s="2"/>
      <x:c r="AL1065" s="2"/>
      <x:c r="AM1065" s="2"/>
      <x:c r="AN1065" s="2"/>
      <x:c r="AO1065" s="2"/>
      <x:c r="AP1065" s="2"/>
      <x:c r="AQ1065" s="2"/>
      <x:c r="AR1065" s="2"/>
      <x:c r="AS1065" s="2"/>
    </x:row>
    <x:row r="1066">
      <x:c r="B1066" s="2"/>
      <x:c r="C1066" s="2"/>
      <x:c r="D1066" s="2"/>
      <x:c r="E1066" s="2"/>
      <x:c r="F1066" s="2"/>
      <x:c r="G1066" s="2"/>
      <x:c r="H1066" s="2"/>
      <x:c r="I1066" s="2"/>
      <x:c r="J1066" s="2"/>
      <x:c r="K1066" s="2"/>
      <x:c r="L1066" s="2"/>
      <x:c r="M1066" s="2"/>
      <x:c r="N1066" s="2"/>
      <x:c r="O1066" s="2"/>
      <x:c r="P1066" s="2"/>
      <x:c r="Q1066" s="2"/>
      <x:c r="R1066" s="2"/>
      <x:c r="S1066" s="2"/>
      <x:c r="T1066" s="2"/>
      <x:c r="U1066" s="2"/>
      <x:c r="V1066" s="2"/>
      <x:c r="W1066" s="2"/>
      <x:c r="X1066" s="2"/>
      <x:c r="Y1066" s="2"/>
      <x:c r="Z1066" s="2"/>
      <x:c r="AA1066" s="2"/>
      <x:c r="AB1066" s="2"/>
      <x:c r="AC1066" s="2"/>
      <x:c r="AD1066" s="2"/>
      <x:c r="AE1066" s="2"/>
      <x:c r="AF1066" s="2"/>
      <x:c r="AG1066" s="2"/>
      <x:c r="AH1066" s="2"/>
      <x:c r="AI1066" s="2"/>
      <x:c r="AJ1066" s="2"/>
      <x:c r="AK1066" s="2"/>
      <x:c r="AL1066" s="2"/>
      <x:c r="AM1066" s="2"/>
      <x:c r="AN1066" s="2"/>
      <x:c r="AO1066" s="2"/>
      <x:c r="AP1066" s="2"/>
      <x:c r="AQ1066" s="2"/>
      <x:c r="AR1066" s="2"/>
      <x:c r="AS1066" s="2"/>
    </x:row>
    <x:row r="1067">
      <x:c r="B1067" s="2"/>
      <x:c r="C1067" s="2"/>
      <x:c r="D1067" s="2"/>
      <x:c r="E1067" s="2"/>
      <x:c r="F1067" s="2"/>
      <x:c r="G1067" s="2"/>
      <x:c r="H1067" s="2"/>
      <x:c r="I1067" s="2"/>
      <x:c r="J1067" s="2"/>
      <x:c r="K1067" s="2"/>
      <x:c r="L1067" s="2"/>
      <x:c r="M1067" s="2"/>
      <x:c r="N1067" s="2"/>
      <x:c r="O1067" s="2"/>
      <x:c r="P1067" s="2"/>
      <x:c r="Q1067" s="2"/>
      <x:c r="R1067" s="2"/>
      <x:c r="S1067" s="2"/>
      <x:c r="T1067" s="2"/>
      <x:c r="U1067" s="2"/>
      <x:c r="V1067" s="2"/>
      <x:c r="W1067" s="2"/>
      <x:c r="X1067" s="2"/>
      <x:c r="Y1067" s="2"/>
      <x:c r="Z1067" s="2"/>
      <x:c r="AA1067" s="2"/>
      <x:c r="AB1067" s="2"/>
      <x:c r="AC1067" s="2"/>
      <x:c r="AD1067" s="2"/>
      <x:c r="AE1067" s="2"/>
      <x:c r="AF1067" s="2"/>
      <x:c r="AG1067" s="2"/>
      <x:c r="AH1067" s="2"/>
      <x:c r="AI1067" s="2"/>
      <x:c r="AJ1067" s="2"/>
      <x:c r="AK1067" s="2"/>
      <x:c r="AL1067" s="2"/>
      <x:c r="AM1067" s="2"/>
      <x:c r="AN1067" s="2"/>
      <x:c r="AO1067" s="2"/>
      <x:c r="AP1067" s="2"/>
      <x:c r="AQ1067" s="2"/>
      <x:c r="AR1067" s="2"/>
      <x:c r="AS1067" s="2"/>
    </x:row>
    <x:row r="1068">
      <x:c r="B1068" s="2"/>
      <x:c r="C1068" s="2"/>
      <x:c r="D1068" s="2"/>
      <x:c r="E1068" s="2"/>
      <x:c r="F1068" s="2"/>
      <x:c r="G1068" s="2"/>
      <x:c r="H1068" s="2"/>
      <x:c r="I1068" s="2"/>
      <x:c r="J1068" s="2"/>
      <x:c r="K1068" s="2"/>
      <x:c r="L1068" s="2"/>
      <x:c r="M1068" s="2"/>
      <x:c r="N1068" s="2"/>
      <x:c r="O1068" s="2"/>
      <x:c r="P1068" s="2"/>
      <x:c r="Q1068" s="2"/>
      <x:c r="R1068" s="2"/>
      <x:c r="S1068" s="2"/>
      <x:c r="T1068" s="2"/>
      <x:c r="U1068" s="2"/>
      <x:c r="V1068" s="2"/>
      <x:c r="W1068" s="2"/>
      <x:c r="X1068" s="2"/>
      <x:c r="Y1068" s="2"/>
      <x:c r="Z1068" s="2"/>
      <x:c r="AA1068" s="2"/>
      <x:c r="AB1068" s="2"/>
      <x:c r="AC1068" s="2"/>
      <x:c r="AD1068" s="2"/>
      <x:c r="AE1068" s="2"/>
      <x:c r="AF1068" s="2"/>
      <x:c r="AG1068" s="2"/>
      <x:c r="AH1068" s="2"/>
      <x:c r="AI1068" s="2"/>
      <x:c r="AJ1068" s="2"/>
      <x:c r="AK1068" s="2"/>
      <x:c r="AL1068" s="2"/>
      <x:c r="AM1068" s="2"/>
      <x:c r="AN1068" s="2"/>
      <x:c r="AO1068" s="2"/>
      <x:c r="AP1068" s="2"/>
      <x:c r="AQ1068" s="2"/>
      <x:c r="AR1068" s="2"/>
      <x:c r="AS1068" s="2"/>
    </x:row>
    <x:row r="1069">
      <x:c r="B1069" s="2"/>
      <x:c r="C1069" s="2"/>
      <x:c r="D1069" s="2"/>
      <x:c r="E1069" s="2"/>
      <x:c r="F1069" s="2"/>
      <x:c r="G1069" s="2"/>
      <x:c r="H1069" s="2"/>
      <x:c r="I1069" s="2"/>
      <x:c r="J1069" s="2"/>
      <x:c r="K1069" s="2"/>
      <x:c r="L1069" s="2"/>
      <x:c r="M1069" s="2"/>
      <x:c r="N1069" s="2"/>
      <x:c r="O1069" s="2"/>
      <x:c r="P1069" s="2"/>
      <x:c r="Q1069" s="2"/>
      <x:c r="R1069" s="2"/>
      <x:c r="S1069" s="2"/>
      <x:c r="T1069" s="2"/>
      <x:c r="U1069" s="2"/>
      <x:c r="V1069" s="2"/>
      <x:c r="W1069" s="2"/>
      <x:c r="X1069" s="2"/>
      <x:c r="Y1069" s="2"/>
      <x:c r="Z1069" s="2"/>
      <x:c r="AA1069" s="2"/>
      <x:c r="AB1069" s="2"/>
      <x:c r="AC1069" s="2"/>
      <x:c r="AD1069" s="2"/>
      <x:c r="AE1069" s="2"/>
      <x:c r="AF1069" s="2"/>
      <x:c r="AG1069" s="2"/>
      <x:c r="AH1069" s="2"/>
      <x:c r="AI1069" s="2"/>
      <x:c r="AJ1069" s="2"/>
      <x:c r="AK1069" s="2"/>
      <x:c r="AL1069" s="2"/>
      <x:c r="AM1069" s="2"/>
      <x:c r="AN1069" s="2"/>
      <x:c r="AO1069" s="2"/>
      <x:c r="AP1069" s="2"/>
      <x:c r="AQ1069" s="2"/>
      <x:c r="AR1069" s="2"/>
      <x:c r="AS1069" s="2"/>
    </x:row>
    <x:row r="1070">
      <x:c r="B1070" s="2"/>
      <x:c r="C1070" s="2"/>
      <x:c r="D1070" s="2"/>
      <x:c r="E1070" s="2"/>
      <x:c r="F1070" s="2"/>
      <x:c r="G1070" s="2"/>
      <x:c r="H1070" s="2"/>
      <x:c r="I1070" s="2"/>
      <x:c r="J1070" s="2"/>
      <x:c r="K1070" s="2"/>
      <x:c r="L1070" s="2"/>
      <x:c r="M1070" s="2"/>
      <x:c r="N1070" s="2"/>
      <x:c r="O1070" s="2"/>
      <x:c r="P1070" s="2"/>
      <x:c r="Q1070" s="2"/>
      <x:c r="R1070" s="2"/>
      <x:c r="S1070" s="2"/>
      <x:c r="T1070" s="2"/>
      <x:c r="U1070" s="2"/>
      <x:c r="V1070" s="2"/>
      <x:c r="W1070" s="2"/>
      <x:c r="X1070" s="2"/>
      <x:c r="Y1070" s="2"/>
      <x:c r="Z1070" s="2"/>
      <x:c r="AA1070" s="2"/>
      <x:c r="AB1070" s="2"/>
      <x:c r="AC1070" s="2"/>
      <x:c r="AD1070" s="2"/>
      <x:c r="AE1070" s="2"/>
      <x:c r="AF1070" s="2"/>
      <x:c r="AG1070" s="2"/>
      <x:c r="AH1070" s="2"/>
      <x:c r="AI1070" s="2"/>
      <x:c r="AJ1070" s="2"/>
      <x:c r="AK1070" s="2"/>
      <x:c r="AL1070" s="2"/>
      <x:c r="AM1070" s="2"/>
      <x:c r="AN1070" s="2"/>
      <x:c r="AO1070" s="2"/>
      <x:c r="AP1070" s="2"/>
      <x:c r="AQ1070" s="2"/>
      <x:c r="AR1070" s="2"/>
      <x:c r="AS1070" s="2"/>
    </x:row>
    <x:row r="1071">
      <x:c r="B1071" s="2"/>
      <x:c r="C1071" s="2"/>
      <x:c r="D1071" s="2"/>
      <x:c r="E1071" s="2"/>
      <x:c r="F1071" s="2"/>
      <x:c r="G1071" s="2"/>
      <x:c r="H1071" s="2"/>
      <x:c r="I1071" s="2"/>
      <x:c r="J1071" s="2"/>
      <x:c r="K1071" s="2"/>
      <x:c r="L1071" s="2"/>
      <x:c r="M1071" s="2"/>
      <x:c r="N1071" s="2"/>
      <x:c r="O1071" s="2"/>
      <x:c r="P1071" s="2"/>
      <x:c r="Q1071" s="2"/>
      <x:c r="R1071" s="2"/>
      <x:c r="S1071" s="2"/>
      <x:c r="T1071" s="2"/>
      <x:c r="U1071" s="2"/>
      <x:c r="V1071" s="2"/>
      <x:c r="W1071" s="2"/>
      <x:c r="X1071" s="2"/>
      <x:c r="Y1071" s="2"/>
      <x:c r="Z1071" s="2"/>
      <x:c r="AA1071" s="2"/>
      <x:c r="AB1071" s="2"/>
      <x:c r="AC1071" s="2"/>
      <x:c r="AD1071" s="2"/>
      <x:c r="AE1071" s="2"/>
      <x:c r="AF1071" s="2"/>
      <x:c r="AG1071" s="2"/>
      <x:c r="AH1071" s="2"/>
      <x:c r="AI1071" s="2"/>
      <x:c r="AJ1071" s="2"/>
      <x:c r="AK1071" s="2"/>
      <x:c r="AL1071" s="2"/>
      <x:c r="AM1071" s="2"/>
      <x:c r="AN1071" s="2"/>
      <x:c r="AO1071" s="2"/>
      <x:c r="AP1071" s="2"/>
      <x:c r="AQ1071" s="2"/>
      <x:c r="AR1071" s="2"/>
      <x:c r="AS1071" s="2"/>
    </x:row>
    <x:row r="1072">
      <x:c r="B1072" s="2"/>
      <x:c r="C1072" s="2"/>
      <x:c r="D1072" s="2"/>
      <x:c r="E1072" s="2"/>
      <x:c r="F1072" s="2"/>
      <x:c r="G1072" s="2"/>
      <x:c r="H1072" s="2"/>
      <x:c r="I1072" s="2"/>
      <x:c r="J1072" s="2"/>
      <x:c r="K1072" s="2"/>
      <x:c r="L1072" s="2"/>
      <x:c r="M1072" s="2"/>
      <x:c r="N1072" s="2"/>
      <x:c r="O1072" s="2"/>
      <x:c r="P1072" s="2"/>
      <x:c r="Q1072" s="2"/>
      <x:c r="R1072" s="2"/>
      <x:c r="S1072" s="2"/>
      <x:c r="T1072" s="2"/>
      <x:c r="U1072" s="2"/>
      <x:c r="V1072" s="2"/>
      <x:c r="W1072" s="2"/>
      <x:c r="X1072" s="2"/>
      <x:c r="Y1072" s="2"/>
      <x:c r="Z1072" s="2"/>
      <x:c r="AA1072" s="2"/>
      <x:c r="AB1072" s="2"/>
      <x:c r="AC1072" s="2"/>
      <x:c r="AD1072" s="2"/>
      <x:c r="AE1072" s="2"/>
      <x:c r="AF1072" s="2"/>
      <x:c r="AG1072" s="2"/>
      <x:c r="AH1072" s="2"/>
      <x:c r="AI1072" s="2"/>
      <x:c r="AJ1072" s="2"/>
      <x:c r="AK1072" s="2"/>
      <x:c r="AL1072" s="2"/>
      <x:c r="AM1072" s="2"/>
      <x:c r="AN1072" s="2"/>
      <x:c r="AO1072" s="2"/>
      <x:c r="AP1072" s="2"/>
      <x:c r="AQ1072" s="2"/>
      <x:c r="AR1072" s="2"/>
      <x:c r="AS1072" s="2"/>
    </x:row>
    <x:row r="1073">
      <x:c r="B1073" s="2"/>
      <x:c r="C1073" s="2"/>
      <x:c r="D1073" s="2"/>
      <x:c r="E1073" s="2"/>
      <x:c r="F1073" s="2"/>
      <x:c r="G1073" s="2"/>
      <x:c r="H1073" s="2"/>
      <x:c r="I1073" s="2"/>
      <x:c r="J1073" s="2"/>
      <x:c r="K1073" s="2"/>
      <x:c r="L1073" s="2"/>
      <x:c r="M1073" s="2"/>
      <x:c r="N1073" s="2"/>
      <x:c r="O1073" s="2"/>
      <x:c r="P1073" s="2"/>
      <x:c r="Q1073" s="2"/>
      <x:c r="R1073" s="2"/>
      <x:c r="S1073" s="2"/>
      <x:c r="T1073" s="2"/>
      <x:c r="U1073" s="2"/>
      <x:c r="V1073" s="2"/>
      <x:c r="W1073" s="2"/>
      <x:c r="X1073" s="2"/>
      <x:c r="Y1073" s="2"/>
      <x:c r="Z1073" s="2"/>
      <x:c r="AA1073" s="2"/>
      <x:c r="AB1073" s="2"/>
      <x:c r="AC1073" s="2"/>
      <x:c r="AD1073" s="2"/>
      <x:c r="AE1073" s="2"/>
      <x:c r="AF1073" s="2"/>
      <x:c r="AG1073" s="2"/>
      <x:c r="AH1073" s="2"/>
      <x:c r="AI1073" s="2"/>
      <x:c r="AJ1073" s="2"/>
      <x:c r="AK1073" s="2"/>
      <x:c r="AL1073" s="2"/>
      <x:c r="AM1073" s="2"/>
      <x:c r="AN1073" s="2"/>
      <x:c r="AO1073" s="2"/>
      <x:c r="AP1073" s="2"/>
      <x:c r="AQ1073" s="2"/>
      <x:c r="AR1073" s="2"/>
      <x:c r="AS1073" s="2"/>
    </x:row>
    <x:row r="1074">
      <x:c r="B1074" s="2"/>
      <x:c r="C1074" s="2"/>
      <x:c r="D1074" s="2"/>
      <x:c r="E1074" s="2"/>
      <x:c r="F1074" s="2"/>
      <x:c r="G1074" s="2"/>
      <x:c r="H1074" s="2"/>
      <x:c r="I1074" s="2"/>
      <x:c r="J1074" s="2"/>
      <x:c r="K1074" s="2"/>
      <x:c r="L1074" s="2"/>
      <x:c r="M1074" s="2"/>
      <x:c r="N1074" s="2"/>
      <x:c r="O1074" s="2"/>
      <x:c r="P1074" s="2"/>
      <x:c r="Q1074" s="2"/>
      <x:c r="R1074" s="2"/>
      <x:c r="S1074" s="2"/>
      <x:c r="T1074" s="2"/>
      <x:c r="U1074" s="2"/>
      <x:c r="V1074" s="2"/>
      <x:c r="W1074" s="2"/>
      <x:c r="X1074" s="2"/>
      <x:c r="Y1074" s="2"/>
      <x:c r="Z1074" s="2"/>
      <x:c r="AA1074" s="2"/>
      <x:c r="AB1074" s="2"/>
      <x:c r="AC1074" s="2"/>
      <x:c r="AD1074" s="2"/>
      <x:c r="AE1074" s="2"/>
      <x:c r="AF1074" s="2"/>
      <x:c r="AG1074" s="2"/>
      <x:c r="AH1074" s="2"/>
      <x:c r="AI1074" s="2"/>
      <x:c r="AJ1074" s="2"/>
      <x:c r="AK1074" s="2"/>
      <x:c r="AL1074" s="2"/>
      <x:c r="AM1074" s="2"/>
      <x:c r="AN1074" s="2"/>
      <x:c r="AO1074" s="2"/>
      <x:c r="AP1074" s="2"/>
      <x:c r="AQ1074" s="2"/>
      <x:c r="AR1074" s="2"/>
      <x:c r="AS1074" s="2"/>
    </x:row>
    <x:row r="1075">
      <x:c r="B1075" s="2"/>
      <x:c r="C1075" s="2"/>
      <x:c r="D1075" s="2"/>
      <x:c r="E1075" s="2"/>
      <x:c r="F1075" s="2"/>
      <x:c r="G1075" s="2"/>
      <x:c r="H1075" s="2"/>
      <x:c r="I1075" s="2"/>
      <x:c r="J1075" s="2"/>
      <x:c r="K1075" s="2"/>
      <x:c r="L1075" s="2"/>
      <x:c r="M1075" s="2"/>
      <x:c r="N1075" s="2"/>
      <x:c r="O1075" s="2"/>
      <x:c r="P1075" s="2"/>
      <x:c r="Q1075" s="2"/>
      <x:c r="R1075" s="2"/>
      <x:c r="S1075" s="2"/>
      <x:c r="T1075" s="2"/>
      <x:c r="U1075" s="2"/>
      <x:c r="V1075" s="2"/>
      <x:c r="W1075" s="2"/>
      <x:c r="X1075" s="2"/>
      <x:c r="Y1075" s="2"/>
      <x:c r="Z1075" s="2"/>
      <x:c r="AA1075" s="2"/>
      <x:c r="AB1075" s="2"/>
      <x:c r="AC1075" s="2"/>
      <x:c r="AD1075" s="2"/>
      <x:c r="AE1075" s="2"/>
      <x:c r="AF1075" s="2"/>
      <x:c r="AG1075" s="2"/>
      <x:c r="AH1075" s="2"/>
      <x:c r="AI1075" s="2"/>
      <x:c r="AJ1075" s="2"/>
      <x:c r="AK1075" s="2"/>
      <x:c r="AL1075" s="2"/>
      <x:c r="AM1075" s="2"/>
      <x:c r="AN1075" s="2"/>
      <x:c r="AO1075" s="2"/>
      <x:c r="AP1075" s="2"/>
      <x:c r="AQ1075" s="2"/>
      <x:c r="AR1075" s="2"/>
      <x:c r="AS1075" s="2"/>
    </x:row>
    <x:row r="1076">
      <x:c r="B1076" s="2"/>
      <x:c r="C1076" s="2"/>
      <x:c r="D1076" s="2"/>
      <x:c r="E1076" s="2"/>
      <x:c r="F1076" s="2"/>
      <x:c r="G1076" s="2"/>
      <x:c r="H1076" s="2"/>
      <x:c r="I1076" s="2"/>
      <x:c r="J1076" s="2"/>
      <x:c r="K1076" s="2"/>
      <x:c r="L1076" s="2"/>
      <x:c r="M1076" s="2"/>
      <x:c r="N1076" s="2"/>
      <x:c r="O1076" s="2"/>
      <x:c r="P1076" s="2"/>
      <x:c r="Q1076" s="2"/>
      <x:c r="R1076" s="2"/>
      <x:c r="S1076" s="2"/>
      <x:c r="T1076" s="2"/>
      <x:c r="U1076" s="2"/>
      <x:c r="V1076" s="2"/>
      <x:c r="W1076" s="2"/>
      <x:c r="X1076" s="2"/>
      <x:c r="Y1076" s="2"/>
      <x:c r="Z1076" s="2"/>
      <x:c r="AA1076" s="2"/>
      <x:c r="AB1076" s="2"/>
      <x:c r="AC1076" s="2"/>
      <x:c r="AD1076" s="2"/>
      <x:c r="AE1076" s="2"/>
      <x:c r="AF1076" s="2"/>
      <x:c r="AG1076" s="2"/>
      <x:c r="AH1076" s="2"/>
      <x:c r="AI1076" s="2"/>
      <x:c r="AJ1076" s="2"/>
      <x:c r="AK1076" s="2"/>
      <x:c r="AL1076" s="2"/>
      <x:c r="AM1076" s="2"/>
      <x:c r="AN1076" s="2"/>
      <x:c r="AO1076" s="2"/>
      <x:c r="AP1076" s="2"/>
      <x:c r="AQ1076" s="2"/>
      <x:c r="AR1076" s="2"/>
      <x:c r="AS1076" s="2"/>
    </x:row>
    <x:row r="1077">
      <x:c r="B1077" s="2"/>
      <x:c r="C1077" s="2"/>
      <x:c r="D1077" s="2"/>
      <x:c r="E1077" s="2"/>
      <x:c r="F1077" s="2"/>
      <x:c r="G1077" s="2"/>
      <x:c r="H1077" s="2"/>
      <x:c r="I1077" s="2"/>
      <x:c r="J1077" s="2"/>
      <x:c r="K1077" s="2"/>
      <x:c r="L1077" s="2"/>
      <x:c r="M1077" s="2"/>
      <x:c r="N1077" s="2"/>
      <x:c r="O1077" s="2"/>
      <x:c r="P1077" s="2"/>
      <x:c r="Q1077" s="2"/>
      <x:c r="R1077" s="2"/>
      <x:c r="S1077" s="2"/>
      <x:c r="T1077" s="2"/>
      <x:c r="U1077" s="2"/>
      <x:c r="V1077" s="2"/>
      <x:c r="W1077" s="2"/>
      <x:c r="X1077" s="2"/>
      <x:c r="Y1077" s="2"/>
      <x:c r="Z1077" s="2"/>
      <x:c r="AA1077" s="2"/>
      <x:c r="AB1077" s="2"/>
      <x:c r="AC1077" s="2"/>
      <x:c r="AD1077" s="2"/>
      <x:c r="AE1077" s="2"/>
      <x:c r="AF1077" s="2"/>
      <x:c r="AG1077" s="2"/>
      <x:c r="AH1077" s="2"/>
      <x:c r="AI1077" s="2"/>
      <x:c r="AJ1077" s="2"/>
      <x:c r="AK1077" s="2"/>
      <x:c r="AL1077" s="2"/>
      <x:c r="AM1077" s="2"/>
      <x:c r="AN1077" s="2"/>
      <x:c r="AO1077" s="2"/>
      <x:c r="AP1077" s="2"/>
      <x:c r="AQ1077" s="2"/>
      <x:c r="AR1077" s="2"/>
      <x:c r="AS1077" s="2"/>
    </x:row>
    <x:row r="1078">
      <x:c r="B1078" s="2"/>
      <x:c r="C1078" s="2"/>
      <x:c r="D1078" s="2"/>
      <x:c r="E1078" s="2"/>
      <x:c r="F1078" s="2"/>
      <x:c r="G1078" s="2"/>
      <x:c r="H1078" s="2"/>
      <x:c r="I1078" s="2"/>
      <x:c r="J1078" s="2"/>
      <x:c r="K1078" s="2"/>
      <x:c r="L1078" s="2"/>
      <x:c r="M1078" s="2"/>
      <x:c r="N1078" s="2"/>
      <x:c r="O1078" s="2"/>
      <x:c r="P1078" s="2"/>
      <x:c r="Q1078" s="2"/>
      <x:c r="R1078" s="2"/>
      <x:c r="S1078" s="2"/>
      <x:c r="T1078" s="2"/>
      <x:c r="U1078" s="2"/>
      <x:c r="V1078" s="2"/>
      <x:c r="W1078" s="2"/>
      <x:c r="X1078" s="2"/>
      <x:c r="Y1078" s="2"/>
      <x:c r="Z1078" s="2"/>
      <x:c r="AA1078" s="2"/>
      <x:c r="AB1078" s="2"/>
      <x:c r="AC1078" s="2"/>
      <x:c r="AD1078" s="2"/>
      <x:c r="AE1078" s="2"/>
      <x:c r="AF1078" s="2"/>
      <x:c r="AG1078" s="2"/>
      <x:c r="AH1078" s="2"/>
      <x:c r="AI1078" s="2"/>
      <x:c r="AJ1078" s="2"/>
      <x:c r="AK1078" s="2"/>
      <x:c r="AL1078" s="2"/>
      <x:c r="AM1078" s="2"/>
      <x:c r="AN1078" s="2"/>
      <x:c r="AO1078" s="2"/>
      <x:c r="AP1078" s="2"/>
      <x:c r="AQ1078" s="2"/>
      <x:c r="AR1078" s="2"/>
      <x:c r="AS1078" s="2"/>
    </x:row>
    <x:row r="1079">
      <x:c r="B1079" s="2"/>
      <x:c r="C1079" s="2"/>
      <x:c r="D1079" s="2"/>
      <x:c r="E1079" s="2"/>
      <x:c r="F1079" s="2"/>
      <x:c r="G1079" s="2"/>
      <x:c r="H1079" s="2"/>
      <x:c r="I1079" s="2"/>
      <x:c r="J1079" s="2"/>
      <x:c r="K1079" s="2"/>
      <x:c r="L1079" s="2"/>
      <x:c r="M1079" s="2"/>
      <x:c r="N1079" s="2"/>
      <x:c r="O1079" s="2"/>
      <x:c r="P1079" s="2"/>
      <x:c r="Q1079" s="2"/>
      <x:c r="R1079" s="2"/>
      <x:c r="S1079" s="2"/>
      <x:c r="T1079" s="2"/>
      <x:c r="U1079" s="2"/>
      <x:c r="V1079" s="2"/>
      <x:c r="W1079" s="2"/>
      <x:c r="X1079" s="2"/>
      <x:c r="Y1079" s="2"/>
      <x:c r="Z1079" s="2"/>
      <x:c r="AA1079" s="2"/>
      <x:c r="AB1079" s="2"/>
      <x:c r="AC1079" s="2"/>
      <x:c r="AD1079" s="2"/>
      <x:c r="AE1079" s="2"/>
      <x:c r="AF1079" s="2"/>
      <x:c r="AG1079" s="2"/>
      <x:c r="AH1079" s="2"/>
      <x:c r="AI1079" s="2"/>
      <x:c r="AJ1079" s="2"/>
      <x:c r="AK1079" s="2"/>
      <x:c r="AL1079" s="2"/>
      <x:c r="AM1079" s="2"/>
      <x:c r="AN1079" s="2"/>
      <x:c r="AO1079" s="2"/>
      <x:c r="AP1079" s="2"/>
      <x:c r="AQ1079" s="2"/>
      <x:c r="AR1079" s="2"/>
      <x:c r="AS1079" s="2"/>
    </x:row>
    <x:row r="1080">
      <x:c r="B1080" s="2"/>
      <x:c r="C1080" s="2"/>
      <x:c r="D1080" s="2"/>
      <x:c r="E1080" s="2"/>
      <x:c r="F1080" s="2"/>
      <x:c r="G1080" s="2"/>
      <x:c r="H1080" s="2"/>
      <x:c r="I1080" s="2"/>
      <x:c r="J1080" s="2"/>
      <x:c r="K1080" s="2"/>
      <x:c r="L1080" s="2"/>
      <x:c r="M1080" s="2"/>
      <x:c r="N1080" s="2"/>
      <x:c r="O1080" s="2"/>
      <x:c r="P1080" s="2"/>
      <x:c r="Q1080" s="2"/>
      <x:c r="R1080" s="2"/>
      <x:c r="S1080" s="2"/>
      <x:c r="T1080" s="2"/>
      <x:c r="U1080" s="2"/>
      <x:c r="V1080" s="2"/>
      <x:c r="W1080" s="2"/>
      <x:c r="X1080" s="2"/>
      <x:c r="Y1080" s="2"/>
      <x:c r="Z1080" s="2"/>
      <x:c r="AA1080" s="2"/>
      <x:c r="AB1080" s="2"/>
      <x:c r="AC1080" s="2"/>
      <x:c r="AD1080" s="2"/>
      <x:c r="AE1080" s="2"/>
      <x:c r="AF1080" s="2"/>
      <x:c r="AG1080" s="2"/>
      <x:c r="AH1080" s="2"/>
      <x:c r="AI1080" s="2"/>
      <x:c r="AJ1080" s="2"/>
      <x:c r="AK1080" s="2"/>
      <x:c r="AL1080" s="2"/>
      <x:c r="AM1080" s="2"/>
      <x:c r="AN1080" s="2"/>
      <x:c r="AO1080" s="2"/>
      <x:c r="AP1080" s="2"/>
      <x:c r="AQ1080" s="2"/>
      <x:c r="AR1080" s="2"/>
      <x:c r="AS1080" s="2"/>
    </x:row>
    <x:row r="1081">
      <x:c r="B1081" s="2"/>
      <x:c r="C1081" s="2"/>
      <x:c r="D1081" s="2"/>
      <x:c r="E1081" s="2"/>
      <x:c r="F1081" s="2"/>
      <x:c r="G1081" s="2"/>
      <x:c r="H1081" s="2"/>
      <x:c r="I1081" s="2"/>
      <x:c r="J1081" s="2"/>
      <x:c r="K1081" s="2"/>
      <x:c r="L1081" s="2"/>
      <x:c r="M1081" s="2"/>
      <x:c r="N1081" s="2"/>
      <x:c r="O1081" s="2"/>
      <x:c r="P1081" s="2"/>
      <x:c r="Q1081" s="2"/>
      <x:c r="R1081" s="2"/>
      <x:c r="S1081" s="2"/>
      <x:c r="T1081" s="2"/>
      <x:c r="U1081" s="2"/>
      <x:c r="V1081" s="2"/>
      <x:c r="W1081" s="2"/>
      <x:c r="X1081" s="2"/>
      <x:c r="Y1081" s="2"/>
      <x:c r="Z1081" s="2"/>
      <x:c r="AA1081" s="2"/>
      <x:c r="AB1081" s="2"/>
      <x:c r="AC1081" s="2"/>
      <x:c r="AD1081" s="2"/>
      <x:c r="AE1081" s="2"/>
      <x:c r="AF1081" s="2"/>
      <x:c r="AG1081" s="2"/>
      <x:c r="AH1081" s="2"/>
      <x:c r="AI1081" s="2"/>
      <x:c r="AJ1081" s="2"/>
      <x:c r="AK1081" s="2"/>
      <x:c r="AL1081" s="2"/>
      <x:c r="AM1081" s="2"/>
      <x:c r="AN1081" s="2"/>
      <x:c r="AO1081" s="2"/>
      <x:c r="AP1081" s="2"/>
      <x:c r="AQ1081" s="2"/>
      <x:c r="AR1081" s="2"/>
      <x:c r="AS1081" s="2"/>
    </x:row>
    <x:row r="1082">
      <x:c r="B1082" s="2"/>
      <x:c r="C1082" s="2"/>
      <x:c r="D1082" s="2"/>
      <x:c r="E1082" s="2"/>
      <x:c r="F1082" s="2"/>
      <x:c r="G1082" s="2"/>
      <x:c r="H1082" s="2"/>
      <x:c r="I1082" s="2"/>
      <x:c r="J1082" s="2"/>
      <x:c r="K1082" s="2"/>
      <x:c r="L1082" s="2"/>
      <x:c r="M1082" s="2"/>
      <x:c r="N1082" s="2"/>
      <x:c r="O1082" s="2"/>
      <x:c r="P1082" s="2"/>
      <x:c r="Q1082" s="2"/>
      <x:c r="R1082" s="2"/>
      <x:c r="S1082" s="2"/>
      <x:c r="T1082" s="2"/>
      <x:c r="U1082" s="2"/>
      <x:c r="V1082" s="2"/>
      <x:c r="W1082" s="2"/>
      <x:c r="X1082" s="2"/>
      <x:c r="Y1082" s="2"/>
      <x:c r="Z1082" s="2"/>
      <x:c r="AA1082" s="2"/>
      <x:c r="AB1082" s="2"/>
      <x:c r="AC1082" s="2"/>
      <x:c r="AD1082" s="2"/>
      <x:c r="AE1082" s="2"/>
      <x:c r="AF1082" s="2"/>
      <x:c r="AG1082" s="2"/>
      <x:c r="AH1082" s="2"/>
      <x:c r="AI1082" s="2"/>
      <x:c r="AJ1082" s="2"/>
      <x:c r="AK1082" s="2"/>
      <x:c r="AL1082" s="2"/>
      <x:c r="AM1082" s="2"/>
      <x:c r="AN1082" s="2"/>
      <x:c r="AO1082" s="2"/>
      <x:c r="AP1082" s="2"/>
      <x:c r="AQ1082" s="2"/>
      <x:c r="AR1082" s="2"/>
      <x:c r="AS1082" s="2"/>
    </x:row>
    <x:row r="1083">
      <x:c r="B1083" s="2"/>
      <x:c r="C1083" s="2"/>
      <x:c r="D1083" s="2"/>
      <x:c r="E1083" s="2"/>
      <x:c r="F1083" s="2"/>
      <x:c r="G1083" s="2"/>
      <x:c r="H1083" s="2"/>
      <x:c r="I1083" s="2"/>
      <x:c r="J1083" s="2"/>
      <x:c r="K1083" s="2"/>
      <x:c r="L1083" s="2"/>
      <x:c r="M1083" s="2"/>
      <x:c r="N1083" s="2"/>
      <x:c r="O1083" s="2"/>
      <x:c r="P1083" s="2"/>
      <x:c r="Q1083" s="2"/>
      <x:c r="R1083" s="2"/>
      <x:c r="S1083" s="2"/>
      <x:c r="T1083" s="2"/>
      <x:c r="U1083" s="2"/>
      <x:c r="V1083" s="2"/>
      <x:c r="W1083" s="2"/>
      <x:c r="X1083" s="2"/>
      <x:c r="Y1083" s="2"/>
      <x:c r="Z1083" s="2"/>
      <x:c r="AA1083" s="2"/>
      <x:c r="AB1083" s="2"/>
      <x:c r="AC1083" s="2"/>
      <x:c r="AD1083" s="2"/>
      <x:c r="AE1083" s="2"/>
      <x:c r="AF1083" s="2"/>
      <x:c r="AG1083" s="2"/>
      <x:c r="AH1083" s="2"/>
      <x:c r="AI1083" s="2"/>
      <x:c r="AJ1083" s="2"/>
      <x:c r="AK1083" s="2"/>
      <x:c r="AL1083" s="2"/>
      <x:c r="AM1083" s="2"/>
      <x:c r="AN1083" s="2"/>
      <x:c r="AO1083" s="2"/>
      <x:c r="AP1083" s="2"/>
      <x:c r="AQ1083" s="2"/>
      <x:c r="AR1083" s="2"/>
      <x:c r="AS1083" s="2"/>
    </x:row>
    <x:row r="1084">
      <x:c r="B1084" s="2"/>
      <x:c r="C1084" s="2"/>
      <x:c r="D1084" s="2"/>
      <x:c r="E1084" s="2"/>
      <x:c r="F1084" s="2"/>
      <x:c r="G1084" s="2"/>
      <x:c r="H1084" s="2"/>
      <x:c r="I1084" s="2"/>
      <x:c r="J1084" s="2"/>
      <x:c r="K1084" s="2"/>
      <x:c r="L1084" s="2"/>
      <x:c r="M1084" s="2"/>
      <x:c r="N1084" s="2"/>
      <x:c r="O1084" s="2"/>
      <x:c r="P1084" s="2"/>
      <x:c r="Q1084" s="2"/>
      <x:c r="R1084" s="2"/>
      <x:c r="S1084" s="2"/>
      <x:c r="T1084" s="2"/>
      <x:c r="U1084" s="2"/>
      <x:c r="V1084" s="2"/>
      <x:c r="W1084" s="2"/>
      <x:c r="X1084" s="2"/>
      <x:c r="Y1084" s="2"/>
      <x:c r="Z1084" s="2"/>
      <x:c r="AA1084" s="2"/>
      <x:c r="AB1084" s="2"/>
      <x:c r="AC1084" s="2"/>
      <x:c r="AD1084" s="2"/>
      <x:c r="AE1084" s="2"/>
      <x:c r="AF1084" s="2"/>
      <x:c r="AG1084" s="2"/>
      <x:c r="AH1084" s="2"/>
      <x:c r="AI1084" s="2"/>
      <x:c r="AJ1084" s="2"/>
      <x:c r="AK1084" s="2"/>
      <x:c r="AL1084" s="2"/>
      <x:c r="AM1084" s="2"/>
      <x:c r="AN1084" s="2"/>
      <x:c r="AO1084" s="2"/>
      <x:c r="AP1084" s="2"/>
      <x:c r="AQ1084" s="2"/>
      <x:c r="AR1084" s="2"/>
      <x:c r="AS1084" s="2"/>
    </x:row>
    <x:row r="1085">
      <x:c r="B1085" s="2"/>
      <x:c r="C1085" s="2"/>
      <x:c r="D1085" s="2"/>
      <x:c r="E1085" s="2"/>
      <x:c r="F1085" s="2"/>
      <x:c r="G1085" s="2"/>
      <x:c r="H1085" s="2"/>
      <x:c r="I1085" s="2"/>
      <x:c r="J1085" s="2"/>
      <x:c r="K1085" s="2"/>
      <x:c r="L1085" s="2"/>
      <x:c r="M1085" s="2"/>
      <x:c r="N1085" s="2"/>
      <x:c r="O1085" s="2"/>
      <x:c r="P1085" s="2"/>
      <x:c r="Q1085" s="2"/>
      <x:c r="R1085" s="2"/>
      <x:c r="S1085" s="2"/>
      <x:c r="T1085" s="2"/>
      <x:c r="U1085" s="2"/>
      <x:c r="V1085" s="2"/>
      <x:c r="W1085" s="2"/>
      <x:c r="X1085" s="2"/>
      <x:c r="Y1085" s="2"/>
      <x:c r="Z1085" s="2"/>
      <x:c r="AA1085" s="2"/>
      <x:c r="AB1085" s="2"/>
      <x:c r="AC1085" s="2"/>
      <x:c r="AD1085" s="2"/>
      <x:c r="AE1085" s="2"/>
      <x:c r="AF1085" s="2"/>
      <x:c r="AG1085" s="2"/>
      <x:c r="AH1085" s="2"/>
      <x:c r="AI1085" s="2"/>
      <x:c r="AJ1085" s="2"/>
      <x:c r="AK1085" s="2"/>
      <x:c r="AL1085" s="2"/>
      <x:c r="AM1085" s="2"/>
      <x:c r="AN1085" s="2"/>
      <x:c r="AO1085" s="2"/>
      <x:c r="AP1085" s="2"/>
      <x:c r="AQ1085" s="2"/>
      <x:c r="AR1085" s="2"/>
      <x:c r="AS1085" s="2"/>
    </x:row>
    <x:row r="1086">
      <x:c r="B1086" s="2"/>
      <x:c r="C1086" s="2"/>
      <x:c r="D1086" s="2"/>
      <x:c r="E1086" s="2"/>
      <x:c r="F1086" s="2"/>
      <x:c r="G1086" s="2"/>
      <x:c r="H1086" s="2"/>
      <x:c r="I1086" s="2"/>
      <x:c r="J1086" s="2"/>
      <x:c r="K1086" s="2"/>
      <x:c r="L1086" s="2"/>
      <x:c r="M1086" s="2"/>
      <x:c r="N1086" s="2"/>
      <x:c r="O1086" s="2"/>
      <x:c r="P1086" s="2"/>
      <x:c r="Q1086" s="2"/>
      <x:c r="R1086" s="2"/>
      <x:c r="S1086" s="2"/>
      <x:c r="T1086" s="2"/>
      <x:c r="U1086" s="2"/>
      <x:c r="V1086" s="2"/>
      <x:c r="W1086" s="2"/>
      <x:c r="X1086" s="2"/>
      <x:c r="Y1086" s="2"/>
      <x:c r="Z1086" s="2"/>
      <x:c r="AA1086" s="2"/>
      <x:c r="AB1086" s="2"/>
      <x:c r="AC1086" s="2"/>
      <x:c r="AD1086" s="2"/>
      <x:c r="AE1086" s="2"/>
      <x:c r="AF1086" s="2"/>
      <x:c r="AG1086" s="2"/>
      <x:c r="AH1086" s="2"/>
      <x:c r="AI1086" s="2"/>
      <x:c r="AJ1086" s="2"/>
      <x:c r="AK1086" s="2"/>
      <x:c r="AL1086" s="2"/>
      <x:c r="AM1086" s="2"/>
      <x:c r="AN1086" s="2"/>
      <x:c r="AO1086" s="2"/>
      <x:c r="AP1086" s="2"/>
      <x:c r="AQ1086" s="2"/>
      <x:c r="AR1086" s="2"/>
      <x:c r="AS1086" s="2"/>
    </x:row>
    <x:row r="1087">
      <x:c r="B1087" s="2"/>
      <x:c r="C1087" s="2"/>
      <x:c r="D1087" s="2"/>
      <x:c r="E1087" s="2"/>
      <x:c r="F1087" s="2"/>
      <x:c r="G1087" s="2"/>
      <x:c r="H1087" s="2"/>
      <x:c r="I1087" s="2"/>
      <x:c r="J1087" s="2"/>
      <x:c r="K1087" s="2"/>
      <x:c r="L1087" s="2"/>
      <x:c r="M1087" s="2"/>
      <x:c r="N1087" s="2"/>
      <x:c r="O1087" s="2"/>
      <x:c r="P1087" s="2"/>
      <x:c r="Q1087" s="2"/>
      <x:c r="R1087" s="2"/>
      <x:c r="S1087" s="2"/>
      <x:c r="T1087" s="2"/>
      <x:c r="U1087" s="2"/>
      <x:c r="V1087" s="2"/>
      <x:c r="W1087" s="2"/>
      <x:c r="X1087" s="2"/>
      <x:c r="Y1087" s="2"/>
      <x:c r="Z1087" s="2"/>
      <x:c r="AA1087" s="2"/>
      <x:c r="AB1087" s="2"/>
      <x:c r="AC1087" s="2"/>
      <x:c r="AD1087" s="2"/>
      <x:c r="AE1087" s="2"/>
      <x:c r="AF1087" s="2"/>
      <x:c r="AG1087" s="2"/>
      <x:c r="AH1087" s="2"/>
      <x:c r="AI1087" s="2"/>
      <x:c r="AJ1087" s="2"/>
      <x:c r="AK1087" s="2"/>
      <x:c r="AL1087" s="2"/>
      <x:c r="AM1087" s="2"/>
      <x:c r="AN1087" s="2"/>
      <x:c r="AO1087" s="2"/>
      <x:c r="AP1087" s="2"/>
      <x:c r="AQ1087" s="2"/>
      <x:c r="AR1087" s="2"/>
      <x:c r="AS1087" s="2"/>
    </x:row>
    <x:row r="1088">
      <x:c r="B1088" s="2"/>
      <x:c r="C1088" s="2"/>
      <x:c r="D1088" s="2"/>
      <x:c r="E1088" s="2"/>
      <x:c r="F1088" s="2"/>
      <x:c r="G1088" s="2"/>
      <x:c r="H1088" s="2"/>
      <x:c r="I1088" s="2"/>
      <x:c r="J1088" s="2"/>
      <x:c r="K1088" s="2"/>
      <x:c r="L1088" s="2"/>
      <x:c r="M1088" s="2"/>
      <x:c r="N1088" s="2"/>
      <x:c r="O1088" s="2"/>
      <x:c r="P1088" s="2"/>
      <x:c r="Q1088" s="2"/>
      <x:c r="R1088" s="2"/>
      <x:c r="S1088" s="2"/>
      <x:c r="T1088" s="2"/>
      <x:c r="U1088" s="2"/>
      <x:c r="V1088" s="2"/>
      <x:c r="W1088" s="2"/>
      <x:c r="X1088" s="2"/>
      <x:c r="Y1088" s="2"/>
      <x:c r="Z1088" s="2"/>
      <x:c r="AA1088" s="2"/>
      <x:c r="AB1088" s="2"/>
      <x:c r="AC1088" s="2"/>
      <x:c r="AD1088" s="2"/>
      <x:c r="AE1088" s="2"/>
      <x:c r="AF1088" s="2"/>
      <x:c r="AG1088" s="2"/>
      <x:c r="AH1088" s="2"/>
      <x:c r="AI1088" s="2"/>
      <x:c r="AJ1088" s="2"/>
      <x:c r="AK1088" s="2"/>
      <x:c r="AL1088" s="2"/>
      <x:c r="AM1088" s="2"/>
      <x:c r="AN1088" s="2"/>
      <x:c r="AO1088" s="2"/>
      <x:c r="AP1088" s="2"/>
      <x:c r="AQ1088" s="2"/>
      <x:c r="AR1088" s="2"/>
      <x:c r="AS1088" s="2"/>
    </x:row>
    <x:row r="1089">
      <x:c r="B1089" s="2"/>
      <x:c r="C1089" s="2"/>
      <x:c r="D1089" s="2"/>
      <x:c r="E1089" s="2"/>
      <x:c r="F1089" s="2"/>
      <x:c r="G1089" s="2"/>
      <x:c r="H1089" s="2"/>
      <x:c r="I1089" s="2"/>
      <x:c r="J1089" s="2"/>
      <x:c r="K1089" s="2"/>
      <x:c r="L1089" s="2"/>
      <x:c r="M1089" s="2"/>
      <x:c r="N1089" s="2"/>
      <x:c r="O1089" s="2"/>
      <x:c r="P1089" s="2"/>
      <x:c r="Q1089" s="2"/>
      <x:c r="R1089" s="2"/>
      <x:c r="S1089" s="2"/>
      <x:c r="T1089" s="2"/>
      <x:c r="U1089" s="2"/>
      <x:c r="V1089" s="2"/>
      <x:c r="W1089" s="2"/>
      <x:c r="X1089" s="2"/>
      <x:c r="Y1089" s="2"/>
      <x:c r="Z1089" s="2"/>
      <x:c r="AA1089" s="2"/>
      <x:c r="AB1089" s="2"/>
      <x:c r="AC1089" s="2"/>
      <x:c r="AD1089" s="2"/>
      <x:c r="AE1089" s="2"/>
      <x:c r="AF1089" s="2"/>
      <x:c r="AG1089" s="2"/>
      <x:c r="AH1089" s="2"/>
      <x:c r="AI1089" s="2"/>
      <x:c r="AJ1089" s="2"/>
      <x:c r="AK1089" s="2"/>
      <x:c r="AL1089" s="2"/>
      <x:c r="AM1089" s="2"/>
      <x:c r="AN1089" s="2"/>
      <x:c r="AO1089" s="2"/>
      <x:c r="AP1089" s="2"/>
      <x:c r="AQ1089" s="2"/>
      <x:c r="AR1089" s="2"/>
      <x:c r="AS1089" s="2"/>
    </x:row>
    <x:row r="1090">
      <x:c r="B1090" s="2"/>
      <x:c r="C1090" s="2"/>
      <x:c r="D1090" s="2"/>
      <x:c r="E1090" s="2"/>
      <x:c r="F1090" s="2"/>
      <x:c r="G1090" s="2"/>
      <x:c r="H1090" s="2"/>
      <x:c r="I1090" s="2"/>
      <x:c r="J1090" s="2"/>
      <x:c r="K1090" s="2"/>
      <x:c r="L1090" s="2"/>
      <x:c r="M1090" s="2"/>
      <x:c r="N1090" s="2"/>
      <x:c r="O1090" s="2"/>
      <x:c r="P1090" s="2"/>
      <x:c r="Q1090" s="2"/>
      <x:c r="R1090" s="2"/>
      <x:c r="S1090" s="2"/>
      <x:c r="T1090" s="2"/>
      <x:c r="U1090" s="2"/>
      <x:c r="V1090" s="2"/>
      <x:c r="W1090" s="2"/>
      <x:c r="X1090" s="2"/>
      <x:c r="Y1090" s="2"/>
      <x:c r="Z1090" s="2"/>
      <x:c r="AA1090" s="2"/>
      <x:c r="AB1090" s="2"/>
      <x:c r="AC1090" s="2"/>
      <x:c r="AD1090" s="2"/>
      <x:c r="AE1090" s="2"/>
      <x:c r="AF1090" s="2"/>
      <x:c r="AG1090" s="2"/>
      <x:c r="AH1090" s="2"/>
      <x:c r="AI1090" s="2"/>
      <x:c r="AJ1090" s="2"/>
      <x:c r="AK1090" s="2"/>
      <x:c r="AL1090" s="2"/>
      <x:c r="AM1090" s="2"/>
      <x:c r="AN1090" s="2"/>
      <x:c r="AO1090" s="2"/>
      <x:c r="AP1090" s="2"/>
      <x:c r="AQ1090" s="2"/>
      <x:c r="AR1090" s="2"/>
      <x:c r="AS1090" s="2"/>
    </x:row>
    <x:row r="1091">
      <x:c r="B1091" s="2"/>
      <x:c r="C1091" s="2"/>
      <x:c r="D1091" s="2"/>
      <x:c r="E1091" s="2"/>
      <x:c r="F1091" s="2"/>
      <x:c r="G1091" s="2"/>
      <x:c r="H1091" s="2"/>
      <x:c r="I1091" s="2"/>
      <x:c r="J1091" s="2"/>
      <x:c r="K1091" s="2"/>
      <x:c r="L1091" s="2"/>
      <x:c r="M1091" s="2"/>
      <x:c r="N1091" s="2"/>
      <x:c r="O1091" s="2"/>
      <x:c r="P1091" s="2"/>
      <x:c r="Q1091" s="2"/>
      <x:c r="R1091" s="2"/>
      <x:c r="S1091" s="2"/>
      <x:c r="T1091" s="2"/>
      <x:c r="U1091" s="2"/>
      <x:c r="V1091" s="2"/>
      <x:c r="W1091" s="2"/>
      <x:c r="X1091" s="2"/>
      <x:c r="Y1091" s="2"/>
      <x:c r="Z1091" s="2"/>
      <x:c r="AA1091" s="2"/>
      <x:c r="AB1091" s="2"/>
      <x:c r="AC1091" s="2"/>
      <x:c r="AD1091" s="2"/>
      <x:c r="AE1091" s="2"/>
      <x:c r="AF1091" s="2"/>
      <x:c r="AG1091" s="2"/>
      <x:c r="AH1091" s="2"/>
      <x:c r="AI1091" s="2"/>
      <x:c r="AJ1091" s="2"/>
      <x:c r="AK1091" s="2"/>
      <x:c r="AL1091" s="2"/>
      <x:c r="AM1091" s="2"/>
      <x:c r="AN1091" s="2"/>
      <x:c r="AO1091" s="2"/>
      <x:c r="AP1091" s="2"/>
      <x:c r="AQ1091" s="2"/>
      <x:c r="AR1091" s="2"/>
      <x:c r="AS1091" s="2"/>
    </x:row>
    <x:row r="1092">
      <x:c r="B1092" s="2"/>
      <x:c r="C1092" s="2"/>
      <x:c r="D1092" s="2"/>
      <x:c r="E1092" s="2"/>
      <x:c r="F1092" s="2"/>
      <x:c r="G1092" s="2"/>
      <x:c r="H1092" s="2"/>
      <x:c r="I1092" s="2"/>
      <x:c r="J1092" s="2"/>
      <x:c r="K1092" s="2"/>
      <x:c r="L1092" s="2"/>
      <x:c r="M1092" s="2"/>
      <x:c r="N1092" s="2"/>
      <x:c r="O1092" s="2"/>
      <x:c r="P1092" s="2"/>
      <x:c r="Q1092" s="2"/>
      <x:c r="R1092" s="2"/>
      <x:c r="S1092" s="2"/>
      <x:c r="T1092" s="2"/>
      <x:c r="U1092" s="2"/>
      <x:c r="V1092" s="2"/>
      <x:c r="W1092" s="2"/>
      <x:c r="X1092" s="2"/>
      <x:c r="Y1092" s="2"/>
      <x:c r="Z1092" s="2"/>
      <x:c r="AA1092" s="2"/>
      <x:c r="AB1092" s="2"/>
      <x:c r="AC1092" s="2"/>
      <x:c r="AD1092" s="2"/>
      <x:c r="AE1092" s="2"/>
      <x:c r="AF1092" s="2"/>
      <x:c r="AG1092" s="2"/>
      <x:c r="AH1092" s="2"/>
      <x:c r="AI1092" s="2"/>
      <x:c r="AJ1092" s="2"/>
      <x:c r="AK1092" s="2"/>
      <x:c r="AL1092" s="2"/>
      <x:c r="AM1092" s="2"/>
      <x:c r="AN1092" s="2"/>
      <x:c r="AO1092" s="2"/>
      <x:c r="AP1092" s="2"/>
      <x:c r="AQ1092" s="2"/>
      <x:c r="AR1092" s="2"/>
      <x:c r="AS1092" s="2"/>
    </x:row>
    <x:row r="1093">
      <x:c r="B1093" s="2"/>
      <x:c r="C1093" s="2"/>
      <x:c r="D1093" s="2"/>
      <x:c r="E1093" s="2"/>
      <x:c r="F1093" s="2"/>
      <x:c r="G1093" s="2"/>
      <x:c r="H1093" s="2"/>
      <x:c r="I1093" s="2"/>
      <x:c r="J1093" s="2"/>
      <x:c r="K1093" s="2"/>
      <x:c r="L1093" s="2"/>
      <x:c r="M1093" s="2"/>
      <x:c r="N1093" s="2"/>
      <x:c r="O1093" s="2"/>
      <x:c r="P1093" s="2"/>
      <x:c r="Q1093" s="2"/>
      <x:c r="R1093" s="2"/>
      <x:c r="S1093" s="2"/>
      <x:c r="T1093" s="2"/>
      <x:c r="U1093" s="2"/>
      <x:c r="V1093" s="2"/>
      <x:c r="W1093" s="2"/>
      <x:c r="X1093" s="2"/>
      <x:c r="Y1093" s="2"/>
      <x:c r="Z1093" s="2"/>
      <x:c r="AA1093" s="2"/>
      <x:c r="AB1093" s="2"/>
      <x:c r="AC1093" s="2"/>
      <x:c r="AD1093" s="2"/>
      <x:c r="AE1093" s="2"/>
      <x:c r="AF1093" s="2"/>
      <x:c r="AG1093" s="2"/>
      <x:c r="AH1093" s="2"/>
      <x:c r="AI1093" s="2"/>
      <x:c r="AJ1093" s="2"/>
      <x:c r="AK1093" s="2"/>
      <x:c r="AL1093" s="2"/>
      <x:c r="AM1093" s="2"/>
      <x:c r="AN1093" s="2"/>
      <x:c r="AO1093" s="2"/>
      <x:c r="AP1093" s="2"/>
      <x:c r="AQ1093" s="2"/>
      <x:c r="AR1093" s="2"/>
      <x:c r="AS1093" s="2"/>
    </x:row>
    <x:row r="1094">
      <x:c r="B1094" s="2"/>
      <x:c r="C1094" s="2"/>
      <x:c r="D1094" s="2"/>
      <x:c r="E1094" s="2"/>
      <x:c r="F1094" s="2"/>
      <x:c r="G1094" s="2"/>
      <x:c r="H1094" s="2"/>
      <x:c r="I1094" s="2"/>
      <x:c r="J1094" s="2"/>
      <x:c r="K1094" s="2"/>
      <x:c r="L1094" s="2"/>
      <x:c r="M1094" s="2"/>
      <x:c r="N1094" s="2"/>
      <x:c r="O1094" s="2"/>
      <x:c r="P1094" s="2"/>
      <x:c r="Q1094" s="2"/>
      <x:c r="R1094" s="2"/>
      <x:c r="S1094" s="2"/>
      <x:c r="T1094" s="2"/>
      <x:c r="U1094" s="2"/>
      <x:c r="V1094" s="2"/>
      <x:c r="W1094" s="2"/>
      <x:c r="X1094" s="2"/>
      <x:c r="Y1094" s="2"/>
      <x:c r="Z1094" s="2"/>
      <x:c r="AA1094" s="2"/>
      <x:c r="AB1094" s="2"/>
      <x:c r="AC1094" s="2"/>
      <x:c r="AD1094" s="2"/>
      <x:c r="AE1094" s="2"/>
      <x:c r="AF1094" s="2"/>
      <x:c r="AG1094" s="2"/>
      <x:c r="AH1094" s="2"/>
      <x:c r="AI1094" s="2"/>
      <x:c r="AJ1094" s="2"/>
      <x:c r="AK1094" s="2"/>
      <x:c r="AL1094" s="2"/>
      <x:c r="AM1094" s="2"/>
      <x:c r="AN1094" s="2"/>
      <x:c r="AO1094" s="2"/>
      <x:c r="AP1094" s="2"/>
      <x:c r="AQ1094" s="2"/>
      <x:c r="AR1094" s="2"/>
      <x:c r="AS1094" s="2"/>
    </x:row>
    <x:row r="1095">
      <x:c r="B1095" s="2"/>
      <x:c r="C1095" s="2"/>
      <x:c r="D1095" s="2"/>
      <x:c r="E1095" s="2"/>
      <x:c r="F1095" s="2"/>
      <x:c r="G1095" s="2"/>
      <x:c r="H1095" s="2"/>
      <x:c r="I1095" s="2"/>
      <x:c r="J1095" s="2"/>
      <x:c r="K1095" s="2"/>
      <x:c r="L1095" s="2"/>
      <x:c r="M1095" s="2"/>
      <x:c r="N1095" s="2"/>
      <x:c r="O1095" s="2"/>
      <x:c r="P1095" s="2"/>
      <x:c r="Q1095" s="2"/>
      <x:c r="R1095" s="2"/>
      <x:c r="S1095" s="2"/>
      <x:c r="T1095" s="2"/>
      <x:c r="U1095" s="2"/>
      <x:c r="V1095" s="2"/>
      <x:c r="W1095" s="2"/>
      <x:c r="X1095" s="2"/>
      <x:c r="Y1095" s="2"/>
      <x:c r="Z1095" s="2"/>
      <x:c r="AA1095" s="2"/>
      <x:c r="AB1095" s="2"/>
      <x:c r="AC1095" s="2"/>
      <x:c r="AD1095" s="2"/>
      <x:c r="AE1095" s="2"/>
      <x:c r="AF1095" s="2"/>
      <x:c r="AG1095" s="2"/>
      <x:c r="AH1095" s="2"/>
      <x:c r="AI1095" s="2"/>
      <x:c r="AJ1095" s="2"/>
      <x:c r="AK1095" s="2"/>
      <x:c r="AL1095" s="2"/>
      <x:c r="AM1095" s="2"/>
      <x:c r="AN1095" s="2"/>
      <x:c r="AO1095" s="2"/>
      <x:c r="AP1095" s="2"/>
      <x:c r="AQ1095" s="2"/>
      <x:c r="AR1095" s="2"/>
      <x:c r="AS1095" s="2"/>
    </x:row>
    <x:row r="1096">
      <x:c r="B1096" s="2"/>
      <x:c r="C1096" s="2"/>
      <x:c r="D1096" s="2"/>
      <x:c r="E1096" s="2"/>
      <x:c r="F1096" s="2"/>
      <x:c r="G1096" s="2"/>
      <x:c r="H1096" s="2"/>
      <x:c r="I1096" s="2"/>
      <x:c r="J1096" s="2"/>
      <x:c r="K1096" s="2"/>
      <x:c r="L1096" s="2"/>
      <x:c r="M1096" s="2"/>
      <x:c r="N1096" s="2"/>
      <x:c r="O1096" s="2"/>
      <x:c r="P1096" s="2"/>
      <x:c r="Q1096" s="2"/>
      <x:c r="R1096" s="2"/>
      <x:c r="S1096" s="2"/>
      <x:c r="T1096" s="2"/>
      <x:c r="U1096" s="2"/>
      <x:c r="V1096" s="2"/>
      <x:c r="W1096" s="2"/>
      <x:c r="X1096" s="2"/>
      <x:c r="Y1096" s="2"/>
      <x:c r="Z1096" s="2"/>
      <x:c r="AA1096" s="2"/>
      <x:c r="AB1096" s="2"/>
      <x:c r="AC1096" s="2"/>
      <x:c r="AD1096" s="2"/>
      <x:c r="AE1096" s="2"/>
      <x:c r="AF1096" s="2"/>
      <x:c r="AG1096" s="2"/>
      <x:c r="AH1096" s="2"/>
      <x:c r="AI1096" s="2"/>
      <x:c r="AJ1096" s="2"/>
      <x:c r="AK1096" s="2"/>
      <x:c r="AL1096" s="2"/>
      <x:c r="AM1096" s="2"/>
      <x:c r="AN1096" s="2"/>
      <x:c r="AO1096" s="2"/>
      <x:c r="AP1096" s="2"/>
      <x:c r="AQ1096" s="2"/>
      <x:c r="AR1096" s="2"/>
      <x:c r="AS1096" s="2"/>
    </x:row>
    <x:row r="1097">
      <x:c r="B1097" s="2"/>
      <x:c r="C1097" s="2"/>
      <x:c r="D1097" s="2"/>
      <x:c r="E1097" s="2"/>
      <x:c r="F1097" s="2"/>
      <x:c r="G1097" s="2"/>
      <x:c r="H1097" s="2"/>
      <x:c r="I1097" s="2"/>
      <x:c r="J1097" s="2"/>
      <x:c r="K1097" s="2"/>
      <x:c r="L1097" s="2"/>
      <x:c r="M1097" s="2"/>
      <x:c r="N1097" s="2"/>
      <x:c r="O1097" s="2"/>
      <x:c r="P1097" s="2"/>
      <x:c r="Q1097" s="2"/>
      <x:c r="R1097" s="2"/>
      <x:c r="S1097" s="2"/>
      <x:c r="T1097" s="2"/>
      <x:c r="U1097" s="2"/>
      <x:c r="V1097" s="2"/>
      <x:c r="W1097" s="2"/>
      <x:c r="X1097" s="2"/>
      <x:c r="Y1097" s="2"/>
      <x:c r="Z1097" s="2"/>
      <x:c r="AA1097" s="2"/>
      <x:c r="AB1097" s="2"/>
      <x:c r="AC1097" s="2"/>
      <x:c r="AD1097" s="2"/>
      <x:c r="AE1097" s="2"/>
      <x:c r="AF1097" s="2"/>
      <x:c r="AG1097" s="2"/>
      <x:c r="AH1097" s="2"/>
      <x:c r="AI1097" s="2"/>
      <x:c r="AJ1097" s="2"/>
      <x:c r="AK1097" s="2"/>
      <x:c r="AL1097" s="2"/>
      <x:c r="AM1097" s="2"/>
      <x:c r="AN1097" s="2"/>
      <x:c r="AO1097" s="2"/>
      <x:c r="AP1097" s="2"/>
      <x:c r="AQ1097" s="2"/>
      <x:c r="AR1097" s="2"/>
      <x:c r="AS1097" s="2"/>
    </x:row>
    <x:row r="1098">
      <x:c r="B1098" s="2"/>
      <x:c r="C1098" s="2"/>
      <x:c r="D1098" s="2"/>
      <x:c r="E1098" s="2"/>
      <x:c r="F1098" s="2"/>
      <x:c r="G1098" s="2"/>
      <x:c r="H1098" s="2"/>
      <x:c r="I1098" s="2"/>
      <x:c r="J1098" s="2"/>
      <x:c r="K1098" s="2"/>
      <x:c r="L1098" s="2"/>
      <x:c r="M1098" s="2"/>
      <x:c r="N1098" s="2"/>
      <x:c r="O1098" s="2"/>
      <x:c r="P1098" s="2"/>
      <x:c r="Q1098" s="2"/>
      <x:c r="R1098" s="2"/>
      <x:c r="S1098" s="2"/>
      <x:c r="T1098" s="2"/>
      <x:c r="U1098" s="2"/>
      <x:c r="V1098" s="2"/>
      <x:c r="W1098" s="2"/>
      <x:c r="X1098" s="2"/>
      <x:c r="Y1098" s="2"/>
      <x:c r="Z1098" s="2"/>
      <x:c r="AA1098" s="2"/>
      <x:c r="AB1098" s="2"/>
      <x:c r="AC1098" s="2"/>
      <x:c r="AD1098" s="2"/>
      <x:c r="AE1098" s="2"/>
      <x:c r="AF1098" s="2"/>
      <x:c r="AG1098" s="2"/>
      <x:c r="AH1098" s="2"/>
      <x:c r="AI1098" s="2"/>
      <x:c r="AJ1098" s="2"/>
      <x:c r="AK1098" s="2"/>
      <x:c r="AL1098" s="2"/>
      <x:c r="AM1098" s="2"/>
      <x:c r="AN1098" s="2"/>
      <x:c r="AO1098" s="2"/>
      <x:c r="AP1098" s="2"/>
      <x:c r="AQ1098" s="2"/>
      <x:c r="AR1098" s="2"/>
      <x:c r="AS1098" s="2"/>
    </x:row>
    <x:row r="1099">
      <x:c r="B1099" s="2"/>
      <x:c r="C1099" s="2"/>
      <x:c r="D1099" s="2"/>
      <x:c r="E1099" s="2"/>
      <x:c r="F1099" s="2"/>
      <x:c r="G1099" s="2"/>
      <x:c r="H1099" s="2"/>
      <x:c r="I1099" s="2"/>
      <x:c r="J1099" s="2"/>
      <x:c r="K1099" s="2"/>
      <x:c r="L1099" s="2"/>
      <x:c r="M1099" s="2"/>
      <x:c r="N1099" s="2"/>
      <x:c r="O1099" s="2"/>
      <x:c r="P1099" s="2"/>
      <x:c r="Q1099" s="2"/>
      <x:c r="R1099" s="2"/>
      <x:c r="S1099" s="2"/>
      <x:c r="T1099" s="2"/>
      <x:c r="U1099" s="2"/>
      <x:c r="V1099" s="2"/>
      <x:c r="W1099" s="2"/>
      <x:c r="X1099" s="2"/>
      <x:c r="Y1099" s="2"/>
      <x:c r="Z1099" s="2"/>
      <x:c r="AA1099" s="2"/>
      <x:c r="AB1099" s="2"/>
      <x:c r="AC1099" s="2"/>
      <x:c r="AD1099" s="2"/>
      <x:c r="AE1099" s="2"/>
      <x:c r="AF1099" s="2"/>
      <x:c r="AG1099" s="2"/>
      <x:c r="AH1099" s="2"/>
      <x:c r="AI1099" s="2"/>
      <x:c r="AJ1099" s="2"/>
      <x:c r="AK1099" s="2"/>
      <x:c r="AL1099" s="2"/>
      <x:c r="AM1099" s="2"/>
      <x:c r="AN1099" s="2"/>
      <x:c r="AO1099" s="2"/>
      <x:c r="AP1099" s="2"/>
      <x:c r="AQ1099" s="2"/>
      <x:c r="AR1099" s="2"/>
      <x:c r="AS1099" s="2"/>
    </x:row>
    <x:row r="1100">
      <x:c r="B1100" s="2"/>
      <x:c r="C1100" s="2"/>
      <x:c r="D1100" s="2"/>
      <x:c r="E1100" s="2"/>
      <x:c r="F1100" s="2"/>
      <x:c r="G1100" s="2"/>
      <x:c r="H1100" s="2"/>
      <x:c r="I1100" s="2"/>
      <x:c r="J1100" s="2"/>
      <x:c r="K1100" s="2"/>
      <x:c r="L1100" s="2"/>
      <x:c r="M1100" s="2"/>
      <x:c r="N1100" s="2"/>
      <x:c r="O1100" s="2"/>
      <x:c r="P1100" s="2"/>
      <x:c r="Q1100" s="2"/>
      <x:c r="R1100" s="2"/>
      <x:c r="S1100" s="2"/>
      <x:c r="T1100" s="2"/>
      <x:c r="U1100" s="2"/>
      <x:c r="V1100" s="2"/>
      <x:c r="W1100" s="2"/>
      <x:c r="X1100" s="2"/>
      <x:c r="Y1100" s="2"/>
      <x:c r="Z1100" s="2"/>
      <x:c r="AA1100" s="2"/>
      <x:c r="AB1100" s="2"/>
      <x:c r="AC1100" s="2"/>
      <x:c r="AD1100" s="2"/>
      <x:c r="AE1100" s="2"/>
      <x:c r="AF1100" s="2"/>
      <x:c r="AG1100" s="2"/>
      <x:c r="AH1100" s="2"/>
      <x:c r="AI1100" s="2"/>
      <x:c r="AJ1100" s="2"/>
      <x:c r="AK1100" s="2"/>
      <x:c r="AL1100" s="2"/>
      <x:c r="AM1100" s="2"/>
      <x:c r="AN1100" s="2"/>
      <x:c r="AO1100" s="2"/>
      <x:c r="AP1100" s="2"/>
      <x:c r="AQ1100" s="2"/>
      <x:c r="AR1100" s="2"/>
      <x:c r="AS1100" s="2"/>
    </x:row>
  </x:sheetData>
  <x:mergeCells>
    <x:mergeCell ref="B6:E6"/>
    <x:mergeCell ref="B16:G16"/>
    <x:mergeCell ref="C25:G25"/>
    <x:mergeCell ref="C26:G26"/>
    <x:mergeCell ref="C27:G27"/>
    <x:mergeCell ref="C28:G28"/>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2" max="2" width="11" hidden="0" customWidth="1"/>
    <x:col min="3" max="3" width="30" hidden="0" customWidth="1"/>
    <x:col min="4" max="4" width="58" hidden="0" customWidth="1"/>
    <x:col min="5" max="5" width="50" hidden="0" customWidth="1"/>
    <x:col min="6" max="6" width="16" hidden="0" customWidth="1"/>
  </x:cols>
  <x:sheetData>
    <x:row r="2">
      <x:c r="B2" s="3" t="str">
        <x:v>Coupling technology portfolio</x:v>
      </x:c>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x:c r="B3" s="4" t="str">
        <x:v>A $240 billion research and industrialization program targets the contradictions exposed by the compiler</x:v>
      </x:c>
      <x:c r="C3" s="4"/>
      <x:c r="D3" s="4"/>
      <x:c r="E3" s="4"/>
      <x:c r="F3" s="4"/>
      <x:c r="G3" s="4"/>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row>
    <x:row r="4">
      <x:c r="B4" s="5"/>
      <x:c r="C4" s="5"/>
      <x:c r="D4" s="5"/>
      <x:c r="E4" s="5"/>
      <x:c r="F4" s="5"/>
      <x:c r="G4" s="5"/>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row>
    <x:row r="5">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row>
    <x:row r="6">
      <x:c r="B6" s="8" t="str">
        <x:v>Programs</x:v>
      </x:c>
      <x:c r="C6" s="9" t="str">
        <x:v>Programs</x:v>
      </x:c>
      <x:c r="D6" s="9" t="str">
        <x:v>Programs</x:v>
      </x:c>
      <x:c r="E6" s="9" t="str">
        <x:v>Programs</x:v>
      </x:c>
      <x:c r="F6" s="10" t="str">
        <x:v>Programs</x:v>
      </x:c>
      <x:c r="G6" s="2"/>
      <x:c r="H6" s="2"/>
      <x:c r="I6" s="2"/>
      <x:c r="J6" s="2"/>
      <x:c r="K6" s="2"/>
      <x:c r="L6" s="2"/>
      <x:c r="M6" s="2"/>
      <x:c r="N6" s="2"/>
      <x:c r="O6" s="2"/>
      <x:c r="P6" s="2"/>
      <x:c r="Q6" s="2"/>
      <x:c r="R6" s="2"/>
      <x:c r="S6" s="2"/>
      <x:c r="T6" s="2"/>
      <x:c r="U6" s="2"/>
      <x:c r="V6" s="2"/>
      <x:c r="W6" s="2"/>
      <x:c r="X6" s="2"/>
      <x:c r="Y6" s="2"/>
      <x:c r="Z6" s="2"/>
      <x:c r="AA6" s="2"/>
      <x:c r="AB6" s="2"/>
      <x:c r="AC6" s="2"/>
      <x:c r="AD6" s="2"/>
      <x:c r="AE6" s="2"/>
      <x:c r="AF6" s="2"/>
      <x:c r="AG6" s="2"/>
      <x:c r="AH6" s="2"/>
      <x:c r="AI6" s="2"/>
      <x:c r="AJ6" s="2"/>
      <x:c r="AK6" s="2"/>
      <x:c r="AL6" s="2"/>
      <x:c r="AM6" s="2"/>
      <x:c r="AN6" s="2"/>
      <x:c r="AO6" s="2"/>
      <x:c r="AP6" s="2"/>
      <x:c r="AQ6" s="2"/>
      <x:c r="AR6" s="2"/>
      <x:c r="AS6" s="2"/>
    </x:row>
    <x:row r="7">
      <x:c r="B7" s="26" t="str">
        <x:v>Program</x:v>
      </x:c>
      <x:c r="C7" s="27" t="str">
        <x:v>Capability</x:v>
      </x:c>
      <x:c r="D7" s="27" t="str">
        <x:v>Research object</x:v>
      </x:c>
      <x:c r="E7" s="27" t="str">
        <x:v>Success condition</x:v>
      </x:c>
      <x:c r="F7" s="27" t="str">
        <x:v>25-year $M</x:v>
      </x:c>
      <x:c r="G7" s="2"/>
      <x:c r="H7" s="2"/>
      <x:c r="I7" s="2"/>
      <x:c r="J7" s="2"/>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row>
    <x:row r="8">
      <x:c r="B8" s="28" t="str">
        <x:v>PC-01</x:v>
      </x:c>
      <x:c r="C8" s="28" t="str">
        <x:v>lineage–geometry compiler</x:v>
      </x:c>
      <x:c r="D8" s="28" t="str">
        <x:v>government-owned configuration rules and offline mission compilation</x:v>
      </x:c>
      <x:c r="E8" s="28" t="str">
        <x:v>invalid pair rejected before dispatch</x:v>
      </x:c>
      <x:c r="F8" s="108" t="n">
        <x:v>8000</x:v>
      </x:c>
      <x:c r="G8" s="2"/>
      <x:c r="H8" s="2"/>
      <x:c r="I8" s="2"/>
      <x:c r="J8" s="2"/>
      <x:c r="K8" s="2"/>
      <x:c r="L8" s="2"/>
      <x:c r="M8" s="2"/>
      <x:c r="N8" s="2"/>
      <x:c r="O8" s="2"/>
      <x:c r="P8" s="2"/>
      <x:c r="Q8" s="2"/>
      <x:c r="R8" s="2"/>
      <x:c r="S8" s="2"/>
      <x:c r="T8" s="2"/>
      <x:c r="U8" s="2"/>
      <x:c r="V8" s="2"/>
      <x:c r="W8" s="2"/>
      <x:c r="X8" s="2"/>
      <x:c r="Y8" s="2"/>
      <x:c r="Z8" s="2"/>
      <x:c r="AA8" s="2"/>
      <x:c r="AB8" s="2"/>
      <x:c r="AC8" s="2"/>
      <x:c r="AD8" s="2"/>
      <x:c r="AE8" s="2"/>
      <x:c r="AF8" s="2"/>
      <x:c r="AG8" s="2"/>
      <x:c r="AH8" s="2"/>
      <x:c r="AI8" s="2"/>
      <x:c r="AJ8" s="2"/>
      <x:c r="AK8" s="2"/>
      <x:c r="AL8" s="2"/>
      <x:c r="AM8" s="2"/>
      <x:c r="AN8" s="2"/>
      <x:c r="AO8" s="2"/>
      <x:c r="AP8" s="2"/>
      <x:c r="AQ8" s="2"/>
      <x:c r="AR8" s="2"/>
      <x:c r="AS8" s="2"/>
    </x:row>
    <x:row r="9">
      <x:c r="B9" s="28" t="str">
        <x:v>PC-02</x:v>
      </x:c>
      <x:c r="C9" s="28" t="str">
        <x:v>measured module envelope</x:v>
      </x:c>
      <x:c r="D9" s="28" t="str">
        <x:v>mass, cube, center of gravity, restraint and service clearances</x:v>
      </x:c>
      <x:c r="E9" s="28" t="str">
        <x:v>cross-mode position closes</x:v>
      </x:c>
      <x:c r="F9" s="108" t="n">
        <x:v>14000</x:v>
      </x:c>
      <x:c r="G9" s="2"/>
      <x:c r="H9" s="2"/>
      <x:c r="I9" s="2"/>
      <x:c r="J9" s="2"/>
      <x:c r="K9" s="2"/>
      <x:c r="L9" s="2"/>
      <x:c r="M9" s="2"/>
      <x:c r="N9" s="2"/>
      <x:c r="O9" s="2"/>
      <x:c r="P9" s="2"/>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row>
    <x:row r="10">
      <x:c r="B10" s="28" t="str">
        <x:v>PC-03</x:v>
      </x:c>
      <x:c r="C10" s="28" t="str">
        <x:v>energy and rejection exchange</x:v>
      </x:c>
      <x:c r="D10" s="28" t="str">
        <x:v>no-notice source and heat-sink substitution across hosts</x:v>
      </x:c>
      <x:c r="E10" s="28" t="str">
        <x:v>public service survives exchange</x:v>
      </x:c>
      <x:c r="F10" s="108" t="n">
        <x:v>16000</x:v>
      </x:c>
      <x:c r="G10" s="2"/>
      <x:c r="H10" s="2"/>
      <x:c r="I10" s="2"/>
      <x:c r="J10" s="2"/>
      <x:c r="K10" s="2"/>
      <x:c r="L10" s="2"/>
      <x:c r="M10" s="2"/>
      <x:c r="N10" s="2"/>
      <x:c r="O10" s="2"/>
      <x:c r="P10" s="2"/>
      <x:c r="Q10" s="2"/>
      <x:c r="R10" s="2"/>
      <x:c r="S10" s="2"/>
      <x:c r="T10" s="2"/>
      <x:c r="U10" s="2"/>
      <x:c r="V10" s="2"/>
      <x:c r="W10" s="2"/>
      <x:c r="X10" s="2"/>
      <x:c r="Y10" s="2"/>
      <x:c r="Z10" s="2"/>
      <x:c r="AA10" s="2"/>
      <x:c r="AB10" s="2"/>
      <x:c r="AC10" s="2"/>
      <x:c r="AD10" s="2"/>
      <x:c r="AE10" s="2"/>
      <x:c r="AF10" s="2"/>
      <x:c r="AG10" s="2"/>
      <x:c r="AH10" s="2"/>
      <x:c r="AI10" s="2"/>
      <x:c r="AJ10" s="2"/>
      <x:c r="AK10" s="2"/>
      <x:c r="AL10" s="2"/>
      <x:c r="AM10" s="2"/>
      <x:c r="AN10" s="2"/>
      <x:c r="AO10" s="2"/>
      <x:c r="AP10" s="2"/>
      <x:c r="AQ10" s="2"/>
      <x:c r="AR10" s="2"/>
      <x:c r="AS10" s="2"/>
    </x:row>
    <x:row r="11">
      <x:c r="B11" s="28" t="str">
        <x:v>PC-04</x:v>
      </x:c>
      <x:c r="C11" s="28" t="str">
        <x:v>heavy storage carrier family</x:v>
      </x:c>
      <x:c r="D11" s="28" t="str">
        <x:v>new road, rail or water host for the 2,784-tonne storage lineage</x:v>
      </x:c>
      <x:c r="E11" s="28" t="str">
        <x:v>at least one L3 pair leaves host-family break</x:v>
      </x:c>
      <x:c r="F11" s="108" t="n">
        <x:v>30000</x:v>
      </x:c>
      <x:c r="G11" s="2"/>
      <x:c r="H11" s="2"/>
      <x:c r="I11" s="2"/>
      <x:c r="J11" s="2"/>
      <x:c r="K11" s="2"/>
      <x:c r="L11" s="2"/>
      <x:c r="M11" s="2"/>
      <x:c r="N11" s="2"/>
      <x:c r="O11" s="2"/>
      <x:c r="P11" s="2"/>
      <x:c r="Q11" s="2"/>
      <x:c r="R11" s="2"/>
      <x:c r="S11" s="2"/>
      <x:c r="T11" s="2"/>
      <x:c r="U11" s="2"/>
      <x:c r="V11" s="2"/>
      <x:c r="W11" s="2"/>
      <x:c r="X11" s="2"/>
      <x:c r="Y11" s="2"/>
      <x:c r="Z11" s="2"/>
      <x:c r="AA11" s="2"/>
      <x:c r="AB11" s="2"/>
      <x:c r="AC11" s="2"/>
      <x:c r="AD11" s="2"/>
      <x:c r="AE11" s="2"/>
      <x:c r="AF11" s="2"/>
      <x:c r="AG11" s="2"/>
      <x:c r="AH11" s="2"/>
      <x:c r="AI11" s="2"/>
      <x:c r="AJ11" s="2"/>
      <x:c r="AK11" s="2"/>
      <x:c r="AL11" s="2"/>
      <x:c r="AM11" s="2"/>
      <x:c r="AN11" s="2"/>
      <x:c r="AO11" s="2"/>
      <x:c r="AP11" s="2"/>
      <x:c r="AQ11" s="2"/>
      <x:c r="AR11" s="2"/>
      <x:c r="AS11" s="2"/>
    </x:row>
    <x:row r="12">
      <x:c r="B12" s="28" t="str">
        <x:v>PC-05</x:v>
      </x:c>
      <x:c r="C12" s="28" t="str">
        <x:v>prepared firm-source anchor</x:v>
      </x:c>
      <x:c r="D12" s="28" t="str">
        <x:v>pre-sited nuclear and non-nuclear firm service with rapid mobile boundary</x:v>
      </x:c>
      <x:c r="E12" s="28" t="str">
        <x:v>T3 source is ready before heat emergency</x:v>
      </x:c>
      <x:c r="F12" s="108" t="n">
        <x:v>20000</x:v>
      </x:c>
      <x:c r="G12" s="2"/>
      <x:c r="H12" s="2"/>
      <x:c r="I12" s="2"/>
      <x:c r="J12" s="2"/>
      <x:c r="K12" s="2"/>
      <x:c r="L12" s="2"/>
      <x:c r="M12" s="2"/>
      <x:c r="N12" s="2"/>
      <x:c r="O12" s="2"/>
      <x:c r="P12" s="2"/>
      <x:c r="Q12" s="2"/>
      <x:c r="R12" s="2"/>
      <x:c r="S12" s="2"/>
      <x:c r="T12" s="2"/>
      <x:c r="U12" s="2"/>
      <x:c r="V12" s="2"/>
      <x:c r="W12" s="2"/>
      <x:c r="X12" s="2"/>
      <x:c r="Y12" s="2"/>
      <x:c r="Z12" s="2"/>
      <x:c r="AA12" s="2"/>
      <x:c r="AB12" s="2"/>
      <x:c r="AC12" s="2"/>
      <x:c r="AD12" s="2"/>
      <x:c r="AE12" s="2"/>
      <x:c r="AF12" s="2"/>
      <x:c r="AG12" s="2"/>
      <x:c r="AH12" s="2"/>
      <x:c r="AI12" s="2"/>
      <x:c r="AJ12" s="2"/>
      <x:c r="AK12" s="2"/>
      <x:c r="AL12" s="2"/>
      <x:c r="AM12" s="2"/>
      <x:c r="AN12" s="2"/>
      <x:c r="AO12" s="2"/>
      <x:c r="AP12" s="2"/>
      <x:c r="AQ12" s="2"/>
      <x:c r="AR12" s="2"/>
      <x:c r="AS12" s="2"/>
    </x:row>
    <x:row r="13">
      <x:c r="B13" s="28" t="str">
        <x:v>PC-06</x:v>
      </x:c>
      <x:c r="C13" s="28" t="str">
        <x:v>rail civil-utility consist</x:v>
      </x:c>
      <x:c r="D13" s="28" t="str">
        <x:v>direct-siding service, self-transload and terminal-denial fallback</x:v>
      </x:c>
      <x:c r="E13" s="28" t="str">
        <x:v>complete service under bounded rail loss</x:v>
      </x:c>
      <x:c r="F13" s="108" t="n">
        <x:v>14000</x:v>
      </x:c>
      <x:c r="G13" s="2"/>
      <x:c r="H13" s="2"/>
      <x:c r="I13" s="2"/>
      <x:c r="J13" s="2"/>
      <x:c r="K13" s="2"/>
      <x:c r="L13" s="2"/>
      <x:c r="M13" s="2"/>
      <x:c r="N13" s="2"/>
      <x:c r="O13" s="2"/>
      <x:c r="P13" s="2"/>
      <x:c r="Q13" s="2"/>
      <x:c r="R13" s="2"/>
      <x:c r="S13" s="2"/>
      <x:c r="T13" s="2"/>
      <x:c r="U13" s="2"/>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row>
    <x:row r="14">
      <x:c r="B14" s="28" t="str">
        <x:v>PC-07</x:v>
      </x:c>
      <x:c r="C14" s="28" t="str">
        <x:v>shallow-water energy flotilla</x:v>
      </x:c>
      <x:c r="D14" s="28" t="str">
        <x:v>multi-host power and thermal service under draft, debris and assist loss</x:v>
      </x:c>
      <x:c r="E14" s="28" t="str">
        <x:v>firm and transition lineages retain shallow access</x:v>
      </x:c>
      <x:c r="F14" s="108" t="n">
        <x:v>22000</x:v>
      </x:c>
      <x:c r="G14" s="2"/>
      <x:c r="H14" s="2"/>
      <x:c r="I14" s="2"/>
      <x:c r="J14" s="2"/>
      <x:c r="K14" s="2"/>
      <x:c r="L14" s="2"/>
      <x:c r="M14" s="2"/>
      <x:c r="N14" s="2"/>
      <x:c r="O14" s="2"/>
      <x:c r="P14" s="2"/>
      <x:c r="Q14" s="2"/>
      <x:c r="R14" s="2"/>
      <x:c r="S14" s="2"/>
      <x:c r="T14" s="2"/>
      <x:c r="U14" s="2"/>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row>
    <x:row r="15">
      <x:c r="B15" s="28" t="str">
        <x:v>PC-08</x:v>
      </x:c>
      <x:c r="C15" s="28" t="str">
        <x:v>replicated tri-modal service</x:v>
      </x:c>
      <x:c r="D15" s="28" t="str">
        <x:v>complete rather than fractional service packets across modes</x:v>
      </x:c>
      <x:c r="E15" s="28" t="str">
        <x:v>one surviving mode preserves its declared cell</x:v>
      </x:c>
      <x:c r="F15" s="108" t="n">
        <x:v>20000</x:v>
      </x:c>
      <x:c r="G15" s="2"/>
      <x:c r="H15" s="2"/>
      <x:c r="I15" s="2"/>
      <x:c r="J15" s="2"/>
      <x:c r="K15" s="2"/>
      <x:c r="L15" s="2"/>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row>
    <x:row r="16">
      <x:c r="B16" s="28" t="str">
        <x:v>PC-09</x:v>
      </x:c>
      <x:c r="C16" s="28" t="str">
        <x:v>three-path stock positioning</x:v>
      </x:c>
      <x:c r="D16" s="28" t="str">
        <x:v>bases, route nodes and custody for independent road, rail and water copies</x:v>
      </x:c>
      <x:c r="E16" s="28" t="str">
        <x:v>two-mode guarantee closes without hidden borrowing</x:v>
      </x:c>
      <x:c r="F16" s="108" t="n">
        <x:v>14000</x:v>
      </x:c>
      <x:c r="G16" s="2"/>
      <x:c r="H16" s="2"/>
      <x:c r="I16" s="2"/>
      <x:c r="J16" s="2"/>
      <x:c r="K16" s="2"/>
      <x:c r="L16" s="2"/>
      <x:c r="M16" s="2"/>
      <x:c r="N16" s="2"/>
      <x:c r="O16" s="2"/>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row>
    <x:row r="17">
      <x:c r="B17" s="28" t="str">
        <x:v>PC-10</x:v>
      </x:c>
      <x:c r="C17" s="28" t="str">
        <x:v>mobile–fixed custody boundary</x:v>
      </x:c>
      <x:c r="D17" s="28" t="str">
        <x:v>configuration, safety and handback across prepared and arriving plant</x:v>
      </x:c>
      <x:c r="E17" s="28" t="str">
        <x:v>anchor loss does not corrupt mobile service</x:v>
      </x:c>
      <x:c r="F17" s="108" t="n">
        <x:v>8000</x:v>
      </x:c>
      <x:c r="G17" s="2"/>
      <x:c r="H17" s="2"/>
      <x:c r="I17" s="2"/>
      <x:c r="J17" s="2"/>
      <x:c r="K17" s="2"/>
      <x:c r="L17" s="2"/>
      <x:c r="M17" s="2"/>
      <x:c r="N17" s="2"/>
      <x:c r="O17" s="2"/>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row>
    <x:row r="18">
      <x:c r="B18" s="28" t="str">
        <x:v>PC-11</x:v>
      </x:c>
      <x:c r="C18" s="28" t="str">
        <x:v>denial-aware mission allocator</x:v>
      </x:c>
      <x:c r="D18" s="28" t="str">
        <x:v>allocates lineages, hosts, crews and receivers under correlated holds</x:v>
      </x:c>
      <x:c r="E18" s="28" t="str">
        <x:v>ten service cells close with auditable ancestry</x:v>
      </x:c>
      <x:c r="F18" s="108" t="n">
        <x:v>8000</x:v>
      </x:c>
      <x:c r="G18" s="2"/>
      <x:c r="H18" s="2"/>
      <x:c r="I18" s="2"/>
      <x:c r="J18" s="2"/>
      <x:c r="K18" s="2"/>
      <x:c r="L18" s="2"/>
      <x:c r="M18" s="2"/>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row>
    <x:row r="19">
      <x:c r="B19" s="28" t="str">
        <x:v>PC-12</x:v>
      </x:c>
      <x:c r="C19" s="28" t="str">
        <x:v>rapid calorimetric acceptance</x:v>
      </x:c>
      <x:c r="D19" s="28" t="str">
        <x:v>field proof of net power, useful cooling and final heat destination</x:v>
      </x:c>
      <x:c r="E19" s="28" t="str">
        <x:v>release occurs without laboratory delay</x:v>
      </x:c>
      <x:c r="F19" s="108" t="n">
        <x:v>8000</x:v>
      </x:c>
      <x:c r="G19" s="2"/>
      <x:c r="H19" s="2"/>
      <x:c r="I19" s="2"/>
      <x:c r="J19" s="2"/>
      <x:c r="K19" s="2"/>
      <x:c r="L19" s="2"/>
      <x:c r="M19" s="2"/>
      <x:c r="N19" s="2"/>
      <x:c r="O19" s="2"/>
      <x:c r="P19" s="2"/>
      <x:c r="Q19" s="2"/>
      <x:c r="R19" s="2"/>
      <x:c r="S19" s="2"/>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row>
    <x:row r="20">
      <x:c r="B20" s="28" t="str">
        <x:v>PC-13</x:v>
      </x:c>
      <x:c r="C20" s="28" t="str">
        <x:v>hot-smoke site package</x:v>
      </x:c>
      <x:c r="D20" s="28" t="str">
        <x:v>fold-out rejection, filtration, sound and recirculation controls</x:v>
      </x:c>
      <x:c r="E20" s="28" t="str">
        <x:v>pair remains above unity after hot-smoke N-1</x:v>
      </x:c>
      <x:c r="F20" s="108" t="n">
        <x:v>14000</x:v>
      </x:c>
      <x:c r="G20" s="2"/>
      <x:c r="H20" s="2"/>
      <x:c r="I20" s="2"/>
      <x:c r="J20" s="2"/>
      <x:c r="K20" s="2"/>
      <x:c r="L20" s="2"/>
      <x:c r="M20" s="2"/>
      <x:c r="N20" s="2"/>
      <x:c r="O20" s="2"/>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row>
    <x:row r="21">
      <x:c r="B21" s="28" t="str">
        <x:v>PC-14</x:v>
      </x:c>
      <x:c r="C21" s="28" t="str">
        <x:v>cross-prime safety kernel</x:v>
      </x:c>
      <x:c r="D21" s="28" t="str">
        <x:v>manual-safe protection and interface state across suppliers</x:v>
      </x:c>
      <x:c r="E21" s="28" t="str">
        <x:v>substitution does not create common control failure</x:v>
      </x:c>
      <x:c r="F21" s="108" t="n">
        <x:v>8000</x:v>
      </x:c>
      <x:c r="G21" s="2"/>
      <x:c r="H21" s="2"/>
      <x:c r="I21" s="2"/>
      <x:c r="J21" s="2"/>
      <x:c r="K21" s="2"/>
      <x:c r="L21" s="2"/>
      <x:c r="M21" s="2"/>
      <x:c r="N21" s="2"/>
      <x:c r="O21" s="2"/>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row>
    <x:row r="22">
      <x:c r="B22" s="28" t="str">
        <x:v>PC-15</x:v>
      </x:c>
      <x:c r="C22" s="28" t="str">
        <x:v>reverse logistics and quarantine</x:v>
      </x:c>
      <x:c r="D22" s="28" t="str">
        <x:v>damaged module, fuel, storage, residual and software custody</x:v>
      </x:c>
      <x:c r="E22" s="28" t="str">
        <x:v>same formation resets without donor borrowing</x:v>
      </x:c>
      <x:c r="F22" s="108" t="n">
        <x:v>8000</x:v>
      </x:c>
      <x:c r="G22" s="2"/>
      <x:c r="H22" s="2"/>
      <x:c r="I22" s="2"/>
      <x:c r="J22" s="2"/>
      <x:c r="K22" s="2"/>
      <x:c r="L22" s="2"/>
      <x:c r="M22" s="2"/>
      <x:c r="N22" s="2"/>
      <x:c r="O22" s="2"/>
      <x:c r="P22" s="2"/>
      <x:c r="Q22" s="2"/>
      <x:c r="R22" s="2"/>
      <x:c r="S22" s="2"/>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row>
    <x:row r="23">
      <x:c r="B23" s="31" t="str">
        <x:v>PC-16</x:v>
      </x:c>
      <x:c r="C23" s="31" t="str">
        <x:v>dual-denial group demonstration</x:v>
      </x:c>
      <x:c r="D23" s="31" t="str">
        <x:v>blinded district trial after two transport-mode losses and one supplier hold</x:v>
      </x:c>
      <x:c r="E23" s="31" t="str">
        <x:v>ten complete cells and second-event state close</x:v>
      </x:c>
      <x:c r="F23" s="109" t="n">
        <x:v>28000</x:v>
      </x:c>
      <x:c r="G23" s="2"/>
      <x:c r="H23" s="2"/>
      <x:c r="I23" s="2"/>
      <x:c r="J23" s="2"/>
      <x:c r="K23" s="2"/>
      <x:c r="L23" s="2"/>
      <x:c r="M23" s="2"/>
      <x:c r="N23" s="2"/>
      <x:c r="O23" s="2"/>
      <x:c r="P23" s="2"/>
      <x:c r="Q23" s="2"/>
      <x:c r="R23" s="2"/>
      <x:c r="S23" s="2"/>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row>
    <x:row r="24">
      <x:c r="B24" s="106" t="str">
        <x:v>Total</x:v>
      </x:c>
      <x:c r="C24" s="106"/>
      <x:c r="D24" s="106"/>
      <x:c r="E24" s="106"/>
      <x:c r="F24" s="107" t="n">
        <x:f>SUM(F8:F23)</x:f>
        <x:v>240000</x:v>
      </x:c>
      <x:c r="G24" s="2"/>
      <x:c r="H24" s="2"/>
      <x:c r="I24" s="2"/>
      <x:c r="J24" s="2"/>
      <x:c r="K24" s="2"/>
      <x:c r="L24" s="2"/>
      <x:c r="M24" s="2"/>
      <x:c r="N24" s="2"/>
      <x:c r="O24" s="2"/>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row>
    <x:row r="25">
      <x:c r="B25" s="2"/>
      <x:c r="C25" s="2"/>
      <x:c r="D25" s="2"/>
      <x:c r="E25" s="2"/>
      <x:c r="F25" s="2"/>
      <x:c r="G25" s="2"/>
      <x:c r="H25" s="2"/>
      <x:c r="I25" s="2"/>
      <x:c r="J25" s="2"/>
      <x:c r="K25" s="2"/>
      <x:c r="L25" s="2"/>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row>
    <x:row r="26">
      <x:c r="B26" s="2"/>
      <x:c r="C26" s="2"/>
      <x:c r="D26" s="2"/>
      <x:c r="E26" s="2"/>
      <x:c r="F26" s="2"/>
      <x:c r="G26" s="2"/>
      <x:c r="H26" s="2"/>
      <x:c r="I26" s="2"/>
      <x:c r="J26" s="2"/>
      <x:c r="K26" s="2"/>
      <x:c r="L26" s="2"/>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row>
    <x:row r="27">
      <x:c r="B27" s="2"/>
      <x:c r="C27" s="2"/>
      <x:c r="D27" s="2"/>
      <x:c r="E27" s="2"/>
      <x:c r="F27" s="2"/>
      <x:c r="G27" s="2"/>
      <x:c r="H27" s="2"/>
      <x:c r="I27" s="2"/>
      <x:c r="J27" s="2"/>
      <x:c r="K27" s="2"/>
      <x:c r="L27" s="2"/>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row>
    <x:row r="28">
      <x:c r="B28" s="2"/>
      <x:c r="C28" s="2"/>
      <x:c r="D28" s="2"/>
      <x:c r="E28" s="2"/>
      <x:c r="F28" s="2"/>
      <x:c r="G28" s="2"/>
      <x:c r="H28" s="2"/>
      <x:c r="I28" s="2"/>
      <x:c r="J28" s="2"/>
      <x:c r="K28" s="2"/>
      <x:c r="L28" s="2"/>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row>
    <x:row r="29">
      <x:c r="B29" s="2"/>
      <x:c r="C29" s="2"/>
      <x:c r="D29" s="2"/>
      <x:c r="E29" s="2"/>
      <x:c r="F29" s="2"/>
      <x:c r="G29" s="2"/>
      <x:c r="H29" s="2"/>
      <x:c r="I29" s="2"/>
      <x:c r="J29" s="2"/>
      <x:c r="K29" s="2"/>
      <x:c r="L29" s="2"/>
      <x:c r="M29" s="2"/>
      <x:c r="N29" s="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row>
    <x:row r="30">
      <x:c r="B30" s="2"/>
      <x:c r="C30" s="2"/>
      <x:c r="D30" s="2"/>
      <x:c r="E30" s="2"/>
      <x:c r="F30" s="2"/>
      <x:c r="G30" s="2"/>
      <x:c r="H30" s="2"/>
      <x:c r="I30" s="2"/>
      <x:c r="J30" s="2"/>
      <x:c r="K30" s="2"/>
      <x:c r="L30" s="2"/>
      <x:c r="M30" s="2"/>
      <x:c r="N30" s="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row>
    <x:row r="31">
      <x:c r="B31" s="2"/>
      <x:c r="C31" s="2"/>
      <x:c r="D31" s="2"/>
      <x:c r="E31" s="2"/>
      <x:c r="F31" s="2"/>
      <x:c r="G31" s="2"/>
      <x:c r="H31" s="2"/>
      <x:c r="I31" s="2"/>
      <x:c r="J31" s="2"/>
      <x:c r="K31" s="2"/>
      <x:c r="L31" s="2"/>
      <x:c r="M31" s="2"/>
      <x:c r="N31" s="2"/>
      <x:c r="O31" s="2"/>
      <x:c r="P31" s="2"/>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row>
    <x:row r="32">
      <x:c r="B32" s="2"/>
      <x:c r="C32" s="2"/>
      <x:c r="D32" s="2"/>
      <x:c r="E32" s="2"/>
      <x:c r="F32" s="2"/>
      <x:c r="G32" s="2"/>
      <x:c r="H32" s="2"/>
      <x:c r="I32" s="2"/>
      <x:c r="J32" s="2"/>
      <x:c r="K32" s="2"/>
      <x:c r="L32" s="2"/>
      <x:c r="M32" s="2"/>
      <x:c r="N32" s="2"/>
      <x:c r="O32" s="2"/>
      <x:c r="P32" s="2"/>
      <x:c r="Q32" s="2"/>
      <x:c r="R32" s="2"/>
      <x:c r="S32" s="2"/>
      <x:c r="T32" s="2"/>
      <x:c r="U32" s="2"/>
      <x:c r="V32" s="2"/>
      <x:c r="W32" s="2"/>
      <x:c r="X32" s="2"/>
      <x:c r="Y32" s="2"/>
      <x:c r="Z32" s="2"/>
      <x:c r="AA32" s="2"/>
      <x:c r="AB32" s="2"/>
      <x:c r="AC32" s="2"/>
      <x:c r="AD32" s="2"/>
      <x:c r="AE32" s="2"/>
      <x:c r="AF32" s="2"/>
      <x:c r="AG32" s="2"/>
      <x:c r="AH32" s="2"/>
      <x:c r="AI32" s="2"/>
      <x:c r="AJ32" s="2"/>
      <x:c r="AK32" s="2"/>
      <x:c r="AL32" s="2"/>
      <x:c r="AM32" s="2"/>
      <x:c r="AN32" s="2"/>
      <x:c r="AO32" s="2"/>
      <x:c r="AP32" s="2"/>
      <x:c r="AQ32" s="2"/>
      <x:c r="AR32" s="2"/>
      <x:c r="AS32" s="2"/>
    </x:row>
    <x:row r="33">
      <x:c r="B33" s="2"/>
      <x:c r="C33" s="2"/>
      <x:c r="D33" s="2"/>
      <x:c r="E33" s="2"/>
      <x:c r="F33" s="2"/>
      <x:c r="G33" s="2"/>
      <x:c r="H33" s="2"/>
      <x:c r="I33" s="2"/>
      <x:c r="J33" s="2"/>
      <x:c r="K33" s="2"/>
      <x:c r="L33" s="2"/>
      <x:c r="M33" s="2"/>
      <x:c r="N33" s="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row>
    <x:row r="34">
      <x:c r="B34" s="2"/>
      <x:c r="C34" s="2"/>
      <x:c r="D34" s="2"/>
      <x:c r="E34" s="2"/>
      <x:c r="F34" s="2"/>
      <x:c r="G34" s="2"/>
      <x:c r="H34" s="2"/>
      <x:c r="I34" s="2"/>
      <x:c r="J34" s="2"/>
      <x:c r="K34" s="2"/>
      <x:c r="L34" s="2"/>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row>
    <x:row r="35">
      <x:c r="B35" s="2"/>
      <x:c r="C35" s="2"/>
      <x:c r="D35" s="2"/>
      <x:c r="E35" s="2"/>
      <x:c r="F35" s="2"/>
      <x:c r="G35" s="2"/>
      <x:c r="H35" s="2"/>
      <x:c r="I35" s="2"/>
      <x:c r="J35" s="2"/>
      <x:c r="K35" s="2"/>
      <x:c r="L35" s="2"/>
      <x:c r="M35" s="2"/>
      <x:c r="N35" s="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row>
    <x:row r="36">
      <x:c r="B36" s="2"/>
      <x:c r="C36" s="2"/>
      <x:c r="D36" s="2"/>
      <x:c r="E36" s="2"/>
      <x:c r="F36" s="2"/>
      <x:c r="G36" s="2"/>
      <x:c r="H36" s="2"/>
      <x:c r="I36" s="2"/>
      <x:c r="J36" s="2"/>
      <x:c r="K36" s="2"/>
      <x:c r="L36" s="2"/>
      <x:c r="M36" s="2"/>
      <x:c r="N36" s="2"/>
      <x:c r="O36" s="2"/>
      <x:c r="P36" s="2"/>
      <x:c r="Q36" s="2"/>
      <x:c r="R36" s="2"/>
      <x:c r="S36" s="2"/>
      <x:c r="T36" s="2"/>
      <x:c r="U36" s="2"/>
      <x:c r="V36" s="2"/>
      <x:c r="W36" s="2"/>
      <x:c r="X36" s="2"/>
      <x:c r="Y36" s="2"/>
      <x:c r="Z36" s="2"/>
      <x:c r="AA36" s="2"/>
      <x:c r="AB36" s="2"/>
      <x:c r="AC36" s="2"/>
      <x:c r="AD36" s="2"/>
      <x:c r="AE36" s="2"/>
      <x:c r="AF36" s="2"/>
      <x:c r="AG36" s="2"/>
      <x:c r="AH36" s="2"/>
      <x:c r="AI36" s="2"/>
      <x:c r="AJ36" s="2"/>
      <x:c r="AK36" s="2"/>
      <x:c r="AL36" s="2"/>
      <x:c r="AM36" s="2"/>
      <x:c r="AN36" s="2"/>
      <x:c r="AO36" s="2"/>
      <x:c r="AP36" s="2"/>
      <x:c r="AQ36" s="2"/>
      <x:c r="AR36" s="2"/>
      <x:c r="AS36" s="2"/>
    </x:row>
    <x:row r="37">
      <x:c r="B37" s="2"/>
      <x:c r="C37" s="2"/>
      <x:c r="D37" s="2"/>
      <x:c r="E37" s="2"/>
      <x:c r="F37" s="2"/>
      <x:c r="G37" s="2"/>
      <x:c r="H37" s="2"/>
      <x:c r="I37" s="2"/>
      <x:c r="J37" s="2"/>
      <x:c r="K37" s="2"/>
      <x:c r="L37" s="2"/>
      <x:c r="M37" s="2"/>
      <x:c r="N37" s="2"/>
      <x:c r="O37" s="2"/>
      <x:c r="P37" s="2"/>
      <x:c r="Q37" s="2"/>
      <x:c r="R37" s="2"/>
      <x:c r="S37" s="2"/>
      <x:c r="T37" s="2"/>
      <x:c r="U37" s="2"/>
      <x:c r="V37" s="2"/>
      <x:c r="W37" s="2"/>
      <x:c r="X37" s="2"/>
      <x:c r="Y37" s="2"/>
      <x:c r="Z37" s="2"/>
      <x:c r="AA37" s="2"/>
      <x:c r="AB37" s="2"/>
      <x:c r="AC37" s="2"/>
      <x:c r="AD37" s="2"/>
      <x:c r="AE37" s="2"/>
      <x:c r="AF37" s="2"/>
      <x:c r="AG37" s="2"/>
      <x:c r="AH37" s="2"/>
      <x:c r="AI37" s="2"/>
      <x:c r="AJ37" s="2"/>
      <x:c r="AK37" s="2"/>
      <x:c r="AL37" s="2"/>
      <x:c r="AM37" s="2"/>
      <x:c r="AN37" s="2"/>
      <x:c r="AO37" s="2"/>
      <x:c r="AP37" s="2"/>
      <x:c r="AQ37" s="2"/>
      <x:c r="AR37" s="2"/>
      <x:c r="AS37" s="2"/>
    </x:row>
    <x:row r="38">
      <x:c r="B38" s="2"/>
      <x:c r="C38" s="2"/>
      <x:c r="D38" s="2"/>
      <x:c r="E38" s="2"/>
      <x:c r="F38" s="2"/>
      <x:c r="G38" s="2"/>
      <x:c r="H38" s="2"/>
      <x:c r="I38" s="2"/>
      <x:c r="J38" s="2"/>
      <x:c r="K38" s="2"/>
      <x:c r="L38" s="2"/>
      <x:c r="M38" s="2"/>
      <x:c r="N38" s="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row>
    <x:row r="39">
      <x:c r="B39" s="2"/>
      <x:c r="C39" s="2"/>
      <x:c r="D39" s="2"/>
      <x:c r="E39" s="2"/>
      <x:c r="F39" s="2"/>
      <x:c r="G39" s="2"/>
      <x:c r="H39" s="2"/>
      <x:c r="I39" s="2"/>
      <x:c r="J39" s="2"/>
      <x:c r="K39" s="2"/>
      <x:c r="L39" s="2"/>
      <x:c r="M39" s="2"/>
      <x:c r="N39" s="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row>
    <x:row r="40">
      <x:c r="B40" s="2"/>
      <x:c r="C40" s="2"/>
      <x:c r="D40" s="2"/>
      <x:c r="E40" s="2"/>
      <x:c r="F40" s="2"/>
      <x:c r="G40" s="2"/>
      <x:c r="H40" s="2"/>
      <x:c r="I40" s="2"/>
      <x:c r="J40" s="2"/>
      <x:c r="K40" s="2"/>
      <x:c r="L40" s="2"/>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row>
    <x:row r="41">
      <x:c r="B41" s="2"/>
      <x:c r="C41" s="2"/>
      <x:c r="D41" s="2"/>
      <x:c r="E41" s="2"/>
      <x:c r="F41" s="2"/>
      <x:c r="G41" s="2"/>
      <x:c r="H41" s="2"/>
      <x:c r="I41" s="2"/>
      <x:c r="J41" s="2"/>
      <x:c r="K41" s="2"/>
      <x:c r="L41" s="2"/>
      <x:c r="M41" s="2"/>
      <x:c r="N41" s="2"/>
      <x:c r="O41" s="2"/>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row>
    <x:row r="42">
      <x:c r="B42" s="2"/>
      <x:c r="C42" s="2"/>
      <x:c r="D42" s="2"/>
      <x:c r="E42" s="2"/>
      <x:c r="F42" s="2"/>
      <x:c r="G42" s="2"/>
      <x:c r="H42" s="2"/>
      <x:c r="I42" s="2"/>
      <x:c r="J42" s="2"/>
      <x:c r="K42" s="2"/>
      <x:c r="L42" s="2"/>
      <x:c r="M42" s="2"/>
      <x:c r="N42" s="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row>
    <x:row r="43">
      <x:c r="B43" s="2"/>
      <x:c r="C43" s="2"/>
      <x:c r="D43" s="2"/>
      <x:c r="E43" s="2"/>
      <x:c r="F43" s="2"/>
      <x:c r="G43" s="2"/>
      <x:c r="H43" s="2"/>
      <x:c r="I43" s="2"/>
      <x:c r="J43" s="2"/>
      <x:c r="K43" s="2"/>
      <x:c r="L43" s="2"/>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row>
    <x:row r="44">
      <x:c r="B44" s="2"/>
      <x:c r="C44" s="2"/>
      <x:c r="D44" s="2"/>
      <x:c r="E44" s="2"/>
      <x:c r="F44" s="2"/>
      <x:c r="G44" s="2"/>
      <x:c r="H44" s="2"/>
      <x:c r="I44" s="2"/>
      <x:c r="J44" s="2"/>
      <x:c r="K44" s="2"/>
      <x:c r="L44" s="2"/>
      <x:c r="M44" s="2"/>
      <x:c r="N44" s="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row>
    <x:row r="45">
      <x:c r="B45" s="2"/>
      <x:c r="C45" s="2"/>
      <x:c r="D45" s="2"/>
      <x:c r="E45" s="2"/>
      <x:c r="F45" s="2"/>
      <x:c r="G45" s="2"/>
      <x:c r="H45" s="2"/>
      <x:c r="I45" s="2"/>
      <x:c r="J45" s="2"/>
      <x:c r="K45" s="2"/>
      <x:c r="L45" s="2"/>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row>
    <x:row r="46">
      <x:c r="B46" s="2"/>
      <x:c r="C46" s="2"/>
      <x:c r="D46" s="2"/>
      <x:c r="E46" s="2"/>
      <x:c r="F46" s="2"/>
      <x:c r="G46" s="2"/>
      <x:c r="H46" s="2"/>
      <x:c r="I46" s="2"/>
      <x:c r="J46" s="2"/>
      <x:c r="K46" s="2"/>
      <x:c r="L46" s="2"/>
      <x:c r="M46" s="2"/>
      <x:c r="N46" s="2"/>
      <x:c r="O46" s="2"/>
      <x:c r="P46" s="2"/>
      <x:c r="Q46" s="2"/>
      <x:c r="R46" s="2"/>
      <x:c r="S46" s="2"/>
      <x:c r="T46" s="2"/>
      <x:c r="U46" s="2"/>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row>
    <x:row r="47">
      <x:c r="B47" s="2"/>
      <x:c r="C47" s="2"/>
      <x:c r="D47" s="2"/>
      <x:c r="E47" s="2"/>
      <x:c r="F47" s="2"/>
      <x:c r="G47" s="2"/>
      <x:c r="H47" s="2"/>
      <x:c r="I47" s="2"/>
      <x:c r="J47" s="2"/>
      <x:c r="K47" s="2"/>
      <x:c r="L47" s="2"/>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row>
    <x:row r="48">
      <x:c r="B48" s="2"/>
      <x:c r="C48" s="2"/>
      <x:c r="D48" s="2"/>
      <x:c r="E48" s="2"/>
      <x:c r="F48" s="2"/>
      <x:c r="G48" s="2"/>
      <x:c r="H48" s="2"/>
      <x:c r="I48" s="2"/>
      <x:c r="J48" s="2"/>
      <x:c r="K48" s="2"/>
      <x:c r="L48" s="2"/>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row>
    <x:row r="49">
      <x:c r="B49" s="2"/>
      <x:c r="C49" s="2"/>
      <x:c r="D49" s="2"/>
      <x:c r="E49" s="2"/>
      <x:c r="F49" s="2"/>
      <x:c r="G49" s="2"/>
      <x:c r="H49" s="2"/>
      <x:c r="I49" s="2"/>
      <x:c r="J49" s="2"/>
      <x:c r="K49" s="2"/>
      <x:c r="L49" s="2"/>
      <x:c r="M49" s="2"/>
      <x:c r="N49" s="2"/>
      <x:c r="O49" s="2"/>
      <x:c r="P49" s="2"/>
      <x:c r="Q49" s="2"/>
      <x:c r="R49" s="2"/>
      <x:c r="S49" s="2"/>
      <x:c r="T49" s="2"/>
      <x:c r="U49" s="2"/>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row>
    <x:row r="50">
      <x:c r="B50" s="2"/>
      <x:c r="C50" s="2"/>
      <x:c r="D50" s="2"/>
      <x:c r="E50" s="2"/>
      <x:c r="F50" s="2"/>
      <x:c r="G50" s="2"/>
      <x:c r="H50" s="2"/>
      <x:c r="I50" s="2"/>
      <x:c r="J50" s="2"/>
      <x:c r="K50" s="2"/>
      <x:c r="L50" s="2"/>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row>
    <x:row r="51">
      <x:c r="B51" s="2"/>
      <x:c r="C51" s="2"/>
      <x:c r="D51" s="2"/>
      <x:c r="E51" s="2"/>
      <x:c r="F51" s="2"/>
      <x:c r="G51" s="2"/>
      <x:c r="H51" s="2"/>
      <x:c r="I51" s="2"/>
      <x:c r="J51" s="2"/>
      <x:c r="K51" s="2"/>
      <x:c r="L51" s="2"/>
      <x:c r="M51" s="2"/>
      <x:c r="N51" s="2"/>
      <x:c r="O51" s="2"/>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row>
    <x:row r="52">
      <x:c r="B52" s="2"/>
      <x:c r="C52" s="2"/>
      <x:c r="D52" s="2"/>
      <x:c r="E52" s="2"/>
      <x:c r="F52" s="2"/>
      <x:c r="G52" s="2"/>
      <x:c r="H52" s="2"/>
      <x:c r="I52" s="2"/>
      <x:c r="J52" s="2"/>
      <x:c r="K52" s="2"/>
      <x:c r="L52" s="2"/>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row>
    <x:row r="53">
      <x:c r="B53" s="2"/>
      <x:c r="C53" s="2"/>
      <x:c r="D53" s="2"/>
      <x:c r="E53" s="2"/>
      <x:c r="F53" s="2"/>
      <x:c r="G53" s="2"/>
      <x:c r="H53" s="2"/>
      <x:c r="I53" s="2"/>
      <x:c r="J53" s="2"/>
      <x:c r="K53" s="2"/>
      <x:c r="L53" s="2"/>
      <x:c r="M53" s="2"/>
      <x:c r="N53" s="2"/>
      <x:c r="O53" s="2"/>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row>
    <x:row r="54">
      <x:c r="B54" s="2"/>
      <x:c r="C54" s="2"/>
      <x:c r="D54" s="2"/>
      <x:c r="E54" s="2"/>
      <x:c r="F54" s="2"/>
      <x:c r="G54" s="2"/>
      <x:c r="H54" s="2"/>
      <x:c r="I54" s="2"/>
      <x:c r="J54" s="2"/>
      <x:c r="K54" s="2"/>
      <x:c r="L54" s="2"/>
      <x:c r="M54" s="2"/>
      <x:c r="N54" s="2"/>
      <x:c r="O54" s="2"/>
      <x:c r="P54" s="2"/>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row>
    <x:row r="55">
      <x:c r="B55" s="2"/>
      <x:c r="C55" s="2"/>
      <x:c r="D55" s="2"/>
      <x:c r="E55" s="2"/>
      <x:c r="F55" s="2"/>
      <x:c r="G55" s="2"/>
      <x:c r="H55" s="2"/>
      <x:c r="I55" s="2"/>
      <x:c r="J55" s="2"/>
      <x:c r="K55" s="2"/>
      <x:c r="L55" s="2"/>
      <x:c r="M55" s="2"/>
      <x:c r="N55" s="2"/>
      <x:c r="O55" s="2"/>
      <x:c r="P55" s="2"/>
      <x:c r="Q55" s="2"/>
      <x:c r="R55" s="2"/>
      <x:c r="S55" s="2"/>
      <x:c r="T55" s="2"/>
      <x:c r="U55" s="2"/>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row>
    <x:row r="56">
      <x:c r="B56" s="2"/>
      <x:c r="C56" s="2"/>
      <x:c r="D56" s="2"/>
      <x:c r="E56" s="2"/>
      <x:c r="F56" s="2"/>
      <x:c r="G56" s="2"/>
      <x:c r="H56" s="2"/>
      <x:c r="I56" s="2"/>
      <x:c r="J56" s="2"/>
      <x:c r="K56" s="2"/>
      <x:c r="L56" s="2"/>
      <x:c r="M56" s="2"/>
      <x:c r="N56" s="2"/>
      <x:c r="O56" s="2"/>
      <x:c r="P56" s="2"/>
      <x:c r="Q56" s="2"/>
      <x:c r="R56" s="2"/>
      <x:c r="S56" s="2"/>
      <x:c r="T56" s="2"/>
      <x:c r="U56" s="2"/>
      <x:c r="V56" s="2"/>
      <x:c r="W56" s="2"/>
      <x:c r="X56" s="2"/>
      <x:c r="Y56" s="2"/>
      <x:c r="Z56" s="2"/>
      <x:c r="AA56" s="2"/>
      <x:c r="AB56" s="2"/>
      <x:c r="AC56" s="2"/>
      <x:c r="AD56" s="2"/>
      <x:c r="AE56" s="2"/>
      <x:c r="AF56" s="2"/>
      <x:c r="AG56" s="2"/>
      <x:c r="AH56" s="2"/>
      <x:c r="AI56" s="2"/>
      <x:c r="AJ56" s="2"/>
      <x:c r="AK56" s="2"/>
      <x:c r="AL56" s="2"/>
      <x:c r="AM56" s="2"/>
      <x:c r="AN56" s="2"/>
      <x:c r="AO56" s="2"/>
      <x:c r="AP56" s="2"/>
      <x:c r="AQ56" s="2"/>
      <x:c r="AR56" s="2"/>
      <x:c r="AS56" s="2"/>
    </x:row>
    <x:row r="57">
      <x:c r="B57" s="2"/>
      <x:c r="C57" s="2"/>
      <x:c r="D57" s="2"/>
      <x:c r="E57" s="2"/>
      <x:c r="F57" s="2"/>
      <x:c r="G57" s="2"/>
      <x:c r="H57" s="2"/>
      <x:c r="I57" s="2"/>
      <x:c r="J57" s="2"/>
      <x:c r="K57" s="2"/>
      <x:c r="L57" s="2"/>
      <x:c r="M57" s="2"/>
      <x:c r="N57" s="2"/>
      <x:c r="O57" s="2"/>
      <x:c r="P57" s="2"/>
      <x:c r="Q57" s="2"/>
      <x:c r="R57" s="2"/>
      <x:c r="S57" s="2"/>
      <x:c r="T57" s="2"/>
      <x:c r="U57" s="2"/>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row>
    <x:row r="58">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row>
    <x:row r="59">
      <x:c r="B59" s="2"/>
      <x:c r="C59" s="2"/>
      <x:c r="D59" s="2"/>
      <x:c r="E59" s="2"/>
      <x:c r="F59" s="2"/>
      <x:c r="G59" s="2"/>
      <x:c r="H59" s="2"/>
      <x:c r="I59" s="2"/>
      <x:c r="J59" s="2"/>
      <x:c r="K59" s="2"/>
      <x:c r="L59" s="2"/>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row>
    <x:row r="60">
      <x:c r="B60" s="2"/>
      <x:c r="C60" s="2"/>
      <x:c r="D60" s="2"/>
      <x:c r="E60" s="2"/>
      <x:c r="F60" s="2"/>
      <x:c r="G60" s="2"/>
      <x:c r="H60" s="2"/>
      <x:c r="I60" s="2"/>
      <x:c r="J60" s="2"/>
      <x:c r="K60" s="2"/>
      <x:c r="L60" s="2"/>
      <x:c r="M60" s="2"/>
      <x:c r="N60" s="2"/>
      <x:c r="O60" s="2"/>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row>
    <x:row r="61">
      <x:c r="B61" s="2"/>
      <x:c r="C61" s="2"/>
      <x:c r="D61" s="2"/>
      <x:c r="E61" s="2"/>
      <x:c r="F61" s="2"/>
      <x:c r="G61" s="2"/>
      <x:c r="H61" s="2"/>
      <x:c r="I61" s="2"/>
      <x:c r="J61" s="2"/>
      <x:c r="K61" s="2"/>
      <x:c r="L61" s="2"/>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row>
    <x:row r="62">
      <x:c r="B62" s="2"/>
      <x:c r="C62" s="2"/>
      <x:c r="D62" s="2"/>
      <x:c r="E62" s="2"/>
      <x:c r="F62" s="2"/>
      <x:c r="G62" s="2"/>
      <x:c r="H62" s="2"/>
      <x:c r="I62" s="2"/>
      <x:c r="J62" s="2"/>
      <x:c r="K62" s="2"/>
      <x:c r="L62" s="2"/>
      <x:c r="M62" s="2"/>
      <x:c r="N62" s="2"/>
      <x:c r="O62" s="2"/>
      <x:c r="P62" s="2"/>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row>
    <x:row r="63">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row>
    <x:row r="64">
      <x:c r="B64" s="2"/>
      <x:c r="C64" s="2"/>
      <x:c r="D64" s="2"/>
      <x:c r="E64" s="2"/>
      <x:c r="F64" s="2"/>
      <x:c r="G64" s="2"/>
      <x:c r="H64" s="2"/>
      <x:c r="I64" s="2"/>
      <x:c r="J64" s="2"/>
      <x:c r="K64" s="2"/>
      <x:c r="L64" s="2"/>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row>
    <x:row r="65">
      <x:c r="B65" s="2"/>
      <x:c r="C65" s="2"/>
      <x:c r="D65" s="2"/>
      <x:c r="E65" s="2"/>
      <x:c r="F65" s="2"/>
      <x:c r="G65" s="2"/>
      <x:c r="H65" s="2"/>
      <x:c r="I65" s="2"/>
      <x:c r="J65" s="2"/>
      <x:c r="K65" s="2"/>
      <x:c r="L65" s="2"/>
      <x:c r="M65" s="2"/>
      <x:c r="N65" s="2"/>
      <x:c r="O65" s="2"/>
      <x:c r="P65" s="2"/>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row>
    <x:row r="66">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row>
    <x:row r="67">
      <x:c r="B67" s="2"/>
      <x:c r="C67" s="2"/>
      <x:c r="D67" s="2"/>
      <x:c r="E67" s="2"/>
      <x:c r="F67" s="2"/>
      <x:c r="G67" s="2"/>
      <x:c r="H67" s="2"/>
      <x:c r="I67" s="2"/>
      <x:c r="J67" s="2"/>
      <x:c r="K67" s="2"/>
      <x:c r="L67" s="2"/>
      <x:c r="M67" s="2"/>
      <x:c r="N67" s="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row>
    <x:row r="68">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row>
    <x:row r="69">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row>
    <x:row r="70">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row>
    <x:row r="71">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row>
    <x:row r="7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row>
    <x:row r="73">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row>
    <x:row r="74">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row>
    <x:row r="75">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row>
    <x:row r="76">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row>
    <x:row r="77">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row>
    <x:row r="78">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row>
    <x:row r="79">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row>
    <x:row r="80">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row>
    <x:row r="81">
      <x:c r="B81" s="2"/>
      <x:c r="C81" s="2"/>
      <x:c r="D81" s="2"/>
      <x:c r="E81" s="2"/>
      <x:c r="F81" s="2"/>
      <x:c r="G81" s="2"/>
      <x:c r="H81" s="2"/>
      <x:c r="I81" s="2"/>
      <x:c r="J81" s="2"/>
      <x:c r="K81" s="2"/>
      <x:c r="L81" s="2"/>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row>
    <x:row r="8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row>
    <x:row r="83">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row>
    <x:row r="84">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row>
    <x:row r="85">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row>
    <x:row r="86">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row>
    <x:row r="87">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row>
    <x:row r="88">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row>
    <x:row r="89">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row>
    <x:row r="90">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row>
    <x:row r="91">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row>
    <x:row r="9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row>
    <x:row r="93">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row>
    <x:row r="94">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row>
    <x:row r="95">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row>
    <x:row r="96">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row>
    <x:row r="97">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row>
    <x:row r="98">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row>
    <x:row r="99">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row>
    <x:row r="100">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row>
    <x:row r="101">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row>
    <x:row r="10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row>
    <x:row r="103">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row>
    <x:row r="104">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row>
    <x:row r="105">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row>
    <x:row r="106">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row>
    <x:row r="107">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row>
    <x:row r="108">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row>
    <x:row r="109">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row>
    <x:row r="110">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row>
    <x:row r="111">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row>
    <x:row r="11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row>
    <x:row r="113">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row>
    <x:row r="114">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row>
    <x:row r="115">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row>
    <x:row r="116">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row>
    <x:row r="117">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row>
    <x:row r="118">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row>
    <x:row r="119">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row>
    <x:row r="120">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row>
    <x:row r="121">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row>
    <x:row r="12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row>
    <x:row r="123">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row>
    <x:row r="124">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row>
    <x:row r="125">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row>
    <x:row r="126">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row>
    <x:row r="127">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row>
    <x:row r="128">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row>
    <x:row r="129">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row>
    <x:row r="130">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row>
    <x:row r="131">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row>
    <x:row r="13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row>
    <x:row r="133">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row>
    <x:row r="134">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row>
    <x:row r="135">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row>
    <x:row r="136">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row>
    <x:row r="137">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row>
    <x:row r="138">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row>
    <x:row r="139">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row>
    <x:row r="140">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row>
    <x:row r="141">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row>
    <x:row r="14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row>
    <x:row r="143">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row>
    <x:row r="144">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row>
    <x:row r="145">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row>
    <x:row r="146">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row>
    <x:row r="147">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row>
    <x:row r="148">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row>
    <x:row r="149">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row>
    <x:row r="150">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row>
    <x:row r="151">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row>
    <x:row r="15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row>
    <x:row r="153">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row>
    <x:row r="154">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row>
    <x:row r="155">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row>
    <x:row r="156">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row>
    <x:row r="157">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row>
    <x:row r="158">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row>
    <x:row r="159">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row>
    <x:row r="160">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row>
    <x:row r="161">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row>
    <x:row r="16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row>
    <x:row r="163">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row>
    <x:row r="164">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row>
    <x:row r="165">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row>
    <x:row r="166">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row>
    <x:row r="167">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row>
    <x:row r="168">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row>
    <x:row r="169">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row>
    <x:row r="170">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row>
    <x:row r="171">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row>
    <x:row r="17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row>
    <x:row r="173">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row>
    <x:row r="174">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row>
    <x:row r="175">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row>
    <x:row r="176">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row>
    <x:row r="177">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row>
    <x:row r="178">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row>
    <x:row r="179">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row>
    <x:row r="180">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row>
    <x:row r="181">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row>
    <x:row r="18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row>
    <x:row r="183">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row>
    <x:row r="184">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row>
    <x:row r="185">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row>
    <x:row r="186">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row>
    <x:row r="187">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row>
    <x:row r="188">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row>
    <x:row r="189">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row>
    <x:row r="190">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row>
    <x:row r="191">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row>
    <x:row r="19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row>
    <x:row r="193">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row>
    <x:row r="194">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row>
    <x:row r="195">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row>
    <x:row r="196">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row>
    <x:row r="197">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row>
    <x:row r="198">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row>
    <x:row r="199">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row>
    <x:row r="200">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row>
    <x:row r="201">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row>
    <x:row r="20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row>
    <x:row r="203">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row>
    <x:row r="204">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row>
    <x:row r="205">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row>
    <x:row r="206">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row>
    <x:row r="207">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row>
    <x:row r="208">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row>
    <x:row r="209">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row>
    <x:row r="210">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row>
    <x:row r="211">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row>
    <x:row r="21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row>
    <x:row r="213">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row>
    <x:row r="214">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row>
    <x:row r="215">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row>
    <x:row r="216">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row>
    <x:row r="217">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row>
    <x:row r="218">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row>
    <x:row r="219">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row>
    <x:row r="220">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row>
    <x:row r="221">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row>
    <x:row r="22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row>
    <x:row r="223">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row>
    <x:row r="224">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row>
    <x:row r="225">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row>
    <x:row r="226">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row>
    <x:row r="227">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row>
    <x:row r="228">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row>
    <x:row r="229">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row>
    <x:row r="230">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row>
    <x:row r="231">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row>
    <x:row r="23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row>
    <x:row r="233">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row>
    <x:row r="234">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row>
    <x:row r="235">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row>
    <x:row r="236">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row>
    <x:row r="237">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row>
    <x:row r="238">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row>
    <x:row r="239">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row>
    <x:row r="240">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row>
    <x:row r="241">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row>
    <x:row r="24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row>
    <x:row r="243">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row>
    <x:row r="244">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row>
    <x:row r="245">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row>
    <x:row r="246">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row>
    <x:row r="247">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row>
    <x:row r="248">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row>
    <x:row r="249">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row>
    <x:row r="250">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row>
    <x:row r="251">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row>
    <x:row r="25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row>
    <x:row r="253">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row>
    <x:row r="254">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row>
    <x:row r="255">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row>
    <x:row r="256">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row>
    <x:row r="257">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row>
    <x:row r="258">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row>
    <x:row r="259">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row>
    <x:row r="260">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row>
    <x:row r="261">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row>
    <x:row r="26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row>
    <x:row r="263">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row>
    <x:row r="264">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row>
    <x:row r="265">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row>
    <x:row r="266">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row>
    <x:row r="267">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row>
    <x:row r="268">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row>
    <x:row r="269">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row>
    <x:row r="270">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row>
    <x:row r="271">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row>
    <x:row r="27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row>
    <x:row r="273">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row>
    <x:row r="274">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row>
    <x:row r="275">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row>
    <x:row r="276">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row>
    <x:row r="277">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row>
    <x:row r="278">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row>
    <x:row r="279">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row>
    <x:row r="280">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row>
    <x:row r="281">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row>
    <x:row r="28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row>
    <x:row r="283">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row>
    <x:row r="284">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row>
    <x:row r="285">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row>
    <x:row r="286">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row>
    <x:row r="287">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row>
    <x:row r="288">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row>
    <x:row r="289">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row>
    <x:row r="290">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row>
    <x:row r="291">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row>
    <x:row r="29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row>
    <x:row r="293">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row>
    <x:row r="294">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row>
    <x:row r="295">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row>
    <x:row r="296">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row>
    <x:row r="297">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row>
    <x:row r="298">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row>
    <x:row r="299">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row>
    <x:row r="300">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row>
    <x:row r="301">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row>
    <x:row r="30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row>
    <x:row r="303">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row>
    <x:row r="304">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row>
    <x:row r="305">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row>
    <x:row r="306">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row>
    <x:row r="307">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row>
    <x:row r="308">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row>
    <x:row r="309">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row>
    <x:row r="310">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row>
    <x:row r="311">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row>
    <x:row r="31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row>
    <x:row r="313">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row>
    <x:row r="314">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row>
    <x:row r="315">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row>
    <x:row r="316">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row>
    <x:row r="317">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row>
    <x:row r="318">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row>
    <x:row r="319">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row>
    <x:row r="320">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row>
    <x:row r="321">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row>
    <x:row r="32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row>
    <x:row r="323">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row>
    <x:row r="324">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row>
    <x:row r="325">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row>
    <x:row r="326">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row>
    <x:row r="327">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row>
    <x:row r="328">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row>
    <x:row r="329">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row>
    <x:row r="330">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row>
    <x:row r="331">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row>
    <x:row r="33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row>
    <x:row r="333">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row>
    <x:row r="334">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row>
    <x:row r="335">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row>
    <x:row r="336">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row>
    <x:row r="337">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row>
    <x:row r="338">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row>
    <x:row r="339">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row>
    <x:row r="340">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row>
    <x:row r="341">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row>
    <x:row r="34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row>
    <x:row r="343">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row>
    <x:row r="344">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row>
    <x:row r="345">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row>
    <x:row r="346">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row>
    <x:row r="347">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row>
    <x:row r="348">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row>
    <x:row r="349">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row>
    <x:row r="350">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row>
    <x:row r="351">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row>
    <x:row r="35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row>
    <x:row r="353">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row>
    <x:row r="354">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row>
    <x:row r="355">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row>
    <x:row r="356">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row>
    <x:row r="357">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row>
    <x:row r="358">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row>
    <x:row r="359">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row>
    <x:row r="360">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row>
    <x:row r="361">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row>
    <x:row r="36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row>
    <x:row r="363">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row>
    <x:row r="364">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row>
    <x:row r="365">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row>
    <x:row r="366">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row>
    <x:row r="367">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row>
    <x:row r="368">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row>
    <x:row r="369">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row>
    <x:row r="370">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row>
    <x:row r="371">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row>
    <x:row r="37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row>
    <x:row r="373">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row>
    <x:row r="374">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row>
    <x:row r="375">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row>
    <x:row r="376">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row>
    <x:row r="377">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row>
    <x:row r="378">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row>
    <x:row r="379">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row>
    <x:row r="380">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row>
    <x:row r="381">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row>
    <x:row r="38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row>
    <x:row r="383">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row>
    <x:row r="384">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row>
    <x:row r="385">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row>
    <x:row r="386">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row>
    <x:row r="387">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row>
    <x:row r="388">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row>
    <x:row r="389">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row>
    <x:row r="390">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row>
    <x:row r="391">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row>
    <x:row r="39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row>
    <x:row r="393">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row>
    <x:row r="394">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row>
    <x:row r="395">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row>
    <x:row r="396">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row>
    <x:row r="397">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row>
    <x:row r="398">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row>
    <x:row r="399">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row>
    <x:row r="400">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row>
    <x:row r="401">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row>
    <x:row r="40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row>
    <x:row r="403">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row>
    <x:row r="404">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row>
    <x:row r="405">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row>
    <x:row r="406">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row>
    <x:row r="407">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row>
    <x:row r="408">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row>
    <x:row r="409">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row>
    <x:row r="410">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row>
    <x:row r="411">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row>
    <x:row r="41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row>
    <x:row r="413">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row>
    <x:row r="414">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row>
    <x:row r="415">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row>
    <x:row r="416">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row>
    <x:row r="417">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row>
    <x:row r="418">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row>
    <x:row r="419">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row>
    <x:row r="420">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row>
    <x:row r="421">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row>
    <x:row r="42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row>
    <x:row r="423">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row>
    <x:row r="424">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row>
    <x:row r="425">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row>
    <x:row r="426">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row>
    <x:row r="427">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row>
    <x:row r="428">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row>
    <x:row r="429">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row>
    <x:row r="430">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row>
    <x:row r="431">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row>
    <x:row r="43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row>
    <x:row r="433">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row>
    <x:row r="434">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row>
    <x:row r="435">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row>
    <x:row r="436">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row>
    <x:row r="437">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row>
    <x:row r="438">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row>
    <x:row r="439">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row>
    <x:row r="440">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row>
    <x:row r="441">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row>
    <x:row r="44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row>
    <x:row r="443">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row>
    <x:row r="444">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row>
    <x:row r="445">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row>
    <x:row r="446">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row>
    <x:row r="447">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row>
    <x:row r="448">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row>
    <x:row r="449">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row>
    <x:row r="450">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row>
    <x:row r="451">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row>
    <x:row r="45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row>
    <x:row r="453">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row>
    <x:row r="454">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row>
    <x:row r="455">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row>
    <x:row r="456">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row>
    <x:row r="457">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row>
    <x:row r="458">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row>
    <x:row r="459">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row>
    <x:row r="460">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row>
    <x:row r="461">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row>
    <x:row r="46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row>
    <x:row r="463">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row>
    <x:row r="464">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row>
    <x:row r="465">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row>
    <x:row r="466">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row>
    <x:row r="467">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row>
    <x:row r="468">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row>
    <x:row r="469">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row>
    <x:row r="470">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row>
    <x:row r="471">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row>
    <x:row r="47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row>
    <x:row r="473">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row>
    <x:row r="474">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row>
    <x:row r="475">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row>
    <x:row r="476">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row>
    <x:row r="477">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row>
    <x:row r="478">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row>
    <x:row r="479">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row>
    <x:row r="480">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row>
    <x:row r="481">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row>
    <x:row r="48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row>
    <x:row r="483">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row>
    <x:row r="484">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row>
    <x:row r="485">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row>
    <x:row r="486">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row>
    <x:row r="487">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row>
    <x:row r="488">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row>
    <x:row r="489">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row>
    <x:row r="490">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row>
    <x:row r="491">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row>
    <x:row r="49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row>
    <x:row r="493">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row>
    <x:row r="494">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row>
    <x:row r="495">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row>
    <x:row r="496">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row>
    <x:row r="497">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row>
    <x:row r="498">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row>
    <x:row r="499">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row>
    <x:row r="500">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row>
    <x:row r="501">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row>
    <x:row r="50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row>
    <x:row r="503">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row>
    <x:row r="504">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row>
    <x:row r="505">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row>
    <x:row r="506">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row>
    <x:row r="507">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row>
    <x:row r="508">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row>
    <x:row r="509">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row>
    <x:row r="510">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row>
    <x:row r="511">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row>
    <x:row r="51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row>
    <x:row r="513">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row>
    <x:row r="514">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row>
    <x:row r="515">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row>
    <x:row r="516">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row>
    <x:row r="517">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row>
    <x:row r="518">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row>
    <x:row r="519">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row>
    <x:row r="520">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row>
    <x:row r="521">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row>
    <x:row r="52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row>
    <x:row r="523">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row>
    <x:row r="524">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row>
    <x:row r="525">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row>
    <x:row r="526">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row>
    <x:row r="527">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row>
    <x:row r="528">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row>
    <x:row r="529">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row>
    <x:row r="530">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row>
    <x:row r="531">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row>
    <x:row r="53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row>
    <x:row r="533">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row>
    <x:row r="534">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row>
    <x:row r="535">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row>
    <x:row r="536">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row>
    <x:row r="537">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row>
    <x:row r="538">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row>
    <x:row r="539">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row>
    <x:row r="540">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row>
    <x:row r="541">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row>
    <x:row r="54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row>
    <x:row r="543">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row>
    <x:row r="544">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row>
    <x:row r="545">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row>
    <x:row r="546">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row>
    <x:row r="547">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row>
    <x:row r="548">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row>
    <x:row r="549">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row>
    <x:row r="550">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row>
    <x:row r="551">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row>
    <x:row r="55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row>
    <x:row r="553">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row>
    <x:row r="554">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row>
    <x:row r="555">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row>
    <x:row r="556">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row>
    <x:row r="557">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row>
    <x:row r="558">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row>
    <x:row r="559">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row>
    <x:row r="560">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row>
    <x:row r="561">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row>
    <x:row r="56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row>
    <x:row r="563">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row>
    <x:row r="564">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row>
    <x:row r="565">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row>
    <x:row r="566">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row>
    <x:row r="567">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row>
    <x:row r="568">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row>
    <x:row r="569">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row>
    <x:row r="570">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row>
    <x:row r="571">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row>
    <x:row r="57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row>
    <x:row r="573">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row>
    <x:row r="574">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row>
    <x:row r="575">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row>
    <x:row r="576">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row>
    <x:row r="577">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row>
    <x:row r="578">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row>
    <x:row r="579">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row>
    <x:row r="580">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row>
    <x:row r="581">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row>
    <x:row r="58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row>
    <x:row r="583">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row>
    <x:row r="584">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row>
    <x:row r="585">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row>
    <x:row r="586">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row>
    <x:row r="587">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row>
    <x:row r="588">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row>
    <x:row r="589">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row>
    <x:row r="590">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row>
    <x:row r="591">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row>
    <x:row r="59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row>
    <x:row r="593">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row>
    <x:row r="594">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row>
    <x:row r="595">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row>
    <x:row r="596">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row>
    <x:row r="597">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row>
    <x:row r="598">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row>
    <x:row r="599">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row>
    <x:row r="600">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row>
    <x:row r="601">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row>
    <x:row r="60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row>
    <x:row r="603">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row>
    <x:row r="604">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row>
    <x:row r="605">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row>
    <x:row r="606">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row>
    <x:row r="607">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row>
    <x:row r="608">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row>
    <x:row r="609">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row>
    <x:row r="610">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row>
    <x:row r="611">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row>
    <x:row r="61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row>
    <x:row r="613">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row>
    <x:row r="614">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row>
    <x:row r="615">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row>
    <x:row r="616">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row>
    <x:row r="617">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row>
    <x:row r="618">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row>
    <x:row r="619">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row>
    <x:row r="620">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row>
    <x:row r="621">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row>
    <x:row r="62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row>
    <x:row r="623">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row>
    <x:row r="624">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row>
    <x:row r="625">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row>
    <x:row r="626">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row>
    <x:row r="627">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row>
    <x:row r="628">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row>
    <x:row r="629">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row>
    <x:row r="630">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row>
    <x:row r="631">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row>
    <x:row r="63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row>
    <x:row r="633">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row>
    <x:row r="634">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row>
    <x:row r="635">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row>
    <x:row r="636">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row>
    <x:row r="637">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row>
    <x:row r="638">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row>
    <x:row r="639">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row>
    <x:row r="640">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row>
    <x:row r="641">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row>
    <x:row r="64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row>
    <x:row r="643">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row>
    <x:row r="644">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row>
    <x:row r="645">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row>
    <x:row r="646">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row>
    <x:row r="647">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row>
    <x:row r="648">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row>
    <x:row r="649">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row>
    <x:row r="650">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row>
    <x:row r="651">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row>
    <x:row r="65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row>
    <x:row r="653">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row>
    <x:row r="654">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row>
    <x:row r="655">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row>
    <x:row r="656">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row>
    <x:row r="657">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row>
    <x:row r="658">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row>
    <x:row r="659">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row>
    <x:row r="660">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row>
    <x:row r="661">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row>
    <x:row r="66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row>
    <x:row r="663">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row>
    <x:row r="664">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row>
    <x:row r="665">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row>
    <x:row r="666">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row>
    <x:row r="667">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row>
    <x:row r="668">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row>
    <x:row r="669">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row>
    <x:row r="670">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row>
    <x:row r="671">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row>
    <x:row r="67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row>
    <x:row r="673">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row>
    <x:row r="674">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row>
    <x:row r="675">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row>
    <x:row r="676">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row>
    <x:row r="677">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row>
    <x:row r="678">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row>
    <x:row r="679">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row>
    <x:row r="680">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row>
    <x:row r="681">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row>
    <x:row r="68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row>
    <x:row r="683">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row>
    <x:row r="684">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row>
    <x:row r="685">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row>
    <x:row r="686">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row>
    <x:row r="687">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row>
    <x:row r="688">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row>
    <x:row r="689">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row>
    <x:row r="690">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row>
    <x:row r="691">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row>
    <x:row r="69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row>
    <x:row r="693">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row>
    <x:row r="694">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row>
    <x:row r="695">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row>
    <x:row r="696">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row>
    <x:row r="697">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row>
    <x:row r="698">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row>
    <x:row r="699">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row>
    <x:row r="700">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row>
    <x:row r="701">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row>
    <x:row r="70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row>
    <x:row r="703">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row>
    <x:row r="704">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row>
    <x:row r="705">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row>
    <x:row r="706">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row>
    <x:row r="707">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row>
    <x:row r="708">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row>
    <x:row r="709">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row>
    <x:row r="710">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row>
    <x:row r="711">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row>
    <x:row r="71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row>
    <x:row r="713">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row>
    <x:row r="714">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row>
    <x:row r="715">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row>
    <x:row r="716">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row>
    <x:row r="717">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row>
    <x:row r="718">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row>
    <x:row r="719">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row>
    <x:row r="720">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row>
    <x:row r="721">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row>
    <x:row r="72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row>
    <x:row r="723">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row>
    <x:row r="724">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row>
    <x:row r="725">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row>
    <x:row r="726">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row>
    <x:row r="727">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row>
    <x:row r="728">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row>
    <x:row r="729">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row>
    <x:row r="730">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row>
    <x:row r="731">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row>
    <x:row r="73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row>
    <x:row r="733">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row>
    <x:row r="734">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row>
    <x:row r="735">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row>
    <x:row r="736">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row>
    <x:row r="737">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row>
    <x:row r="738">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row>
    <x:row r="739">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row>
    <x:row r="740">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row>
    <x:row r="741">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row>
    <x:row r="74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row>
    <x:row r="743">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row>
    <x:row r="744">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row>
    <x:row r="745">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row>
    <x:row r="746">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row>
    <x:row r="747">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row>
    <x:row r="748">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row>
    <x:row r="749">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row>
    <x:row r="750">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row>
    <x:row r="751">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row>
    <x:row r="75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row>
    <x:row r="753">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row>
    <x:row r="754">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row>
    <x:row r="755">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row>
    <x:row r="756">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row>
    <x:row r="757">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row>
    <x:row r="758">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row>
    <x:row r="759">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row>
    <x:row r="760">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row>
    <x:row r="761">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row>
    <x:row r="76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row>
    <x:row r="763">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row>
    <x:row r="764">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row>
    <x:row r="765">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row>
    <x:row r="766">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row>
    <x:row r="767">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row>
    <x:row r="768">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row>
    <x:row r="769">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row>
    <x:row r="770">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row>
    <x:row r="771">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row>
    <x:row r="77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row>
    <x:row r="773">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row>
    <x:row r="774">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row>
    <x:row r="775">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row>
    <x:row r="776">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row>
    <x:row r="777">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row>
    <x:row r="778">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row>
    <x:row r="779">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row>
    <x:row r="780">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row>
    <x:row r="781">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row>
    <x:row r="78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row>
    <x:row r="783">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row>
    <x:row r="784">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row>
    <x:row r="785">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row>
    <x:row r="786">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row>
    <x:row r="787">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row>
    <x:row r="788">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row>
    <x:row r="789">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row>
    <x:row r="790">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row>
    <x:row r="791">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row>
    <x:row r="79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row>
    <x:row r="793">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row>
    <x:row r="794">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row>
    <x:row r="795">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row>
    <x:row r="796">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row>
    <x:row r="797">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row>
    <x:row r="798">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row>
    <x:row r="799">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row>
    <x:row r="800">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row>
    <x:row r="801">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row>
    <x:row r="80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row>
    <x:row r="803">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row>
    <x:row r="804">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row>
    <x:row r="805">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row>
    <x:row r="806">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row>
    <x:row r="807">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row>
    <x:row r="808">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row>
    <x:row r="809">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row>
    <x:row r="810">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row>
    <x:row r="811">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row>
    <x:row r="81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row>
    <x:row r="813">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row>
    <x:row r="814">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row>
    <x:row r="815">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row>
    <x:row r="816">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row>
    <x:row r="817">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row>
    <x:row r="818">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row>
    <x:row r="819">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row>
    <x:row r="820">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row>
    <x:row r="821">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row>
    <x:row r="82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row>
    <x:row r="823">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row>
    <x:row r="824">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row>
    <x:row r="825">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row>
    <x:row r="826">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row>
    <x:row r="827">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row>
    <x:row r="828">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row>
    <x:row r="829">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row>
    <x:row r="830">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row>
    <x:row r="831">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row>
    <x:row r="83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row>
    <x:row r="833">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row>
    <x:row r="834">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row>
    <x:row r="835">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row>
    <x:row r="836">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row>
    <x:row r="837">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row>
    <x:row r="838">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row>
    <x:row r="839">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row>
    <x:row r="840">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row>
    <x:row r="841">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row>
    <x:row r="84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row>
    <x:row r="843">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row>
    <x:row r="844">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row>
    <x:row r="845">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row>
    <x:row r="846">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row>
    <x:row r="847">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row>
    <x:row r="848">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row>
    <x:row r="849">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row>
    <x:row r="850">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row>
    <x:row r="851">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row>
    <x:row r="85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row>
    <x:row r="853">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row>
    <x:row r="854">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row>
    <x:row r="855">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row>
    <x:row r="856">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row>
    <x:row r="857">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row>
    <x:row r="858">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row>
    <x:row r="859">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row>
    <x:row r="860">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row>
    <x:row r="861">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row>
    <x:row r="86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row>
    <x:row r="863">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row>
    <x:row r="864">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row>
    <x:row r="865">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row>
    <x:row r="866">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row>
    <x:row r="867">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row>
    <x:row r="868">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row>
    <x:row r="869">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row>
    <x:row r="870">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row>
    <x:row r="871">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row>
    <x:row r="87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row>
    <x:row r="873">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row>
    <x:row r="874">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row>
    <x:row r="875">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row>
    <x:row r="876">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row>
    <x:row r="877">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row>
    <x:row r="878">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row>
    <x:row r="879">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row>
    <x:row r="880">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row>
    <x:row r="881">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row>
    <x:row r="88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row>
    <x:row r="883">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row>
    <x:row r="884">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row>
    <x:row r="885">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row>
    <x:row r="886">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row>
    <x:row r="887">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row>
    <x:row r="888">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row>
    <x:row r="889">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row>
    <x:row r="890">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row>
    <x:row r="891">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row>
    <x:row r="89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row>
    <x:row r="893">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row>
    <x:row r="894">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row>
    <x:row r="895">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row>
    <x:row r="896">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row>
    <x:row r="897">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row>
    <x:row r="898">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row>
    <x:row r="899">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row>
    <x:row r="900">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row>
    <x:row r="901">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row>
    <x:row r="90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row>
    <x:row r="903">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row>
    <x:row r="904">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row>
    <x:row r="905">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row>
    <x:row r="906">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row>
    <x:row r="907">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row>
    <x:row r="908">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row>
    <x:row r="909">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row>
    <x:row r="910">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row>
    <x:row r="911">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row>
    <x:row r="91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row>
    <x:row r="913">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row>
    <x:row r="914">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row>
    <x:row r="915">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row>
    <x:row r="916">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row>
    <x:row r="917">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row>
    <x:row r="918">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row>
    <x:row r="919">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row>
    <x:row r="920">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row>
    <x:row r="921">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row>
    <x:row r="92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row>
    <x:row r="923">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row>
    <x:row r="924">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row>
    <x:row r="925">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row>
    <x:row r="926">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row>
    <x:row r="927">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row>
    <x:row r="928">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row>
    <x:row r="929">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row>
    <x:row r="930">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row>
    <x:row r="931">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row>
    <x:row r="93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row>
    <x:row r="933">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row>
    <x:row r="934">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row>
    <x:row r="935">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row>
    <x:row r="936">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row>
    <x:row r="937">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row>
    <x:row r="938">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row>
    <x:row r="939">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row>
    <x:row r="940">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row>
    <x:row r="941">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row>
    <x:row r="94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row>
    <x:row r="943">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row>
    <x:row r="944">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row>
    <x:row r="945">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row>
    <x:row r="946">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row>
    <x:row r="947">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row>
    <x:row r="948">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row>
    <x:row r="949">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row>
    <x:row r="950">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row>
    <x:row r="951">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row>
    <x:row r="95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row>
    <x:row r="953">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row>
    <x:row r="954">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row>
    <x:row r="955">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row>
    <x:row r="956">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row>
    <x:row r="957">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row>
    <x:row r="958">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row>
    <x:row r="959">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row>
    <x:row r="960">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row>
    <x:row r="961">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row>
    <x:row r="96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row>
    <x:row r="963">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row>
    <x:row r="964">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row>
    <x:row r="965">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row>
    <x:row r="966">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row>
    <x:row r="967">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row>
    <x:row r="968">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row>
    <x:row r="969">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row>
    <x:row r="970">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row>
    <x:row r="971">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row>
    <x:row r="97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row>
    <x:row r="973">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row>
    <x:row r="974">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row>
    <x:row r="975">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row>
    <x:row r="976">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row>
    <x:row r="977">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row>
    <x:row r="978">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row>
    <x:row r="979">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row>
    <x:row r="980">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row>
    <x:row r="981">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row>
    <x:row r="98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row>
    <x:row r="983">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row>
    <x:row r="984">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row>
    <x:row r="985">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row>
    <x:row r="986">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row>
    <x:row r="987">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row>
    <x:row r="988">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row>
    <x:row r="989">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row>
    <x:row r="990">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row>
    <x:row r="991">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row>
    <x:row r="99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row>
    <x:row r="993">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row>
    <x:row r="994">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row>
    <x:row r="995">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row>
    <x:row r="996">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row>
    <x:row r="997">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row>
    <x:row r="998">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row>
    <x:row r="999">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row>
    <x:row r="1000">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row>
    <x:row r="1001">
      <x:c r="B1001" s="2"/>
      <x:c r="C1001" s="2"/>
      <x:c r="D1001" s="2"/>
      <x:c r="E1001" s="2"/>
      <x:c r="F1001" s="2"/>
      <x:c r="G1001" s="2"/>
      <x:c r="H1001" s="2"/>
      <x:c r="I1001" s="2"/>
      <x:c r="J1001" s="2"/>
      <x:c r="K1001" s="2"/>
      <x:c r="L1001" s="2"/>
      <x:c r="M1001" s="2"/>
      <x:c r="N1001" s="2"/>
      <x:c r="O1001" s="2"/>
      <x:c r="P1001" s="2"/>
      <x:c r="Q1001" s="2"/>
      <x:c r="R1001" s="2"/>
      <x:c r="S1001" s="2"/>
      <x:c r="T1001" s="2"/>
      <x:c r="U1001" s="2"/>
      <x:c r="V1001" s="2"/>
      <x:c r="W1001" s="2"/>
      <x:c r="X1001" s="2"/>
      <x:c r="Y1001" s="2"/>
      <x:c r="Z1001" s="2"/>
      <x:c r="AA1001" s="2"/>
      <x:c r="AB1001" s="2"/>
      <x:c r="AC1001" s="2"/>
      <x:c r="AD1001" s="2"/>
      <x:c r="AE1001" s="2"/>
      <x:c r="AF1001" s="2"/>
      <x:c r="AG1001" s="2"/>
      <x:c r="AH1001" s="2"/>
      <x:c r="AI1001" s="2"/>
      <x:c r="AJ1001" s="2"/>
      <x:c r="AK1001" s="2"/>
      <x:c r="AL1001" s="2"/>
      <x:c r="AM1001" s="2"/>
      <x:c r="AN1001" s="2"/>
      <x:c r="AO1001" s="2"/>
      <x:c r="AP1001" s="2"/>
      <x:c r="AQ1001" s="2"/>
      <x:c r="AR1001" s="2"/>
      <x:c r="AS1001" s="2"/>
    </x:row>
    <x:row r="1002">
      <x:c r="B1002" s="2"/>
      <x:c r="C1002" s="2"/>
      <x:c r="D1002" s="2"/>
      <x:c r="E1002" s="2"/>
      <x:c r="F1002" s="2"/>
      <x:c r="G1002" s="2"/>
      <x:c r="H1002" s="2"/>
      <x:c r="I1002" s="2"/>
      <x:c r="J1002" s="2"/>
      <x:c r="K1002" s="2"/>
      <x:c r="L1002" s="2"/>
      <x:c r="M1002" s="2"/>
      <x:c r="N1002" s="2"/>
      <x:c r="O1002" s="2"/>
      <x:c r="P1002" s="2"/>
      <x:c r="Q1002" s="2"/>
      <x:c r="R1002" s="2"/>
      <x:c r="S1002" s="2"/>
      <x:c r="T1002" s="2"/>
      <x:c r="U1002" s="2"/>
      <x:c r="V1002" s="2"/>
      <x:c r="W1002" s="2"/>
      <x:c r="X1002" s="2"/>
      <x:c r="Y1002" s="2"/>
      <x:c r="Z1002" s="2"/>
      <x:c r="AA1002" s="2"/>
      <x:c r="AB1002" s="2"/>
      <x:c r="AC1002" s="2"/>
      <x:c r="AD1002" s="2"/>
      <x:c r="AE1002" s="2"/>
      <x:c r="AF1002" s="2"/>
      <x:c r="AG1002" s="2"/>
      <x:c r="AH1002" s="2"/>
      <x:c r="AI1002" s="2"/>
      <x:c r="AJ1002" s="2"/>
      <x:c r="AK1002" s="2"/>
      <x:c r="AL1002" s="2"/>
      <x:c r="AM1002" s="2"/>
      <x:c r="AN1002" s="2"/>
      <x:c r="AO1002" s="2"/>
      <x:c r="AP1002" s="2"/>
      <x:c r="AQ1002" s="2"/>
      <x:c r="AR1002" s="2"/>
      <x:c r="AS1002" s="2"/>
    </x:row>
    <x:row r="1003">
      <x:c r="B1003" s="2"/>
      <x:c r="C1003" s="2"/>
      <x:c r="D1003" s="2"/>
      <x:c r="E1003" s="2"/>
      <x:c r="F1003" s="2"/>
      <x:c r="G1003" s="2"/>
      <x:c r="H1003" s="2"/>
      <x:c r="I1003" s="2"/>
      <x:c r="J1003" s="2"/>
      <x:c r="K1003" s="2"/>
      <x:c r="L1003" s="2"/>
      <x:c r="M1003" s="2"/>
      <x:c r="N1003" s="2"/>
      <x:c r="O1003" s="2"/>
      <x:c r="P1003" s="2"/>
      <x:c r="Q1003" s="2"/>
      <x:c r="R1003" s="2"/>
      <x:c r="S1003" s="2"/>
      <x:c r="T1003" s="2"/>
      <x:c r="U1003" s="2"/>
      <x:c r="V1003" s="2"/>
      <x:c r="W1003" s="2"/>
      <x:c r="X1003" s="2"/>
      <x:c r="Y1003" s="2"/>
      <x:c r="Z1003" s="2"/>
      <x:c r="AA1003" s="2"/>
      <x:c r="AB1003" s="2"/>
      <x:c r="AC1003" s="2"/>
      <x:c r="AD1003" s="2"/>
      <x:c r="AE1003" s="2"/>
      <x:c r="AF1003" s="2"/>
      <x:c r="AG1003" s="2"/>
      <x:c r="AH1003" s="2"/>
      <x:c r="AI1003" s="2"/>
      <x:c r="AJ1003" s="2"/>
      <x:c r="AK1003" s="2"/>
      <x:c r="AL1003" s="2"/>
      <x:c r="AM1003" s="2"/>
      <x:c r="AN1003" s="2"/>
      <x:c r="AO1003" s="2"/>
      <x:c r="AP1003" s="2"/>
      <x:c r="AQ1003" s="2"/>
      <x:c r="AR1003" s="2"/>
      <x:c r="AS1003" s="2"/>
    </x:row>
    <x:row r="1004">
      <x:c r="B1004" s="2"/>
      <x:c r="C1004" s="2"/>
      <x:c r="D1004" s="2"/>
      <x:c r="E1004" s="2"/>
      <x:c r="F1004" s="2"/>
      <x:c r="G1004" s="2"/>
      <x:c r="H1004" s="2"/>
      <x:c r="I1004" s="2"/>
      <x:c r="J1004" s="2"/>
      <x:c r="K1004" s="2"/>
      <x:c r="L1004" s="2"/>
      <x:c r="M1004" s="2"/>
      <x:c r="N1004" s="2"/>
      <x:c r="O1004" s="2"/>
      <x:c r="P1004" s="2"/>
      <x:c r="Q1004" s="2"/>
      <x:c r="R1004" s="2"/>
      <x:c r="S1004" s="2"/>
      <x:c r="T1004" s="2"/>
      <x:c r="U1004" s="2"/>
      <x:c r="V1004" s="2"/>
      <x:c r="W1004" s="2"/>
      <x:c r="X1004" s="2"/>
      <x:c r="Y1004" s="2"/>
      <x:c r="Z1004" s="2"/>
      <x:c r="AA1004" s="2"/>
      <x:c r="AB1004" s="2"/>
      <x:c r="AC1004" s="2"/>
      <x:c r="AD1004" s="2"/>
      <x:c r="AE1004" s="2"/>
      <x:c r="AF1004" s="2"/>
      <x:c r="AG1004" s="2"/>
      <x:c r="AH1004" s="2"/>
      <x:c r="AI1004" s="2"/>
      <x:c r="AJ1004" s="2"/>
      <x:c r="AK1004" s="2"/>
      <x:c r="AL1004" s="2"/>
      <x:c r="AM1004" s="2"/>
      <x:c r="AN1004" s="2"/>
      <x:c r="AO1004" s="2"/>
      <x:c r="AP1004" s="2"/>
      <x:c r="AQ1004" s="2"/>
      <x:c r="AR1004" s="2"/>
      <x:c r="AS1004" s="2"/>
    </x:row>
    <x:row r="1005">
      <x:c r="B1005" s="2"/>
      <x:c r="C1005" s="2"/>
      <x:c r="D1005" s="2"/>
      <x:c r="E1005" s="2"/>
      <x:c r="F1005" s="2"/>
      <x:c r="G1005" s="2"/>
      <x:c r="H1005" s="2"/>
      <x:c r="I1005" s="2"/>
      <x:c r="J1005" s="2"/>
      <x:c r="K1005" s="2"/>
      <x:c r="L1005" s="2"/>
      <x:c r="M1005" s="2"/>
      <x:c r="N1005" s="2"/>
      <x:c r="O1005" s="2"/>
      <x:c r="P1005" s="2"/>
      <x:c r="Q1005" s="2"/>
      <x:c r="R1005" s="2"/>
      <x:c r="S1005" s="2"/>
      <x:c r="T1005" s="2"/>
      <x:c r="U1005" s="2"/>
      <x:c r="V1005" s="2"/>
      <x:c r="W1005" s="2"/>
      <x:c r="X1005" s="2"/>
      <x:c r="Y1005" s="2"/>
      <x:c r="Z1005" s="2"/>
      <x:c r="AA1005" s="2"/>
      <x:c r="AB1005" s="2"/>
      <x:c r="AC1005" s="2"/>
      <x:c r="AD1005" s="2"/>
      <x:c r="AE1005" s="2"/>
      <x:c r="AF1005" s="2"/>
      <x:c r="AG1005" s="2"/>
      <x:c r="AH1005" s="2"/>
      <x:c r="AI1005" s="2"/>
      <x:c r="AJ1005" s="2"/>
      <x:c r="AK1005" s="2"/>
      <x:c r="AL1005" s="2"/>
      <x:c r="AM1005" s="2"/>
      <x:c r="AN1005" s="2"/>
      <x:c r="AO1005" s="2"/>
      <x:c r="AP1005" s="2"/>
      <x:c r="AQ1005" s="2"/>
      <x:c r="AR1005" s="2"/>
      <x:c r="AS1005" s="2"/>
    </x:row>
    <x:row r="1006">
      <x:c r="B1006" s="2"/>
      <x:c r="C1006" s="2"/>
      <x:c r="D1006" s="2"/>
      <x:c r="E1006" s="2"/>
      <x:c r="F1006" s="2"/>
      <x:c r="G1006" s="2"/>
      <x:c r="H1006" s="2"/>
      <x:c r="I1006" s="2"/>
      <x:c r="J1006" s="2"/>
      <x:c r="K1006" s="2"/>
      <x:c r="L1006" s="2"/>
      <x:c r="M1006" s="2"/>
      <x:c r="N1006" s="2"/>
      <x:c r="O1006" s="2"/>
      <x:c r="P1006" s="2"/>
      <x:c r="Q1006" s="2"/>
      <x:c r="R1006" s="2"/>
      <x:c r="S1006" s="2"/>
      <x:c r="T1006" s="2"/>
      <x:c r="U1006" s="2"/>
      <x:c r="V1006" s="2"/>
      <x:c r="W1006" s="2"/>
      <x:c r="X1006" s="2"/>
      <x:c r="Y1006" s="2"/>
      <x:c r="Z1006" s="2"/>
      <x:c r="AA1006" s="2"/>
      <x:c r="AB1006" s="2"/>
      <x:c r="AC1006" s="2"/>
      <x:c r="AD1006" s="2"/>
      <x:c r="AE1006" s="2"/>
      <x:c r="AF1006" s="2"/>
      <x:c r="AG1006" s="2"/>
      <x:c r="AH1006" s="2"/>
      <x:c r="AI1006" s="2"/>
      <x:c r="AJ1006" s="2"/>
      <x:c r="AK1006" s="2"/>
      <x:c r="AL1006" s="2"/>
      <x:c r="AM1006" s="2"/>
      <x:c r="AN1006" s="2"/>
      <x:c r="AO1006" s="2"/>
      <x:c r="AP1006" s="2"/>
      <x:c r="AQ1006" s="2"/>
      <x:c r="AR1006" s="2"/>
      <x:c r="AS1006" s="2"/>
    </x:row>
    <x:row r="1007">
      <x:c r="B1007" s="2"/>
      <x:c r="C1007" s="2"/>
      <x:c r="D1007" s="2"/>
      <x:c r="E1007" s="2"/>
      <x:c r="F1007" s="2"/>
      <x:c r="G1007" s="2"/>
      <x:c r="H1007" s="2"/>
      <x:c r="I1007" s="2"/>
      <x:c r="J1007" s="2"/>
      <x:c r="K1007" s="2"/>
      <x:c r="L1007" s="2"/>
      <x:c r="M1007" s="2"/>
      <x:c r="N1007" s="2"/>
      <x:c r="O1007" s="2"/>
      <x:c r="P1007" s="2"/>
      <x:c r="Q1007" s="2"/>
      <x:c r="R1007" s="2"/>
      <x:c r="S1007" s="2"/>
      <x:c r="T1007" s="2"/>
      <x:c r="U1007" s="2"/>
      <x:c r="V1007" s="2"/>
      <x:c r="W1007" s="2"/>
      <x:c r="X1007" s="2"/>
      <x:c r="Y1007" s="2"/>
      <x:c r="Z1007" s="2"/>
      <x:c r="AA1007" s="2"/>
      <x:c r="AB1007" s="2"/>
      <x:c r="AC1007" s="2"/>
      <x:c r="AD1007" s="2"/>
      <x:c r="AE1007" s="2"/>
      <x:c r="AF1007" s="2"/>
      <x:c r="AG1007" s="2"/>
      <x:c r="AH1007" s="2"/>
      <x:c r="AI1007" s="2"/>
      <x:c r="AJ1007" s="2"/>
      <x:c r="AK1007" s="2"/>
      <x:c r="AL1007" s="2"/>
      <x:c r="AM1007" s="2"/>
      <x:c r="AN1007" s="2"/>
      <x:c r="AO1007" s="2"/>
      <x:c r="AP1007" s="2"/>
      <x:c r="AQ1007" s="2"/>
      <x:c r="AR1007" s="2"/>
      <x:c r="AS1007" s="2"/>
    </x:row>
    <x:row r="1008">
      <x:c r="B1008" s="2"/>
      <x:c r="C1008" s="2"/>
      <x:c r="D1008" s="2"/>
      <x:c r="E1008" s="2"/>
      <x:c r="F1008" s="2"/>
      <x:c r="G1008" s="2"/>
      <x:c r="H1008" s="2"/>
      <x:c r="I1008" s="2"/>
      <x:c r="J1008" s="2"/>
      <x:c r="K1008" s="2"/>
      <x:c r="L1008" s="2"/>
      <x:c r="M1008" s="2"/>
      <x:c r="N1008" s="2"/>
      <x:c r="O1008" s="2"/>
      <x:c r="P1008" s="2"/>
      <x:c r="Q1008" s="2"/>
      <x:c r="R1008" s="2"/>
      <x:c r="S1008" s="2"/>
      <x:c r="T1008" s="2"/>
      <x:c r="U1008" s="2"/>
      <x:c r="V1008" s="2"/>
      <x:c r="W1008" s="2"/>
      <x:c r="X1008" s="2"/>
      <x:c r="Y1008" s="2"/>
      <x:c r="Z1008" s="2"/>
      <x:c r="AA1008" s="2"/>
      <x:c r="AB1008" s="2"/>
      <x:c r="AC1008" s="2"/>
      <x:c r="AD1008" s="2"/>
      <x:c r="AE1008" s="2"/>
      <x:c r="AF1008" s="2"/>
      <x:c r="AG1008" s="2"/>
      <x:c r="AH1008" s="2"/>
      <x:c r="AI1008" s="2"/>
      <x:c r="AJ1008" s="2"/>
      <x:c r="AK1008" s="2"/>
      <x:c r="AL1008" s="2"/>
      <x:c r="AM1008" s="2"/>
      <x:c r="AN1008" s="2"/>
      <x:c r="AO1008" s="2"/>
      <x:c r="AP1008" s="2"/>
      <x:c r="AQ1008" s="2"/>
      <x:c r="AR1008" s="2"/>
      <x:c r="AS1008" s="2"/>
    </x:row>
    <x:row r="1009">
      <x:c r="B1009" s="2"/>
      <x:c r="C1009" s="2"/>
      <x:c r="D1009" s="2"/>
      <x:c r="E1009" s="2"/>
      <x:c r="F1009" s="2"/>
      <x:c r="G1009" s="2"/>
      <x:c r="H1009" s="2"/>
      <x:c r="I1009" s="2"/>
      <x:c r="J1009" s="2"/>
      <x:c r="K1009" s="2"/>
      <x:c r="L1009" s="2"/>
      <x:c r="M1009" s="2"/>
      <x:c r="N1009" s="2"/>
      <x:c r="O1009" s="2"/>
      <x:c r="P1009" s="2"/>
      <x:c r="Q1009" s="2"/>
      <x:c r="R1009" s="2"/>
      <x:c r="S1009" s="2"/>
      <x:c r="T1009" s="2"/>
      <x:c r="U1009" s="2"/>
      <x:c r="V1009" s="2"/>
      <x:c r="W1009" s="2"/>
      <x:c r="X1009" s="2"/>
      <x:c r="Y1009" s="2"/>
      <x:c r="Z1009" s="2"/>
      <x:c r="AA1009" s="2"/>
      <x:c r="AB1009" s="2"/>
      <x:c r="AC1009" s="2"/>
      <x:c r="AD1009" s="2"/>
      <x:c r="AE1009" s="2"/>
      <x:c r="AF1009" s="2"/>
      <x:c r="AG1009" s="2"/>
      <x:c r="AH1009" s="2"/>
      <x:c r="AI1009" s="2"/>
      <x:c r="AJ1009" s="2"/>
      <x:c r="AK1009" s="2"/>
      <x:c r="AL1009" s="2"/>
      <x:c r="AM1009" s="2"/>
      <x:c r="AN1009" s="2"/>
      <x:c r="AO1009" s="2"/>
      <x:c r="AP1009" s="2"/>
      <x:c r="AQ1009" s="2"/>
      <x:c r="AR1009" s="2"/>
      <x:c r="AS1009" s="2"/>
    </x:row>
    <x:row r="1010">
      <x:c r="B1010" s="2"/>
      <x:c r="C1010" s="2"/>
      <x:c r="D1010" s="2"/>
      <x:c r="E1010" s="2"/>
      <x:c r="F1010" s="2"/>
      <x:c r="G1010" s="2"/>
      <x:c r="H1010" s="2"/>
      <x:c r="I1010" s="2"/>
      <x:c r="J1010" s="2"/>
      <x:c r="K1010" s="2"/>
      <x:c r="L1010" s="2"/>
      <x:c r="M1010" s="2"/>
      <x:c r="N1010" s="2"/>
      <x:c r="O1010" s="2"/>
      <x:c r="P1010" s="2"/>
      <x:c r="Q1010" s="2"/>
      <x:c r="R1010" s="2"/>
      <x:c r="S1010" s="2"/>
      <x:c r="T1010" s="2"/>
      <x:c r="U1010" s="2"/>
      <x:c r="V1010" s="2"/>
      <x:c r="W1010" s="2"/>
      <x:c r="X1010" s="2"/>
      <x:c r="Y1010" s="2"/>
      <x:c r="Z1010" s="2"/>
      <x:c r="AA1010" s="2"/>
      <x:c r="AB1010" s="2"/>
      <x:c r="AC1010" s="2"/>
      <x:c r="AD1010" s="2"/>
      <x:c r="AE1010" s="2"/>
      <x:c r="AF1010" s="2"/>
      <x:c r="AG1010" s="2"/>
      <x:c r="AH1010" s="2"/>
      <x:c r="AI1010" s="2"/>
      <x:c r="AJ1010" s="2"/>
      <x:c r="AK1010" s="2"/>
      <x:c r="AL1010" s="2"/>
      <x:c r="AM1010" s="2"/>
      <x:c r="AN1010" s="2"/>
      <x:c r="AO1010" s="2"/>
      <x:c r="AP1010" s="2"/>
      <x:c r="AQ1010" s="2"/>
      <x:c r="AR1010" s="2"/>
      <x:c r="AS1010" s="2"/>
    </x:row>
    <x:row r="1011">
      <x:c r="B1011" s="2"/>
      <x:c r="C1011" s="2"/>
      <x:c r="D1011" s="2"/>
      <x:c r="E1011" s="2"/>
      <x:c r="F1011" s="2"/>
      <x:c r="G1011" s="2"/>
      <x:c r="H1011" s="2"/>
      <x:c r="I1011" s="2"/>
      <x:c r="J1011" s="2"/>
      <x:c r="K1011" s="2"/>
      <x:c r="L1011" s="2"/>
      <x:c r="M1011" s="2"/>
      <x:c r="N1011" s="2"/>
      <x:c r="O1011" s="2"/>
      <x:c r="P1011" s="2"/>
      <x:c r="Q1011" s="2"/>
      <x:c r="R1011" s="2"/>
      <x:c r="S1011" s="2"/>
      <x:c r="T1011" s="2"/>
      <x:c r="U1011" s="2"/>
      <x:c r="V1011" s="2"/>
      <x:c r="W1011" s="2"/>
      <x:c r="X1011" s="2"/>
      <x:c r="Y1011" s="2"/>
      <x:c r="Z1011" s="2"/>
      <x:c r="AA1011" s="2"/>
      <x:c r="AB1011" s="2"/>
      <x:c r="AC1011" s="2"/>
      <x:c r="AD1011" s="2"/>
      <x:c r="AE1011" s="2"/>
      <x:c r="AF1011" s="2"/>
      <x:c r="AG1011" s="2"/>
      <x:c r="AH1011" s="2"/>
      <x:c r="AI1011" s="2"/>
      <x:c r="AJ1011" s="2"/>
      <x:c r="AK1011" s="2"/>
      <x:c r="AL1011" s="2"/>
      <x:c r="AM1011" s="2"/>
      <x:c r="AN1011" s="2"/>
      <x:c r="AO1011" s="2"/>
      <x:c r="AP1011" s="2"/>
      <x:c r="AQ1011" s="2"/>
      <x:c r="AR1011" s="2"/>
      <x:c r="AS1011" s="2"/>
    </x:row>
    <x:row r="1012">
      <x:c r="B1012" s="2"/>
      <x:c r="C1012" s="2"/>
      <x:c r="D1012" s="2"/>
      <x:c r="E1012" s="2"/>
      <x:c r="F1012" s="2"/>
      <x:c r="G1012" s="2"/>
      <x:c r="H1012" s="2"/>
      <x:c r="I1012" s="2"/>
      <x:c r="J1012" s="2"/>
      <x:c r="K1012" s="2"/>
      <x:c r="L1012" s="2"/>
      <x:c r="M1012" s="2"/>
      <x:c r="N1012" s="2"/>
      <x:c r="O1012" s="2"/>
      <x:c r="P1012" s="2"/>
      <x:c r="Q1012" s="2"/>
      <x:c r="R1012" s="2"/>
      <x:c r="S1012" s="2"/>
      <x:c r="T1012" s="2"/>
      <x:c r="U1012" s="2"/>
      <x:c r="V1012" s="2"/>
      <x:c r="W1012" s="2"/>
      <x:c r="X1012" s="2"/>
      <x:c r="Y1012" s="2"/>
      <x:c r="Z1012" s="2"/>
      <x:c r="AA1012" s="2"/>
      <x:c r="AB1012" s="2"/>
      <x:c r="AC1012" s="2"/>
      <x:c r="AD1012" s="2"/>
      <x:c r="AE1012" s="2"/>
      <x:c r="AF1012" s="2"/>
      <x:c r="AG1012" s="2"/>
      <x:c r="AH1012" s="2"/>
      <x:c r="AI1012" s="2"/>
      <x:c r="AJ1012" s="2"/>
      <x:c r="AK1012" s="2"/>
      <x:c r="AL1012" s="2"/>
      <x:c r="AM1012" s="2"/>
      <x:c r="AN1012" s="2"/>
      <x:c r="AO1012" s="2"/>
      <x:c r="AP1012" s="2"/>
      <x:c r="AQ1012" s="2"/>
      <x:c r="AR1012" s="2"/>
      <x:c r="AS1012" s="2"/>
    </x:row>
    <x:row r="1013">
      <x:c r="B1013" s="2"/>
      <x:c r="C1013" s="2"/>
      <x:c r="D1013" s="2"/>
      <x:c r="E1013" s="2"/>
      <x:c r="F1013" s="2"/>
      <x:c r="G1013" s="2"/>
      <x:c r="H1013" s="2"/>
      <x:c r="I1013" s="2"/>
      <x:c r="J1013" s="2"/>
      <x:c r="K1013" s="2"/>
      <x:c r="L1013" s="2"/>
      <x:c r="M1013" s="2"/>
      <x:c r="N1013" s="2"/>
      <x:c r="O1013" s="2"/>
      <x:c r="P1013" s="2"/>
      <x:c r="Q1013" s="2"/>
      <x:c r="R1013" s="2"/>
      <x:c r="S1013" s="2"/>
      <x:c r="T1013" s="2"/>
      <x:c r="U1013" s="2"/>
      <x:c r="V1013" s="2"/>
      <x:c r="W1013" s="2"/>
      <x:c r="X1013" s="2"/>
      <x:c r="Y1013" s="2"/>
      <x:c r="Z1013" s="2"/>
      <x:c r="AA1013" s="2"/>
      <x:c r="AB1013" s="2"/>
      <x:c r="AC1013" s="2"/>
      <x:c r="AD1013" s="2"/>
      <x:c r="AE1013" s="2"/>
      <x:c r="AF1013" s="2"/>
      <x:c r="AG1013" s="2"/>
      <x:c r="AH1013" s="2"/>
      <x:c r="AI1013" s="2"/>
      <x:c r="AJ1013" s="2"/>
      <x:c r="AK1013" s="2"/>
      <x:c r="AL1013" s="2"/>
      <x:c r="AM1013" s="2"/>
      <x:c r="AN1013" s="2"/>
      <x:c r="AO1013" s="2"/>
      <x:c r="AP1013" s="2"/>
      <x:c r="AQ1013" s="2"/>
      <x:c r="AR1013" s="2"/>
      <x:c r="AS1013" s="2"/>
    </x:row>
    <x:row r="1014">
      <x:c r="B1014" s="2"/>
      <x:c r="C1014" s="2"/>
      <x:c r="D1014" s="2"/>
      <x:c r="E1014" s="2"/>
      <x:c r="F1014" s="2"/>
      <x:c r="G1014" s="2"/>
      <x:c r="H1014" s="2"/>
      <x:c r="I1014" s="2"/>
      <x:c r="J1014" s="2"/>
      <x:c r="K1014" s="2"/>
      <x:c r="L1014" s="2"/>
      <x:c r="M1014" s="2"/>
      <x:c r="N1014" s="2"/>
      <x:c r="O1014" s="2"/>
      <x:c r="P1014" s="2"/>
      <x:c r="Q1014" s="2"/>
      <x:c r="R1014" s="2"/>
      <x:c r="S1014" s="2"/>
      <x:c r="T1014" s="2"/>
      <x:c r="U1014" s="2"/>
      <x:c r="V1014" s="2"/>
      <x:c r="W1014" s="2"/>
      <x:c r="X1014" s="2"/>
      <x:c r="Y1014" s="2"/>
      <x:c r="Z1014" s="2"/>
      <x:c r="AA1014" s="2"/>
      <x:c r="AB1014" s="2"/>
      <x:c r="AC1014" s="2"/>
      <x:c r="AD1014" s="2"/>
      <x:c r="AE1014" s="2"/>
      <x:c r="AF1014" s="2"/>
      <x:c r="AG1014" s="2"/>
      <x:c r="AH1014" s="2"/>
      <x:c r="AI1014" s="2"/>
      <x:c r="AJ1014" s="2"/>
      <x:c r="AK1014" s="2"/>
      <x:c r="AL1014" s="2"/>
      <x:c r="AM1014" s="2"/>
      <x:c r="AN1014" s="2"/>
      <x:c r="AO1014" s="2"/>
      <x:c r="AP1014" s="2"/>
      <x:c r="AQ1014" s="2"/>
      <x:c r="AR1014" s="2"/>
      <x:c r="AS1014" s="2"/>
    </x:row>
    <x:row r="1015">
      <x:c r="B1015" s="2"/>
      <x:c r="C1015" s="2"/>
      <x:c r="D1015" s="2"/>
      <x:c r="E1015" s="2"/>
      <x:c r="F1015" s="2"/>
      <x:c r="G1015" s="2"/>
      <x:c r="H1015" s="2"/>
      <x:c r="I1015" s="2"/>
      <x:c r="J1015" s="2"/>
      <x:c r="K1015" s="2"/>
      <x:c r="L1015" s="2"/>
      <x:c r="M1015" s="2"/>
      <x:c r="N1015" s="2"/>
      <x:c r="O1015" s="2"/>
      <x:c r="P1015" s="2"/>
      <x:c r="Q1015" s="2"/>
      <x:c r="R1015" s="2"/>
      <x:c r="S1015" s="2"/>
      <x:c r="T1015" s="2"/>
      <x:c r="U1015" s="2"/>
      <x:c r="V1015" s="2"/>
      <x:c r="W1015" s="2"/>
      <x:c r="X1015" s="2"/>
      <x:c r="Y1015" s="2"/>
      <x:c r="Z1015" s="2"/>
      <x:c r="AA1015" s="2"/>
      <x:c r="AB1015" s="2"/>
      <x:c r="AC1015" s="2"/>
      <x:c r="AD1015" s="2"/>
      <x:c r="AE1015" s="2"/>
      <x:c r="AF1015" s="2"/>
      <x:c r="AG1015" s="2"/>
      <x:c r="AH1015" s="2"/>
      <x:c r="AI1015" s="2"/>
      <x:c r="AJ1015" s="2"/>
      <x:c r="AK1015" s="2"/>
      <x:c r="AL1015" s="2"/>
      <x:c r="AM1015" s="2"/>
      <x:c r="AN1015" s="2"/>
      <x:c r="AO1015" s="2"/>
      <x:c r="AP1015" s="2"/>
      <x:c r="AQ1015" s="2"/>
      <x:c r="AR1015" s="2"/>
      <x:c r="AS1015" s="2"/>
    </x:row>
    <x:row r="1016">
      <x:c r="B1016" s="2"/>
      <x:c r="C1016" s="2"/>
      <x:c r="D1016" s="2"/>
      <x:c r="E1016" s="2"/>
      <x:c r="F1016" s="2"/>
      <x:c r="G1016" s="2"/>
      <x:c r="H1016" s="2"/>
      <x:c r="I1016" s="2"/>
      <x:c r="J1016" s="2"/>
      <x:c r="K1016" s="2"/>
      <x:c r="L1016" s="2"/>
      <x:c r="M1016" s="2"/>
      <x:c r="N1016" s="2"/>
      <x:c r="O1016" s="2"/>
      <x:c r="P1016" s="2"/>
      <x:c r="Q1016" s="2"/>
      <x:c r="R1016" s="2"/>
      <x:c r="S1016" s="2"/>
      <x:c r="T1016" s="2"/>
      <x:c r="U1016" s="2"/>
      <x:c r="V1016" s="2"/>
      <x:c r="W1016" s="2"/>
      <x:c r="X1016" s="2"/>
      <x:c r="Y1016" s="2"/>
      <x:c r="Z1016" s="2"/>
      <x:c r="AA1016" s="2"/>
      <x:c r="AB1016" s="2"/>
      <x:c r="AC1016" s="2"/>
      <x:c r="AD1016" s="2"/>
      <x:c r="AE1016" s="2"/>
      <x:c r="AF1016" s="2"/>
      <x:c r="AG1016" s="2"/>
      <x:c r="AH1016" s="2"/>
      <x:c r="AI1016" s="2"/>
      <x:c r="AJ1016" s="2"/>
      <x:c r="AK1016" s="2"/>
      <x:c r="AL1016" s="2"/>
      <x:c r="AM1016" s="2"/>
      <x:c r="AN1016" s="2"/>
      <x:c r="AO1016" s="2"/>
      <x:c r="AP1016" s="2"/>
      <x:c r="AQ1016" s="2"/>
      <x:c r="AR1016" s="2"/>
      <x:c r="AS1016" s="2"/>
    </x:row>
    <x:row r="1017">
      <x:c r="B1017" s="2"/>
      <x:c r="C1017" s="2"/>
      <x:c r="D1017" s="2"/>
      <x:c r="E1017" s="2"/>
      <x:c r="F1017" s="2"/>
      <x:c r="G1017" s="2"/>
      <x:c r="H1017" s="2"/>
      <x:c r="I1017" s="2"/>
      <x:c r="J1017" s="2"/>
      <x:c r="K1017" s="2"/>
      <x:c r="L1017" s="2"/>
      <x:c r="M1017" s="2"/>
      <x:c r="N1017" s="2"/>
      <x:c r="O1017" s="2"/>
      <x:c r="P1017" s="2"/>
      <x:c r="Q1017" s="2"/>
      <x:c r="R1017" s="2"/>
      <x:c r="S1017" s="2"/>
      <x:c r="T1017" s="2"/>
      <x:c r="U1017" s="2"/>
      <x:c r="V1017" s="2"/>
      <x:c r="W1017" s="2"/>
      <x:c r="X1017" s="2"/>
      <x:c r="Y1017" s="2"/>
      <x:c r="Z1017" s="2"/>
      <x:c r="AA1017" s="2"/>
      <x:c r="AB1017" s="2"/>
      <x:c r="AC1017" s="2"/>
      <x:c r="AD1017" s="2"/>
      <x:c r="AE1017" s="2"/>
      <x:c r="AF1017" s="2"/>
      <x:c r="AG1017" s="2"/>
      <x:c r="AH1017" s="2"/>
      <x:c r="AI1017" s="2"/>
      <x:c r="AJ1017" s="2"/>
      <x:c r="AK1017" s="2"/>
      <x:c r="AL1017" s="2"/>
      <x:c r="AM1017" s="2"/>
      <x:c r="AN1017" s="2"/>
      <x:c r="AO1017" s="2"/>
      <x:c r="AP1017" s="2"/>
      <x:c r="AQ1017" s="2"/>
      <x:c r="AR1017" s="2"/>
      <x:c r="AS1017" s="2"/>
    </x:row>
    <x:row r="1018">
      <x:c r="B1018" s="2"/>
      <x:c r="C1018" s="2"/>
      <x:c r="D1018" s="2"/>
      <x:c r="E1018" s="2"/>
      <x:c r="F1018" s="2"/>
      <x:c r="G1018" s="2"/>
      <x:c r="H1018" s="2"/>
      <x:c r="I1018" s="2"/>
      <x:c r="J1018" s="2"/>
      <x:c r="K1018" s="2"/>
      <x:c r="L1018" s="2"/>
      <x:c r="M1018" s="2"/>
      <x:c r="N1018" s="2"/>
      <x:c r="O1018" s="2"/>
      <x:c r="P1018" s="2"/>
      <x:c r="Q1018" s="2"/>
      <x:c r="R1018" s="2"/>
      <x:c r="S1018" s="2"/>
      <x:c r="T1018" s="2"/>
      <x:c r="U1018" s="2"/>
      <x:c r="V1018" s="2"/>
      <x:c r="W1018" s="2"/>
      <x:c r="X1018" s="2"/>
      <x:c r="Y1018" s="2"/>
      <x:c r="Z1018" s="2"/>
      <x:c r="AA1018" s="2"/>
      <x:c r="AB1018" s="2"/>
      <x:c r="AC1018" s="2"/>
      <x:c r="AD1018" s="2"/>
      <x:c r="AE1018" s="2"/>
      <x:c r="AF1018" s="2"/>
      <x:c r="AG1018" s="2"/>
      <x:c r="AH1018" s="2"/>
      <x:c r="AI1018" s="2"/>
      <x:c r="AJ1018" s="2"/>
      <x:c r="AK1018" s="2"/>
      <x:c r="AL1018" s="2"/>
      <x:c r="AM1018" s="2"/>
      <x:c r="AN1018" s="2"/>
      <x:c r="AO1018" s="2"/>
      <x:c r="AP1018" s="2"/>
      <x:c r="AQ1018" s="2"/>
      <x:c r="AR1018" s="2"/>
      <x:c r="AS1018" s="2"/>
    </x:row>
    <x:row r="1019">
      <x:c r="B1019" s="2"/>
      <x:c r="C1019" s="2"/>
      <x:c r="D1019" s="2"/>
      <x:c r="E1019" s="2"/>
      <x:c r="F1019" s="2"/>
      <x:c r="G1019" s="2"/>
      <x:c r="H1019" s="2"/>
      <x:c r="I1019" s="2"/>
      <x:c r="J1019" s="2"/>
      <x:c r="K1019" s="2"/>
      <x:c r="L1019" s="2"/>
      <x:c r="M1019" s="2"/>
      <x:c r="N1019" s="2"/>
      <x:c r="O1019" s="2"/>
      <x:c r="P1019" s="2"/>
      <x:c r="Q1019" s="2"/>
      <x:c r="R1019" s="2"/>
      <x:c r="S1019" s="2"/>
      <x:c r="T1019" s="2"/>
      <x:c r="U1019" s="2"/>
      <x:c r="V1019" s="2"/>
      <x:c r="W1019" s="2"/>
      <x:c r="X1019" s="2"/>
      <x:c r="Y1019" s="2"/>
      <x:c r="Z1019" s="2"/>
      <x:c r="AA1019" s="2"/>
      <x:c r="AB1019" s="2"/>
      <x:c r="AC1019" s="2"/>
      <x:c r="AD1019" s="2"/>
      <x:c r="AE1019" s="2"/>
      <x:c r="AF1019" s="2"/>
      <x:c r="AG1019" s="2"/>
      <x:c r="AH1019" s="2"/>
      <x:c r="AI1019" s="2"/>
      <x:c r="AJ1019" s="2"/>
      <x:c r="AK1019" s="2"/>
      <x:c r="AL1019" s="2"/>
      <x:c r="AM1019" s="2"/>
      <x:c r="AN1019" s="2"/>
      <x:c r="AO1019" s="2"/>
      <x:c r="AP1019" s="2"/>
      <x:c r="AQ1019" s="2"/>
      <x:c r="AR1019" s="2"/>
      <x:c r="AS1019" s="2"/>
    </x:row>
    <x:row r="1020">
      <x:c r="B1020" s="2"/>
      <x:c r="C1020" s="2"/>
      <x:c r="D1020" s="2"/>
      <x:c r="E1020" s="2"/>
      <x:c r="F1020" s="2"/>
      <x:c r="G1020" s="2"/>
      <x:c r="H1020" s="2"/>
      <x:c r="I1020" s="2"/>
      <x:c r="J1020" s="2"/>
      <x:c r="K1020" s="2"/>
      <x:c r="L1020" s="2"/>
      <x:c r="M1020" s="2"/>
      <x:c r="N1020" s="2"/>
      <x:c r="O1020" s="2"/>
      <x:c r="P1020" s="2"/>
      <x:c r="Q1020" s="2"/>
      <x:c r="R1020" s="2"/>
      <x:c r="S1020" s="2"/>
      <x:c r="T1020" s="2"/>
      <x:c r="U1020" s="2"/>
      <x:c r="V1020" s="2"/>
      <x:c r="W1020" s="2"/>
      <x:c r="X1020" s="2"/>
      <x:c r="Y1020" s="2"/>
      <x:c r="Z1020" s="2"/>
      <x:c r="AA1020" s="2"/>
      <x:c r="AB1020" s="2"/>
      <x:c r="AC1020" s="2"/>
      <x:c r="AD1020" s="2"/>
      <x:c r="AE1020" s="2"/>
      <x:c r="AF1020" s="2"/>
      <x:c r="AG1020" s="2"/>
      <x:c r="AH1020" s="2"/>
      <x:c r="AI1020" s="2"/>
      <x:c r="AJ1020" s="2"/>
      <x:c r="AK1020" s="2"/>
      <x:c r="AL1020" s="2"/>
      <x:c r="AM1020" s="2"/>
      <x:c r="AN1020" s="2"/>
      <x:c r="AO1020" s="2"/>
      <x:c r="AP1020" s="2"/>
      <x:c r="AQ1020" s="2"/>
      <x:c r="AR1020" s="2"/>
      <x:c r="AS1020" s="2"/>
    </x:row>
    <x:row r="1021">
      <x:c r="B1021" s="2"/>
      <x:c r="C1021" s="2"/>
      <x:c r="D1021" s="2"/>
      <x:c r="E1021" s="2"/>
      <x:c r="F1021" s="2"/>
      <x:c r="G1021" s="2"/>
      <x:c r="H1021" s="2"/>
      <x:c r="I1021" s="2"/>
      <x:c r="J1021" s="2"/>
      <x:c r="K1021" s="2"/>
      <x:c r="L1021" s="2"/>
      <x:c r="M1021" s="2"/>
      <x:c r="N1021" s="2"/>
      <x:c r="O1021" s="2"/>
      <x:c r="P1021" s="2"/>
      <x:c r="Q1021" s="2"/>
      <x:c r="R1021" s="2"/>
      <x:c r="S1021" s="2"/>
      <x:c r="T1021" s="2"/>
      <x:c r="U1021" s="2"/>
      <x:c r="V1021" s="2"/>
      <x:c r="W1021" s="2"/>
      <x:c r="X1021" s="2"/>
      <x:c r="Y1021" s="2"/>
      <x:c r="Z1021" s="2"/>
      <x:c r="AA1021" s="2"/>
      <x:c r="AB1021" s="2"/>
      <x:c r="AC1021" s="2"/>
      <x:c r="AD1021" s="2"/>
      <x:c r="AE1021" s="2"/>
      <x:c r="AF1021" s="2"/>
      <x:c r="AG1021" s="2"/>
      <x:c r="AH1021" s="2"/>
      <x:c r="AI1021" s="2"/>
      <x:c r="AJ1021" s="2"/>
      <x:c r="AK1021" s="2"/>
      <x:c r="AL1021" s="2"/>
      <x:c r="AM1021" s="2"/>
      <x:c r="AN1021" s="2"/>
      <x:c r="AO1021" s="2"/>
      <x:c r="AP1021" s="2"/>
      <x:c r="AQ1021" s="2"/>
      <x:c r="AR1021" s="2"/>
      <x:c r="AS1021" s="2"/>
    </x:row>
    <x:row r="1022">
      <x:c r="B1022" s="2"/>
      <x:c r="C1022" s="2"/>
      <x:c r="D1022" s="2"/>
      <x:c r="E1022" s="2"/>
      <x:c r="F1022" s="2"/>
      <x:c r="G1022" s="2"/>
      <x:c r="H1022" s="2"/>
      <x:c r="I1022" s="2"/>
      <x:c r="J1022" s="2"/>
      <x:c r="K1022" s="2"/>
      <x:c r="L1022" s="2"/>
      <x:c r="M1022" s="2"/>
      <x:c r="N1022" s="2"/>
      <x:c r="O1022" s="2"/>
      <x:c r="P1022" s="2"/>
      <x:c r="Q1022" s="2"/>
      <x:c r="R1022" s="2"/>
      <x:c r="S1022" s="2"/>
      <x:c r="T1022" s="2"/>
      <x:c r="U1022" s="2"/>
      <x:c r="V1022" s="2"/>
      <x:c r="W1022" s="2"/>
      <x:c r="X1022" s="2"/>
      <x:c r="Y1022" s="2"/>
      <x:c r="Z1022" s="2"/>
      <x:c r="AA1022" s="2"/>
      <x:c r="AB1022" s="2"/>
      <x:c r="AC1022" s="2"/>
      <x:c r="AD1022" s="2"/>
      <x:c r="AE1022" s="2"/>
      <x:c r="AF1022" s="2"/>
      <x:c r="AG1022" s="2"/>
      <x:c r="AH1022" s="2"/>
      <x:c r="AI1022" s="2"/>
      <x:c r="AJ1022" s="2"/>
      <x:c r="AK1022" s="2"/>
      <x:c r="AL1022" s="2"/>
      <x:c r="AM1022" s="2"/>
      <x:c r="AN1022" s="2"/>
      <x:c r="AO1022" s="2"/>
      <x:c r="AP1022" s="2"/>
      <x:c r="AQ1022" s="2"/>
      <x:c r="AR1022" s="2"/>
      <x:c r="AS1022" s="2"/>
    </x:row>
    <x:row r="1023">
      <x:c r="B1023" s="2"/>
      <x:c r="C1023" s="2"/>
      <x:c r="D1023" s="2"/>
      <x:c r="E1023" s="2"/>
      <x:c r="F1023" s="2"/>
      <x:c r="G1023" s="2"/>
      <x:c r="H1023" s="2"/>
      <x:c r="I1023" s="2"/>
      <x:c r="J1023" s="2"/>
      <x:c r="K1023" s="2"/>
      <x:c r="L1023" s="2"/>
      <x:c r="M1023" s="2"/>
      <x:c r="N1023" s="2"/>
      <x:c r="O1023" s="2"/>
      <x:c r="P1023" s="2"/>
      <x:c r="Q1023" s="2"/>
      <x:c r="R1023" s="2"/>
      <x:c r="S1023" s="2"/>
      <x:c r="T1023" s="2"/>
      <x:c r="U1023" s="2"/>
      <x:c r="V1023" s="2"/>
      <x:c r="W1023" s="2"/>
      <x:c r="X1023" s="2"/>
      <x:c r="Y1023" s="2"/>
      <x:c r="Z1023" s="2"/>
      <x:c r="AA1023" s="2"/>
      <x:c r="AB1023" s="2"/>
      <x:c r="AC1023" s="2"/>
      <x:c r="AD1023" s="2"/>
      <x:c r="AE1023" s="2"/>
      <x:c r="AF1023" s="2"/>
      <x:c r="AG1023" s="2"/>
      <x:c r="AH1023" s="2"/>
      <x:c r="AI1023" s="2"/>
      <x:c r="AJ1023" s="2"/>
      <x:c r="AK1023" s="2"/>
      <x:c r="AL1023" s="2"/>
      <x:c r="AM1023" s="2"/>
      <x:c r="AN1023" s="2"/>
      <x:c r="AO1023" s="2"/>
      <x:c r="AP1023" s="2"/>
      <x:c r="AQ1023" s="2"/>
      <x:c r="AR1023" s="2"/>
      <x:c r="AS1023" s="2"/>
    </x:row>
    <x:row r="1024">
      <x:c r="B1024" s="2"/>
      <x:c r="C1024" s="2"/>
      <x:c r="D1024" s="2"/>
      <x:c r="E1024" s="2"/>
      <x:c r="F1024" s="2"/>
      <x:c r="G1024" s="2"/>
      <x:c r="H1024" s="2"/>
      <x:c r="I1024" s="2"/>
      <x:c r="J1024" s="2"/>
      <x:c r="K1024" s="2"/>
      <x:c r="L1024" s="2"/>
      <x:c r="M1024" s="2"/>
      <x:c r="N1024" s="2"/>
      <x:c r="O1024" s="2"/>
      <x:c r="P1024" s="2"/>
      <x:c r="Q1024" s="2"/>
      <x:c r="R1024" s="2"/>
      <x:c r="S1024" s="2"/>
      <x:c r="T1024" s="2"/>
      <x:c r="U1024" s="2"/>
      <x:c r="V1024" s="2"/>
      <x:c r="W1024" s="2"/>
      <x:c r="X1024" s="2"/>
      <x:c r="Y1024" s="2"/>
      <x:c r="Z1024" s="2"/>
      <x:c r="AA1024" s="2"/>
      <x:c r="AB1024" s="2"/>
      <x:c r="AC1024" s="2"/>
      <x:c r="AD1024" s="2"/>
      <x:c r="AE1024" s="2"/>
      <x:c r="AF1024" s="2"/>
      <x:c r="AG1024" s="2"/>
      <x:c r="AH1024" s="2"/>
      <x:c r="AI1024" s="2"/>
      <x:c r="AJ1024" s="2"/>
      <x:c r="AK1024" s="2"/>
      <x:c r="AL1024" s="2"/>
      <x:c r="AM1024" s="2"/>
      <x:c r="AN1024" s="2"/>
      <x:c r="AO1024" s="2"/>
      <x:c r="AP1024" s="2"/>
      <x:c r="AQ1024" s="2"/>
      <x:c r="AR1024" s="2"/>
      <x:c r="AS1024" s="2"/>
    </x:row>
    <x:row r="1025">
      <x:c r="B1025" s="2"/>
      <x:c r="C1025" s="2"/>
      <x:c r="D1025" s="2"/>
      <x:c r="E1025" s="2"/>
      <x:c r="F1025" s="2"/>
      <x:c r="G1025" s="2"/>
      <x:c r="H1025" s="2"/>
      <x:c r="I1025" s="2"/>
      <x:c r="J1025" s="2"/>
      <x:c r="K1025" s="2"/>
      <x:c r="L1025" s="2"/>
      <x:c r="M1025" s="2"/>
      <x:c r="N1025" s="2"/>
      <x:c r="O1025" s="2"/>
      <x:c r="P1025" s="2"/>
      <x:c r="Q1025" s="2"/>
      <x:c r="R1025" s="2"/>
      <x:c r="S1025" s="2"/>
      <x:c r="T1025" s="2"/>
      <x:c r="U1025" s="2"/>
      <x:c r="V1025" s="2"/>
      <x:c r="W1025" s="2"/>
      <x:c r="X1025" s="2"/>
      <x:c r="Y1025" s="2"/>
      <x:c r="Z1025" s="2"/>
      <x:c r="AA1025" s="2"/>
      <x:c r="AB1025" s="2"/>
      <x:c r="AC1025" s="2"/>
      <x:c r="AD1025" s="2"/>
      <x:c r="AE1025" s="2"/>
      <x:c r="AF1025" s="2"/>
      <x:c r="AG1025" s="2"/>
      <x:c r="AH1025" s="2"/>
      <x:c r="AI1025" s="2"/>
      <x:c r="AJ1025" s="2"/>
      <x:c r="AK1025" s="2"/>
      <x:c r="AL1025" s="2"/>
      <x:c r="AM1025" s="2"/>
      <x:c r="AN1025" s="2"/>
      <x:c r="AO1025" s="2"/>
      <x:c r="AP1025" s="2"/>
      <x:c r="AQ1025" s="2"/>
      <x:c r="AR1025" s="2"/>
      <x:c r="AS1025" s="2"/>
    </x:row>
    <x:row r="1026">
      <x:c r="B1026" s="2"/>
      <x:c r="C1026" s="2"/>
      <x:c r="D1026" s="2"/>
      <x:c r="E1026" s="2"/>
      <x:c r="F1026" s="2"/>
      <x:c r="G1026" s="2"/>
      <x:c r="H1026" s="2"/>
      <x:c r="I1026" s="2"/>
      <x:c r="J1026" s="2"/>
      <x:c r="K1026" s="2"/>
      <x:c r="L1026" s="2"/>
      <x:c r="M1026" s="2"/>
      <x:c r="N1026" s="2"/>
      <x:c r="O1026" s="2"/>
      <x:c r="P1026" s="2"/>
      <x:c r="Q1026" s="2"/>
      <x:c r="R1026" s="2"/>
      <x:c r="S1026" s="2"/>
      <x:c r="T1026" s="2"/>
      <x:c r="U1026" s="2"/>
      <x:c r="V1026" s="2"/>
      <x:c r="W1026" s="2"/>
      <x:c r="X1026" s="2"/>
      <x:c r="Y1026" s="2"/>
      <x:c r="Z1026" s="2"/>
      <x:c r="AA1026" s="2"/>
      <x:c r="AB1026" s="2"/>
      <x:c r="AC1026" s="2"/>
      <x:c r="AD1026" s="2"/>
      <x:c r="AE1026" s="2"/>
      <x:c r="AF1026" s="2"/>
      <x:c r="AG1026" s="2"/>
      <x:c r="AH1026" s="2"/>
      <x:c r="AI1026" s="2"/>
      <x:c r="AJ1026" s="2"/>
      <x:c r="AK1026" s="2"/>
      <x:c r="AL1026" s="2"/>
      <x:c r="AM1026" s="2"/>
      <x:c r="AN1026" s="2"/>
      <x:c r="AO1026" s="2"/>
      <x:c r="AP1026" s="2"/>
      <x:c r="AQ1026" s="2"/>
      <x:c r="AR1026" s="2"/>
      <x:c r="AS1026" s="2"/>
    </x:row>
    <x:row r="1027">
      <x:c r="B1027" s="2"/>
      <x:c r="C1027" s="2"/>
      <x:c r="D1027" s="2"/>
      <x:c r="E1027" s="2"/>
      <x:c r="F1027" s="2"/>
      <x:c r="G1027" s="2"/>
      <x:c r="H1027" s="2"/>
      <x:c r="I1027" s="2"/>
      <x:c r="J1027" s="2"/>
      <x:c r="K1027" s="2"/>
      <x:c r="L1027" s="2"/>
      <x:c r="M1027" s="2"/>
      <x:c r="N1027" s="2"/>
      <x:c r="O1027" s="2"/>
      <x:c r="P1027" s="2"/>
      <x:c r="Q1027" s="2"/>
      <x:c r="R1027" s="2"/>
      <x:c r="S1027" s="2"/>
      <x:c r="T1027" s="2"/>
      <x:c r="U1027" s="2"/>
      <x:c r="V1027" s="2"/>
      <x:c r="W1027" s="2"/>
      <x:c r="X1027" s="2"/>
      <x:c r="Y1027" s="2"/>
      <x:c r="Z1027" s="2"/>
      <x:c r="AA1027" s="2"/>
      <x:c r="AB1027" s="2"/>
      <x:c r="AC1027" s="2"/>
      <x:c r="AD1027" s="2"/>
      <x:c r="AE1027" s="2"/>
      <x:c r="AF1027" s="2"/>
      <x:c r="AG1027" s="2"/>
      <x:c r="AH1027" s="2"/>
      <x:c r="AI1027" s="2"/>
      <x:c r="AJ1027" s="2"/>
      <x:c r="AK1027" s="2"/>
      <x:c r="AL1027" s="2"/>
      <x:c r="AM1027" s="2"/>
      <x:c r="AN1027" s="2"/>
      <x:c r="AO1027" s="2"/>
      <x:c r="AP1027" s="2"/>
      <x:c r="AQ1027" s="2"/>
      <x:c r="AR1027" s="2"/>
      <x:c r="AS1027" s="2"/>
    </x:row>
    <x:row r="1028">
      <x:c r="B1028" s="2"/>
      <x:c r="C1028" s="2"/>
      <x:c r="D1028" s="2"/>
      <x:c r="E1028" s="2"/>
      <x:c r="F1028" s="2"/>
      <x:c r="G1028" s="2"/>
      <x:c r="H1028" s="2"/>
      <x:c r="I1028" s="2"/>
      <x:c r="J1028" s="2"/>
      <x:c r="K1028" s="2"/>
      <x:c r="L1028" s="2"/>
      <x:c r="M1028" s="2"/>
      <x:c r="N1028" s="2"/>
      <x:c r="O1028" s="2"/>
      <x:c r="P1028" s="2"/>
      <x:c r="Q1028" s="2"/>
      <x:c r="R1028" s="2"/>
      <x:c r="S1028" s="2"/>
      <x:c r="T1028" s="2"/>
      <x:c r="U1028" s="2"/>
      <x:c r="V1028" s="2"/>
      <x:c r="W1028" s="2"/>
      <x:c r="X1028" s="2"/>
      <x:c r="Y1028" s="2"/>
      <x:c r="Z1028" s="2"/>
      <x:c r="AA1028" s="2"/>
      <x:c r="AB1028" s="2"/>
      <x:c r="AC1028" s="2"/>
      <x:c r="AD1028" s="2"/>
      <x:c r="AE1028" s="2"/>
      <x:c r="AF1028" s="2"/>
      <x:c r="AG1028" s="2"/>
      <x:c r="AH1028" s="2"/>
      <x:c r="AI1028" s="2"/>
      <x:c r="AJ1028" s="2"/>
      <x:c r="AK1028" s="2"/>
      <x:c r="AL1028" s="2"/>
      <x:c r="AM1028" s="2"/>
      <x:c r="AN1028" s="2"/>
      <x:c r="AO1028" s="2"/>
      <x:c r="AP1028" s="2"/>
      <x:c r="AQ1028" s="2"/>
      <x:c r="AR1028" s="2"/>
      <x:c r="AS1028" s="2"/>
    </x:row>
    <x:row r="1029">
      <x:c r="B1029" s="2"/>
      <x:c r="C1029" s="2"/>
      <x:c r="D1029" s="2"/>
      <x:c r="E1029" s="2"/>
      <x:c r="F1029" s="2"/>
      <x:c r="G1029" s="2"/>
      <x:c r="H1029" s="2"/>
      <x:c r="I1029" s="2"/>
      <x:c r="J1029" s="2"/>
      <x:c r="K1029" s="2"/>
      <x:c r="L1029" s="2"/>
      <x:c r="M1029" s="2"/>
      <x:c r="N1029" s="2"/>
      <x:c r="O1029" s="2"/>
      <x:c r="P1029" s="2"/>
      <x:c r="Q1029" s="2"/>
      <x:c r="R1029" s="2"/>
      <x:c r="S1029" s="2"/>
      <x:c r="T1029" s="2"/>
      <x:c r="U1029" s="2"/>
      <x:c r="V1029" s="2"/>
      <x:c r="W1029" s="2"/>
      <x:c r="X1029" s="2"/>
      <x:c r="Y1029" s="2"/>
      <x:c r="Z1029" s="2"/>
      <x:c r="AA1029" s="2"/>
      <x:c r="AB1029" s="2"/>
      <x:c r="AC1029" s="2"/>
      <x:c r="AD1029" s="2"/>
      <x:c r="AE1029" s="2"/>
      <x:c r="AF1029" s="2"/>
      <x:c r="AG1029" s="2"/>
      <x:c r="AH1029" s="2"/>
      <x:c r="AI1029" s="2"/>
      <x:c r="AJ1029" s="2"/>
      <x:c r="AK1029" s="2"/>
      <x:c r="AL1029" s="2"/>
      <x:c r="AM1029" s="2"/>
      <x:c r="AN1029" s="2"/>
      <x:c r="AO1029" s="2"/>
      <x:c r="AP1029" s="2"/>
      <x:c r="AQ1029" s="2"/>
      <x:c r="AR1029" s="2"/>
      <x:c r="AS1029" s="2"/>
    </x:row>
    <x:row r="1030">
      <x:c r="B1030" s="2"/>
      <x:c r="C1030" s="2"/>
      <x:c r="D1030" s="2"/>
      <x:c r="E1030" s="2"/>
      <x:c r="F1030" s="2"/>
      <x:c r="G1030" s="2"/>
      <x:c r="H1030" s="2"/>
      <x:c r="I1030" s="2"/>
      <x:c r="J1030" s="2"/>
      <x:c r="K1030" s="2"/>
      <x:c r="L1030" s="2"/>
      <x:c r="M1030" s="2"/>
      <x:c r="N1030" s="2"/>
      <x:c r="O1030" s="2"/>
      <x:c r="P1030" s="2"/>
      <x:c r="Q1030" s="2"/>
      <x:c r="R1030" s="2"/>
      <x:c r="S1030" s="2"/>
      <x:c r="T1030" s="2"/>
      <x:c r="U1030" s="2"/>
      <x:c r="V1030" s="2"/>
      <x:c r="W1030" s="2"/>
      <x:c r="X1030" s="2"/>
      <x:c r="Y1030" s="2"/>
      <x:c r="Z1030" s="2"/>
      <x:c r="AA1030" s="2"/>
      <x:c r="AB1030" s="2"/>
      <x:c r="AC1030" s="2"/>
      <x:c r="AD1030" s="2"/>
      <x:c r="AE1030" s="2"/>
      <x:c r="AF1030" s="2"/>
      <x:c r="AG1030" s="2"/>
      <x:c r="AH1030" s="2"/>
      <x:c r="AI1030" s="2"/>
      <x:c r="AJ1030" s="2"/>
      <x:c r="AK1030" s="2"/>
      <x:c r="AL1030" s="2"/>
      <x:c r="AM1030" s="2"/>
      <x:c r="AN1030" s="2"/>
      <x:c r="AO1030" s="2"/>
      <x:c r="AP1030" s="2"/>
      <x:c r="AQ1030" s="2"/>
      <x:c r="AR1030" s="2"/>
      <x:c r="AS1030" s="2"/>
    </x:row>
    <x:row r="1031">
      <x:c r="B1031" s="2"/>
      <x:c r="C1031" s="2"/>
      <x:c r="D1031" s="2"/>
      <x:c r="E1031" s="2"/>
      <x:c r="F1031" s="2"/>
      <x:c r="G1031" s="2"/>
      <x:c r="H1031" s="2"/>
      <x:c r="I1031" s="2"/>
      <x:c r="J1031" s="2"/>
      <x:c r="K1031" s="2"/>
      <x:c r="L1031" s="2"/>
      <x:c r="M1031" s="2"/>
      <x:c r="N1031" s="2"/>
      <x:c r="O1031" s="2"/>
      <x:c r="P1031" s="2"/>
      <x:c r="Q1031" s="2"/>
      <x:c r="R1031" s="2"/>
      <x:c r="S1031" s="2"/>
      <x:c r="T1031" s="2"/>
      <x:c r="U1031" s="2"/>
      <x:c r="V1031" s="2"/>
      <x:c r="W1031" s="2"/>
      <x:c r="X1031" s="2"/>
      <x:c r="Y1031" s="2"/>
      <x:c r="Z1031" s="2"/>
      <x:c r="AA1031" s="2"/>
      <x:c r="AB1031" s="2"/>
      <x:c r="AC1031" s="2"/>
      <x:c r="AD1031" s="2"/>
      <x:c r="AE1031" s="2"/>
      <x:c r="AF1031" s="2"/>
      <x:c r="AG1031" s="2"/>
      <x:c r="AH1031" s="2"/>
      <x:c r="AI1031" s="2"/>
      <x:c r="AJ1031" s="2"/>
      <x:c r="AK1031" s="2"/>
      <x:c r="AL1031" s="2"/>
      <x:c r="AM1031" s="2"/>
      <x:c r="AN1031" s="2"/>
      <x:c r="AO1031" s="2"/>
      <x:c r="AP1031" s="2"/>
      <x:c r="AQ1031" s="2"/>
      <x:c r="AR1031" s="2"/>
      <x:c r="AS1031" s="2"/>
    </x:row>
    <x:row r="1032">
      <x:c r="B1032" s="2"/>
      <x:c r="C1032" s="2"/>
      <x:c r="D1032" s="2"/>
      <x:c r="E1032" s="2"/>
      <x:c r="F1032" s="2"/>
      <x:c r="G1032" s="2"/>
      <x:c r="H1032" s="2"/>
      <x:c r="I1032" s="2"/>
      <x:c r="J1032" s="2"/>
      <x:c r="K1032" s="2"/>
      <x:c r="L1032" s="2"/>
      <x:c r="M1032" s="2"/>
      <x:c r="N1032" s="2"/>
      <x:c r="O1032" s="2"/>
      <x:c r="P1032" s="2"/>
      <x:c r="Q1032" s="2"/>
      <x:c r="R1032" s="2"/>
      <x:c r="S1032" s="2"/>
      <x:c r="T1032" s="2"/>
      <x:c r="U1032" s="2"/>
      <x:c r="V1032" s="2"/>
      <x:c r="W1032" s="2"/>
      <x:c r="X1032" s="2"/>
      <x:c r="Y1032" s="2"/>
      <x:c r="Z1032" s="2"/>
      <x:c r="AA1032" s="2"/>
      <x:c r="AB1032" s="2"/>
      <x:c r="AC1032" s="2"/>
      <x:c r="AD1032" s="2"/>
      <x:c r="AE1032" s="2"/>
      <x:c r="AF1032" s="2"/>
      <x:c r="AG1032" s="2"/>
      <x:c r="AH1032" s="2"/>
      <x:c r="AI1032" s="2"/>
      <x:c r="AJ1032" s="2"/>
      <x:c r="AK1032" s="2"/>
      <x:c r="AL1032" s="2"/>
      <x:c r="AM1032" s="2"/>
      <x:c r="AN1032" s="2"/>
      <x:c r="AO1032" s="2"/>
      <x:c r="AP1032" s="2"/>
      <x:c r="AQ1032" s="2"/>
      <x:c r="AR1032" s="2"/>
      <x:c r="AS1032" s="2"/>
    </x:row>
    <x:row r="1033">
      <x:c r="B1033" s="2"/>
      <x:c r="C1033" s="2"/>
      <x:c r="D1033" s="2"/>
      <x:c r="E1033" s="2"/>
      <x:c r="F1033" s="2"/>
      <x:c r="G1033" s="2"/>
      <x:c r="H1033" s="2"/>
      <x:c r="I1033" s="2"/>
      <x:c r="J1033" s="2"/>
      <x:c r="K1033" s="2"/>
      <x:c r="L1033" s="2"/>
      <x:c r="M1033" s="2"/>
      <x:c r="N1033" s="2"/>
      <x:c r="O1033" s="2"/>
      <x:c r="P1033" s="2"/>
      <x:c r="Q1033" s="2"/>
      <x:c r="R1033" s="2"/>
      <x:c r="S1033" s="2"/>
      <x:c r="T1033" s="2"/>
      <x:c r="U1033" s="2"/>
      <x:c r="V1033" s="2"/>
      <x:c r="W1033" s="2"/>
      <x:c r="X1033" s="2"/>
      <x:c r="Y1033" s="2"/>
      <x:c r="Z1033" s="2"/>
      <x:c r="AA1033" s="2"/>
      <x:c r="AB1033" s="2"/>
      <x:c r="AC1033" s="2"/>
      <x:c r="AD1033" s="2"/>
      <x:c r="AE1033" s="2"/>
      <x:c r="AF1033" s="2"/>
      <x:c r="AG1033" s="2"/>
      <x:c r="AH1033" s="2"/>
      <x:c r="AI1033" s="2"/>
      <x:c r="AJ1033" s="2"/>
      <x:c r="AK1033" s="2"/>
      <x:c r="AL1033" s="2"/>
      <x:c r="AM1033" s="2"/>
      <x:c r="AN1033" s="2"/>
      <x:c r="AO1033" s="2"/>
      <x:c r="AP1033" s="2"/>
      <x:c r="AQ1033" s="2"/>
      <x:c r="AR1033" s="2"/>
      <x:c r="AS1033" s="2"/>
    </x:row>
    <x:row r="1034">
      <x:c r="B1034" s="2"/>
      <x:c r="C1034" s="2"/>
      <x:c r="D1034" s="2"/>
      <x:c r="E1034" s="2"/>
      <x:c r="F1034" s="2"/>
      <x:c r="G1034" s="2"/>
      <x:c r="H1034" s="2"/>
      <x:c r="I1034" s="2"/>
      <x:c r="J1034" s="2"/>
      <x:c r="K1034" s="2"/>
      <x:c r="L1034" s="2"/>
      <x:c r="M1034" s="2"/>
      <x:c r="N1034" s="2"/>
      <x:c r="O1034" s="2"/>
      <x:c r="P1034" s="2"/>
      <x:c r="Q1034" s="2"/>
      <x:c r="R1034" s="2"/>
      <x:c r="S1034" s="2"/>
      <x:c r="T1034" s="2"/>
      <x:c r="U1034" s="2"/>
      <x:c r="V1034" s="2"/>
      <x:c r="W1034" s="2"/>
      <x:c r="X1034" s="2"/>
      <x:c r="Y1034" s="2"/>
      <x:c r="Z1034" s="2"/>
      <x:c r="AA1034" s="2"/>
      <x:c r="AB1034" s="2"/>
      <x:c r="AC1034" s="2"/>
      <x:c r="AD1034" s="2"/>
      <x:c r="AE1034" s="2"/>
      <x:c r="AF1034" s="2"/>
      <x:c r="AG1034" s="2"/>
      <x:c r="AH1034" s="2"/>
      <x:c r="AI1034" s="2"/>
      <x:c r="AJ1034" s="2"/>
      <x:c r="AK1034" s="2"/>
      <x:c r="AL1034" s="2"/>
      <x:c r="AM1034" s="2"/>
      <x:c r="AN1034" s="2"/>
      <x:c r="AO1034" s="2"/>
      <x:c r="AP1034" s="2"/>
      <x:c r="AQ1034" s="2"/>
      <x:c r="AR1034" s="2"/>
      <x:c r="AS1034" s="2"/>
    </x:row>
    <x:row r="1035">
      <x:c r="B1035" s="2"/>
      <x:c r="C1035" s="2"/>
      <x:c r="D1035" s="2"/>
      <x:c r="E1035" s="2"/>
      <x:c r="F1035" s="2"/>
      <x:c r="G1035" s="2"/>
      <x:c r="H1035" s="2"/>
      <x:c r="I1035" s="2"/>
      <x:c r="J1035" s="2"/>
      <x:c r="K1035" s="2"/>
      <x:c r="L1035" s="2"/>
      <x:c r="M1035" s="2"/>
      <x:c r="N1035" s="2"/>
      <x:c r="O1035" s="2"/>
      <x:c r="P1035" s="2"/>
      <x:c r="Q1035" s="2"/>
      <x:c r="R1035" s="2"/>
      <x:c r="S1035" s="2"/>
      <x:c r="T1035" s="2"/>
      <x:c r="U1035" s="2"/>
      <x:c r="V1035" s="2"/>
      <x:c r="W1035" s="2"/>
      <x:c r="X1035" s="2"/>
      <x:c r="Y1035" s="2"/>
      <x:c r="Z1035" s="2"/>
      <x:c r="AA1035" s="2"/>
      <x:c r="AB1035" s="2"/>
      <x:c r="AC1035" s="2"/>
      <x:c r="AD1035" s="2"/>
      <x:c r="AE1035" s="2"/>
      <x:c r="AF1035" s="2"/>
      <x:c r="AG1035" s="2"/>
      <x:c r="AH1035" s="2"/>
      <x:c r="AI1035" s="2"/>
      <x:c r="AJ1035" s="2"/>
      <x:c r="AK1035" s="2"/>
      <x:c r="AL1035" s="2"/>
      <x:c r="AM1035" s="2"/>
      <x:c r="AN1035" s="2"/>
      <x:c r="AO1035" s="2"/>
      <x:c r="AP1035" s="2"/>
      <x:c r="AQ1035" s="2"/>
      <x:c r="AR1035" s="2"/>
      <x:c r="AS1035" s="2"/>
    </x:row>
    <x:row r="1036">
      <x:c r="B1036" s="2"/>
      <x:c r="C1036" s="2"/>
      <x:c r="D1036" s="2"/>
      <x:c r="E1036" s="2"/>
      <x:c r="F1036" s="2"/>
      <x:c r="G1036" s="2"/>
      <x:c r="H1036" s="2"/>
      <x:c r="I1036" s="2"/>
      <x:c r="J1036" s="2"/>
      <x:c r="K1036" s="2"/>
      <x:c r="L1036" s="2"/>
      <x:c r="M1036" s="2"/>
      <x:c r="N1036" s="2"/>
      <x:c r="O1036" s="2"/>
      <x:c r="P1036" s="2"/>
      <x:c r="Q1036" s="2"/>
      <x:c r="R1036" s="2"/>
      <x:c r="S1036" s="2"/>
      <x:c r="T1036" s="2"/>
      <x:c r="U1036" s="2"/>
      <x:c r="V1036" s="2"/>
      <x:c r="W1036" s="2"/>
      <x:c r="X1036" s="2"/>
      <x:c r="Y1036" s="2"/>
      <x:c r="Z1036" s="2"/>
      <x:c r="AA1036" s="2"/>
      <x:c r="AB1036" s="2"/>
      <x:c r="AC1036" s="2"/>
      <x:c r="AD1036" s="2"/>
      <x:c r="AE1036" s="2"/>
      <x:c r="AF1036" s="2"/>
      <x:c r="AG1036" s="2"/>
      <x:c r="AH1036" s="2"/>
      <x:c r="AI1036" s="2"/>
      <x:c r="AJ1036" s="2"/>
      <x:c r="AK1036" s="2"/>
      <x:c r="AL1036" s="2"/>
      <x:c r="AM1036" s="2"/>
      <x:c r="AN1036" s="2"/>
      <x:c r="AO1036" s="2"/>
      <x:c r="AP1036" s="2"/>
      <x:c r="AQ1036" s="2"/>
      <x:c r="AR1036" s="2"/>
      <x:c r="AS1036" s="2"/>
    </x:row>
    <x:row r="1037">
      <x:c r="B1037" s="2"/>
      <x:c r="C1037" s="2"/>
      <x:c r="D1037" s="2"/>
      <x:c r="E1037" s="2"/>
      <x:c r="F1037" s="2"/>
      <x:c r="G1037" s="2"/>
      <x:c r="H1037" s="2"/>
      <x:c r="I1037" s="2"/>
      <x:c r="J1037" s="2"/>
      <x:c r="K1037" s="2"/>
      <x:c r="L1037" s="2"/>
      <x:c r="M1037" s="2"/>
      <x:c r="N1037" s="2"/>
      <x:c r="O1037" s="2"/>
      <x:c r="P1037" s="2"/>
      <x:c r="Q1037" s="2"/>
      <x:c r="R1037" s="2"/>
      <x:c r="S1037" s="2"/>
      <x:c r="T1037" s="2"/>
      <x:c r="U1037" s="2"/>
      <x:c r="V1037" s="2"/>
      <x:c r="W1037" s="2"/>
      <x:c r="X1037" s="2"/>
      <x:c r="Y1037" s="2"/>
      <x:c r="Z1037" s="2"/>
      <x:c r="AA1037" s="2"/>
      <x:c r="AB1037" s="2"/>
      <x:c r="AC1037" s="2"/>
      <x:c r="AD1037" s="2"/>
      <x:c r="AE1037" s="2"/>
      <x:c r="AF1037" s="2"/>
      <x:c r="AG1037" s="2"/>
      <x:c r="AH1037" s="2"/>
      <x:c r="AI1037" s="2"/>
      <x:c r="AJ1037" s="2"/>
      <x:c r="AK1037" s="2"/>
      <x:c r="AL1037" s="2"/>
      <x:c r="AM1037" s="2"/>
      <x:c r="AN1037" s="2"/>
      <x:c r="AO1037" s="2"/>
      <x:c r="AP1037" s="2"/>
      <x:c r="AQ1037" s="2"/>
      <x:c r="AR1037" s="2"/>
      <x:c r="AS1037" s="2"/>
    </x:row>
    <x:row r="1038">
      <x:c r="B1038" s="2"/>
      <x:c r="C1038" s="2"/>
      <x:c r="D1038" s="2"/>
      <x:c r="E1038" s="2"/>
      <x:c r="F1038" s="2"/>
      <x:c r="G1038" s="2"/>
      <x:c r="H1038" s="2"/>
      <x:c r="I1038" s="2"/>
      <x:c r="J1038" s="2"/>
      <x:c r="K1038" s="2"/>
      <x:c r="L1038" s="2"/>
      <x:c r="M1038" s="2"/>
      <x:c r="N1038" s="2"/>
      <x:c r="O1038" s="2"/>
      <x:c r="P1038" s="2"/>
      <x:c r="Q1038" s="2"/>
      <x:c r="R1038" s="2"/>
      <x:c r="S1038" s="2"/>
      <x:c r="T1038" s="2"/>
      <x:c r="U1038" s="2"/>
      <x:c r="V1038" s="2"/>
      <x:c r="W1038" s="2"/>
      <x:c r="X1038" s="2"/>
      <x:c r="Y1038" s="2"/>
      <x:c r="Z1038" s="2"/>
      <x:c r="AA1038" s="2"/>
      <x:c r="AB1038" s="2"/>
      <x:c r="AC1038" s="2"/>
      <x:c r="AD1038" s="2"/>
      <x:c r="AE1038" s="2"/>
      <x:c r="AF1038" s="2"/>
      <x:c r="AG1038" s="2"/>
      <x:c r="AH1038" s="2"/>
      <x:c r="AI1038" s="2"/>
      <x:c r="AJ1038" s="2"/>
      <x:c r="AK1038" s="2"/>
      <x:c r="AL1038" s="2"/>
      <x:c r="AM1038" s="2"/>
      <x:c r="AN1038" s="2"/>
      <x:c r="AO1038" s="2"/>
      <x:c r="AP1038" s="2"/>
      <x:c r="AQ1038" s="2"/>
      <x:c r="AR1038" s="2"/>
      <x:c r="AS1038" s="2"/>
    </x:row>
    <x:row r="1039">
      <x:c r="B1039" s="2"/>
      <x:c r="C1039" s="2"/>
      <x:c r="D1039" s="2"/>
      <x:c r="E1039" s="2"/>
      <x:c r="F1039" s="2"/>
      <x:c r="G1039" s="2"/>
      <x:c r="H1039" s="2"/>
      <x:c r="I1039" s="2"/>
      <x:c r="J1039" s="2"/>
      <x:c r="K1039" s="2"/>
      <x:c r="L1039" s="2"/>
      <x:c r="M1039" s="2"/>
      <x:c r="N1039" s="2"/>
      <x:c r="O1039" s="2"/>
      <x:c r="P1039" s="2"/>
      <x:c r="Q1039" s="2"/>
      <x:c r="R1039" s="2"/>
      <x:c r="S1039" s="2"/>
      <x:c r="T1039" s="2"/>
      <x:c r="U1039" s="2"/>
      <x:c r="V1039" s="2"/>
      <x:c r="W1039" s="2"/>
      <x:c r="X1039" s="2"/>
      <x:c r="Y1039" s="2"/>
      <x:c r="Z1039" s="2"/>
      <x:c r="AA1039" s="2"/>
      <x:c r="AB1039" s="2"/>
      <x:c r="AC1039" s="2"/>
      <x:c r="AD1039" s="2"/>
      <x:c r="AE1039" s="2"/>
      <x:c r="AF1039" s="2"/>
      <x:c r="AG1039" s="2"/>
      <x:c r="AH1039" s="2"/>
      <x:c r="AI1039" s="2"/>
      <x:c r="AJ1039" s="2"/>
      <x:c r="AK1039" s="2"/>
      <x:c r="AL1039" s="2"/>
      <x:c r="AM1039" s="2"/>
      <x:c r="AN1039" s="2"/>
      <x:c r="AO1039" s="2"/>
      <x:c r="AP1039" s="2"/>
      <x:c r="AQ1039" s="2"/>
      <x:c r="AR1039" s="2"/>
      <x:c r="AS1039" s="2"/>
    </x:row>
    <x:row r="1040">
      <x:c r="B1040" s="2"/>
      <x:c r="C1040" s="2"/>
      <x:c r="D1040" s="2"/>
      <x:c r="E1040" s="2"/>
      <x:c r="F1040" s="2"/>
      <x:c r="G1040" s="2"/>
      <x:c r="H1040" s="2"/>
      <x:c r="I1040" s="2"/>
      <x:c r="J1040" s="2"/>
      <x:c r="K1040" s="2"/>
      <x:c r="L1040" s="2"/>
      <x:c r="M1040" s="2"/>
      <x:c r="N1040" s="2"/>
      <x:c r="O1040" s="2"/>
      <x:c r="P1040" s="2"/>
      <x:c r="Q1040" s="2"/>
      <x:c r="R1040" s="2"/>
      <x:c r="S1040" s="2"/>
      <x:c r="T1040" s="2"/>
      <x:c r="U1040" s="2"/>
      <x:c r="V1040" s="2"/>
      <x:c r="W1040" s="2"/>
      <x:c r="X1040" s="2"/>
      <x:c r="Y1040" s="2"/>
      <x:c r="Z1040" s="2"/>
      <x:c r="AA1040" s="2"/>
      <x:c r="AB1040" s="2"/>
      <x:c r="AC1040" s="2"/>
      <x:c r="AD1040" s="2"/>
      <x:c r="AE1040" s="2"/>
      <x:c r="AF1040" s="2"/>
      <x:c r="AG1040" s="2"/>
      <x:c r="AH1040" s="2"/>
      <x:c r="AI1040" s="2"/>
      <x:c r="AJ1040" s="2"/>
      <x:c r="AK1040" s="2"/>
      <x:c r="AL1040" s="2"/>
      <x:c r="AM1040" s="2"/>
      <x:c r="AN1040" s="2"/>
      <x:c r="AO1040" s="2"/>
      <x:c r="AP1040" s="2"/>
      <x:c r="AQ1040" s="2"/>
      <x:c r="AR1040" s="2"/>
      <x:c r="AS1040" s="2"/>
    </x:row>
    <x:row r="1041">
      <x:c r="B1041" s="2"/>
      <x:c r="C1041" s="2"/>
      <x:c r="D1041" s="2"/>
      <x:c r="E1041" s="2"/>
      <x:c r="F1041" s="2"/>
      <x:c r="G1041" s="2"/>
      <x:c r="H1041" s="2"/>
      <x:c r="I1041" s="2"/>
      <x:c r="J1041" s="2"/>
      <x:c r="K1041" s="2"/>
      <x:c r="L1041" s="2"/>
      <x:c r="M1041" s="2"/>
      <x:c r="N1041" s="2"/>
      <x:c r="O1041" s="2"/>
      <x:c r="P1041" s="2"/>
      <x:c r="Q1041" s="2"/>
      <x:c r="R1041" s="2"/>
      <x:c r="S1041" s="2"/>
      <x:c r="T1041" s="2"/>
      <x:c r="U1041" s="2"/>
      <x:c r="V1041" s="2"/>
      <x:c r="W1041" s="2"/>
      <x:c r="X1041" s="2"/>
      <x:c r="Y1041" s="2"/>
      <x:c r="Z1041" s="2"/>
      <x:c r="AA1041" s="2"/>
      <x:c r="AB1041" s="2"/>
      <x:c r="AC1041" s="2"/>
      <x:c r="AD1041" s="2"/>
      <x:c r="AE1041" s="2"/>
      <x:c r="AF1041" s="2"/>
      <x:c r="AG1041" s="2"/>
      <x:c r="AH1041" s="2"/>
      <x:c r="AI1041" s="2"/>
      <x:c r="AJ1041" s="2"/>
      <x:c r="AK1041" s="2"/>
      <x:c r="AL1041" s="2"/>
      <x:c r="AM1041" s="2"/>
      <x:c r="AN1041" s="2"/>
      <x:c r="AO1041" s="2"/>
      <x:c r="AP1041" s="2"/>
      <x:c r="AQ1041" s="2"/>
      <x:c r="AR1041" s="2"/>
      <x:c r="AS1041" s="2"/>
    </x:row>
    <x:row r="1042">
      <x:c r="B1042" s="2"/>
      <x:c r="C1042" s="2"/>
      <x:c r="D1042" s="2"/>
      <x:c r="E1042" s="2"/>
      <x:c r="F1042" s="2"/>
      <x:c r="G1042" s="2"/>
      <x:c r="H1042" s="2"/>
      <x:c r="I1042" s="2"/>
      <x:c r="J1042" s="2"/>
      <x:c r="K1042" s="2"/>
      <x:c r="L1042" s="2"/>
      <x:c r="M1042" s="2"/>
      <x:c r="N1042" s="2"/>
      <x:c r="O1042" s="2"/>
      <x:c r="P1042" s="2"/>
      <x:c r="Q1042" s="2"/>
      <x:c r="R1042" s="2"/>
      <x:c r="S1042" s="2"/>
      <x:c r="T1042" s="2"/>
      <x:c r="U1042" s="2"/>
      <x:c r="V1042" s="2"/>
      <x:c r="W1042" s="2"/>
      <x:c r="X1042" s="2"/>
      <x:c r="Y1042" s="2"/>
      <x:c r="Z1042" s="2"/>
      <x:c r="AA1042" s="2"/>
      <x:c r="AB1042" s="2"/>
      <x:c r="AC1042" s="2"/>
      <x:c r="AD1042" s="2"/>
      <x:c r="AE1042" s="2"/>
      <x:c r="AF1042" s="2"/>
      <x:c r="AG1042" s="2"/>
      <x:c r="AH1042" s="2"/>
      <x:c r="AI1042" s="2"/>
      <x:c r="AJ1042" s="2"/>
      <x:c r="AK1042" s="2"/>
      <x:c r="AL1042" s="2"/>
      <x:c r="AM1042" s="2"/>
      <x:c r="AN1042" s="2"/>
      <x:c r="AO1042" s="2"/>
      <x:c r="AP1042" s="2"/>
      <x:c r="AQ1042" s="2"/>
      <x:c r="AR1042" s="2"/>
      <x:c r="AS1042" s="2"/>
    </x:row>
    <x:row r="1043">
      <x:c r="B1043" s="2"/>
      <x:c r="C1043" s="2"/>
      <x:c r="D1043" s="2"/>
      <x:c r="E1043" s="2"/>
      <x:c r="F1043" s="2"/>
      <x:c r="G1043" s="2"/>
      <x:c r="H1043" s="2"/>
      <x:c r="I1043" s="2"/>
      <x:c r="J1043" s="2"/>
      <x:c r="K1043" s="2"/>
      <x:c r="L1043" s="2"/>
      <x:c r="M1043" s="2"/>
      <x:c r="N1043" s="2"/>
      <x:c r="O1043" s="2"/>
      <x:c r="P1043" s="2"/>
      <x:c r="Q1043" s="2"/>
      <x:c r="R1043" s="2"/>
      <x:c r="S1043" s="2"/>
      <x:c r="T1043" s="2"/>
      <x:c r="U1043" s="2"/>
      <x:c r="V1043" s="2"/>
      <x:c r="W1043" s="2"/>
      <x:c r="X1043" s="2"/>
      <x:c r="Y1043" s="2"/>
      <x:c r="Z1043" s="2"/>
      <x:c r="AA1043" s="2"/>
      <x:c r="AB1043" s="2"/>
      <x:c r="AC1043" s="2"/>
      <x:c r="AD1043" s="2"/>
      <x:c r="AE1043" s="2"/>
      <x:c r="AF1043" s="2"/>
      <x:c r="AG1043" s="2"/>
      <x:c r="AH1043" s="2"/>
      <x:c r="AI1043" s="2"/>
      <x:c r="AJ1043" s="2"/>
      <x:c r="AK1043" s="2"/>
      <x:c r="AL1043" s="2"/>
      <x:c r="AM1043" s="2"/>
      <x:c r="AN1043" s="2"/>
      <x:c r="AO1043" s="2"/>
      <x:c r="AP1043" s="2"/>
      <x:c r="AQ1043" s="2"/>
      <x:c r="AR1043" s="2"/>
      <x:c r="AS1043" s="2"/>
    </x:row>
    <x:row r="1044">
      <x:c r="B1044" s="2"/>
      <x:c r="C1044" s="2"/>
      <x:c r="D1044" s="2"/>
      <x:c r="E1044" s="2"/>
      <x:c r="F1044" s="2"/>
      <x:c r="G1044" s="2"/>
      <x:c r="H1044" s="2"/>
      <x:c r="I1044" s="2"/>
      <x:c r="J1044" s="2"/>
      <x:c r="K1044" s="2"/>
      <x:c r="L1044" s="2"/>
      <x:c r="M1044" s="2"/>
      <x:c r="N1044" s="2"/>
      <x:c r="O1044" s="2"/>
      <x:c r="P1044" s="2"/>
      <x:c r="Q1044" s="2"/>
      <x:c r="R1044" s="2"/>
      <x:c r="S1044" s="2"/>
      <x:c r="T1044" s="2"/>
      <x:c r="U1044" s="2"/>
      <x:c r="V1044" s="2"/>
      <x:c r="W1044" s="2"/>
      <x:c r="X1044" s="2"/>
      <x:c r="Y1044" s="2"/>
      <x:c r="Z1044" s="2"/>
      <x:c r="AA1044" s="2"/>
      <x:c r="AB1044" s="2"/>
      <x:c r="AC1044" s="2"/>
      <x:c r="AD1044" s="2"/>
      <x:c r="AE1044" s="2"/>
      <x:c r="AF1044" s="2"/>
      <x:c r="AG1044" s="2"/>
      <x:c r="AH1044" s="2"/>
      <x:c r="AI1044" s="2"/>
      <x:c r="AJ1044" s="2"/>
      <x:c r="AK1044" s="2"/>
      <x:c r="AL1044" s="2"/>
      <x:c r="AM1044" s="2"/>
      <x:c r="AN1044" s="2"/>
      <x:c r="AO1044" s="2"/>
      <x:c r="AP1044" s="2"/>
      <x:c r="AQ1044" s="2"/>
      <x:c r="AR1044" s="2"/>
      <x:c r="AS1044" s="2"/>
    </x:row>
    <x:row r="1045">
      <x:c r="B1045" s="2"/>
      <x:c r="C1045" s="2"/>
      <x:c r="D1045" s="2"/>
      <x:c r="E1045" s="2"/>
      <x:c r="F1045" s="2"/>
      <x:c r="G1045" s="2"/>
      <x:c r="H1045" s="2"/>
      <x:c r="I1045" s="2"/>
      <x:c r="J1045" s="2"/>
      <x:c r="K1045" s="2"/>
      <x:c r="L1045" s="2"/>
      <x:c r="M1045" s="2"/>
      <x:c r="N1045" s="2"/>
      <x:c r="O1045" s="2"/>
      <x:c r="P1045" s="2"/>
      <x:c r="Q1045" s="2"/>
      <x:c r="R1045" s="2"/>
      <x:c r="S1045" s="2"/>
      <x:c r="T1045" s="2"/>
      <x:c r="U1045" s="2"/>
      <x:c r="V1045" s="2"/>
      <x:c r="W1045" s="2"/>
      <x:c r="X1045" s="2"/>
      <x:c r="Y1045" s="2"/>
      <x:c r="Z1045" s="2"/>
      <x:c r="AA1045" s="2"/>
      <x:c r="AB1045" s="2"/>
      <x:c r="AC1045" s="2"/>
      <x:c r="AD1045" s="2"/>
      <x:c r="AE1045" s="2"/>
      <x:c r="AF1045" s="2"/>
      <x:c r="AG1045" s="2"/>
      <x:c r="AH1045" s="2"/>
      <x:c r="AI1045" s="2"/>
      <x:c r="AJ1045" s="2"/>
      <x:c r="AK1045" s="2"/>
      <x:c r="AL1045" s="2"/>
      <x:c r="AM1045" s="2"/>
      <x:c r="AN1045" s="2"/>
      <x:c r="AO1045" s="2"/>
      <x:c r="AP1045" s="2"/>
      <x:c r="AQ1045" s="2"/>
      <x:c r="AR1045" s="2"/>
      <x:c r="AS1045" s="2"/>
    </x:row>
    <x:row r="1046">
      <x:c r="B1046" s="2"/>
      <x:c r="C1046" s="2"/>
      <x:c r="D1046" s="2"/>
      <x:c r="E1046" s="2"/>
      <x:c r="F1046" s="2"/>
      <x:c r="G1046" s="2"/>
      <x:c r="H1046" s="2"/>
      <x:c r="I1046" s="2"/>
      <x:c r="J1046" s="2"/>
      <x:c r="K1046" s="2"/>
      <x:c r="L1046" s="2"/>
      <x:c r="M1046" s="2"/>
      <x:c r="N1046" s="2"/>
      <x:c r="O1046" s="2"/>
      <x:c r="P1046" s="2"/>
      <x:c r="Q1046" s="2"/>
      <x:c r="R1046" s="2"/>
      <x:c r="S1046" s="2"/>
      <x:c r="T1046" s="2"/>
      <x:c r="U1046" s="2"/>
      <x:c r="V1046" s="2"/>
      <x:c r="W1046" s="2"/>
      <x:c r="X1046" s="2"/>
      <x:c r="Y1046" s="2"/>
      <x:c r="Z1046" s="2"/>
      <x:c r="AA1046" s="2"/>
      <x:c r="AB1046" s="2"/>
      <x:c r="AC1046" s="2"/>
      <x:c r="AD1046" s="2"/>
      <x:c r="AE1046" s="2"/>
      <x:c r="AF1046" s="2"/>
      <x:c r="AG1046" s="2"/>
      <x:c r="AH1046" s="2"/>
      <x:c r="AI1046" s="2"/>
      <x:c r="AJ1046" s="2"/>
      <x:c r="AK1046" s="2"/>
      <x:c r="AL1046" s="2"/>
      <x:c r="AM1046" s="2"/>
      <x:c r="AN1046" s="2"/>
      <x:c r="AO1046" s="2"/>
      <x:c r="AP1046" s="2"/>
      <x:c r="AQ1046" s="2"/>
      <x:c r="AR1046" s="2"/>
      <x:c r="AS1046" s="2"/>
    </x:row>
    <x:row r="1047">
      <x:c r="B1047" s="2"/>
      <x:c r="C1047" s="2"/>
      <x:c r="D1047" s="2"/>
      <x:c r="E1047" s="2"/>
      <x:c r="F1047" s="2"/>
      <x:c r="G1047" s="2"/>
      <x:c r="H1047" s="2"/>
      <x:c r="I1047" s="2"/>
      <x:c r="J1047" s="2"/>
      <x:c r="K1047" s="2"/>
      <x:c r="L1047" s="2"/>
      <x:c r="M1047" s="2"/>
      <x:c r="N1047" s="2"/>
      <x:c r="O1047" s="2"/>
      <x:c r="P1047" s="2"/>
      <x:c r="Q1047" s="2"/>
      <x:c r="R1047" s="2"/>
      <x:c r="S1047" s="2"/>
      <x:c r="T1047" s="2"/>
      <x:c r="U1047" s="2"/>
      <x:c r="V1047" s="2"/>
      <x:c r="W1047" s="2"/>
      <x:c r="X1047" s="2"/>
      <x:c r="Y1047" s="2"/>
      <x:c r="Z1047" s="2"/>
      <x:c r="AA1047" s="2"/>
      <x:c r="AB1047" s="2"/>
      <x:c r="AC1047" s="2"/>
      <x:c r="AD1047" s="2"/>
      <x:c r="AE1047" s="2"/>
      <x:c r="AF1047" s="2"/>
      <x:c r="AG1047" s="2"/>
      <x:c r="AH1047" s="2"/>
      <x:c r="AI1047" s="2"/>
      <x:c r="AJ1047" s="2"/>
      <x:c r="AK1047" s="2"/>
      <x:c r="AL1047" s="2"/>
      <x:c r="AM1047" s="2"/>
      <x:c r="AN1047" s="2"/>
      <x:c r="AO1047" s="2"/>
      <x:c r="AP1047" s="2"/>
      <x:c r="AQ1047" s="2"/>
      <x:c r="AR1047" s="2"/>
      <x:c r="AS1047" s="2"/>
    </x:row>
    <x:row r="1048">
      <x:c r="B1048" s="2"/>
      <x:c r="C1048" s="2"/>
      <x:c r="D1048" s="2"/>
      <x:c r="E1048" s="2"/>
      <x:c r="F1048" s="2"/>
      <x:c r="G1048" s="2"/>
      <x:c r="H1048" s="2"/>
      <x:c r="I1048" s="2"/>
      <x:c r="J1048" s="2"/>
      <x:c r="K1048" s="2"/>
      <x:c r="L1048" s="2"/>
      <x:c r="M1048" s="2"/>
      <x:c r="N1048" s="2"/>
      <x:c r="O1048" s="2"/>
      <x:c r="P1048" s="2"/>
      <x:c r="Q1048" s="2"/>
      <x:c r="R1048" s="2"/>
      <x:c r="S1048" s="2"/>
      <x:c r="T1048" s="2"/>
      <x:c r="U1048" s="2"/>
      <x:c r="V1048" s="2"/>
      <x:c r="W1048" s="2"/>
      <x:c r="X1048" s="2"/>
      <x:c r="Y1048" s="2"/>
      <x:c r="Z1048" s="2"/>
      <x:c r="AA1048" s="2"/>
      <x:c r="AB1048" s="2"/>
      <x:c r="AC1048" s="2"/>
      <x:c r="AD1048" s="2"/>
      <x:c r="AE1048" s="2"/>
      <x:c r="AF1048" s="2"/>
      <x:c r="AG1048" s="2"/>
      <x:c r="AH1048" s="2"/>
      <x:c r="AI1048" s="2"/>
      <x:c r="AJ1048" s="2"/>
      <x:c r="AK1048" s="2"/>
      <x:c r="AL1048" s="2"/>
      <x:c r="AM1048" s="2"/>
      <x:c r="AN1048" s="2"/>
      <x:c r="AO1048" s="2"/>
      <x:c r="AP1048" s="2"/>
      <x:c r="AQ1048" s="2"/>
      <x:c r="AR1048" s="2"/>
      <x:c r="AS1048" s="2"/>
    </x:row>
    <x:row r="1049">
      <x:c r="B1049" s="2"/>
      <x:c r="C1049" s="2"/>
      <x:c r="D1049" s="2"/>
      <x:c r="E1049" s="2"/>
      <x:c r="F1049" s="2"/>
      <x:c r="G1049" s="2"/>
      <x:c r="H1049" s="2"/>
      <x:c r="I1049" s="2"/>
      <x:c r="J1049" s="2"/>
      <x:c r="K1049" s="2"/>
      <x:c r="L1049" s="2"/>
      <x:c r="M1049" s="2"/>
      <x:c r="N1049" s="2"/>
      <x:c r="O1049" s="2"/>
      <x:c r="P1049" s="2"/>
      <x:c r="Q1049" s="2"/>
      <x:c r="R1049" s="2"/>
      <x:c r="S1049" s="2"/>
      <x:c r="T1049" s="2"/>
      <x:c r="U1049" s="2"/>
      <x:c r="V1049" s="2"/>
      <x:c r="W1049" s="2"/>
      <x:c r="X1049" s="2"/>
      <x:c r="Y1049" s="2"/>
      <x:c r="Z1049" s="2"/>
      <x:c r="AA1049" s="2"/>
      <x:c r="AB1049" s="2"/>
      <x:c r="AC1049" s="2"/>
      <x:c r="AD1049" s="2"/>
      <x:c r="AE1049" s="2"/>
      <x:c r="AF1049" s="2"/>
      <x:c r="AG1049" s="2"/>
      <x:c r="AH1049" s="2"/>
      <x:c r="AI1049" s="2"/>
      <x:c r="AJ1049" s="2"/>
      <x:c r="AK1049" s="2"/>
      <x:c r="AL1049" s="2"/>
      <x:c r="AM1049" s="2"/>
      <x:c r="AN1049" s="2"/>
      <x:c r="AO1049" s="2"/>
      <x:c r="AP1049" s="2"/>
      <x:c r="AQ1049" s="2"/>
      <x:c r="AR1049" s="2"/>
      <x:c r="AS1049" s="2"/>
    </x:row>
    <x:row r="1050">
      <x:c r="B1050" s="2"/>
      <x:c r="C1050" s="2"/>
      <x:c r="D1050" s="2"/>
      <x:c r="E1050" s="2"/>
      <x:c r="F1050" s="2"/>
      <x:c r="G1050" s="2"/>
      <x:c r="H1050" s="2"/>
      <x:c r="I1050" s="2"/>
      <x:c r="J1050" s="2"/>
      <x:c r="K1050" s="2"/>
      <x:c r="L1050" s="2"/>
      <x:c r="M1050" s="2"/>
      <x:c r="N1050" s="2"/>
      <x:c r="O1050" s="2"/>
      <x:c r="P1050" s="2"/>
      <x:c r="Q1050" s="2"/>
      <x:c r="R1050" s="2"/>
      <x:c r="S1050" s="2"/>
      <x:c r="T1050" s="2"/>
      <x:c r="U1050" s="2"/>
      <x:c r="V1050" s="2"/>
      <x:c r="W1050" s="2"/>
      <x:c r="X1050" s="2"/>
      <x:c r="Y1050" s="2"/>
      <x:c r="Z1050" s="2"/>
      <x:c r="AA1050" s="2"/>
      <x:c r="AB1050" s="2"/>
      <x:c r="AC1050" s="2"/>
      <x:c r="AD1050" s="2"/>
      <x:c r="AE1050" s="2"/>
      <x:c r="AF1050" s="2"/>
      <x:c r="AG1050" s="2"/>
      <x:c r="AH1050" s="2"/>
      <x:c r="AI1050" s="2"/>
      <x:c r="AJ1050" s="2"/>
      <x:c r="AK1050" s="2"/>
      <x:c r="AL1050" s="2"/>
      <x:c r="AM1050" s="2"/>
      <x:c r="AN1050" s="2"/>
      <x:c r="AO1050" s="2"/>
      <x:c r="AP1050" s="2"/>
      <x:c r="AQ1050" s="2"/>
      <x:c r="AR1050" s="2"/>
      <x:c r="AS1050" s="2"/>
    </x:row>
    <x:row r="1051">
      <x:c r="B1051" s="2"/>
      <x:c r="C1051" s="2"/>
      <x:c r="D1051" s="2"/>
      <x:c r="E1051" s="2"/>
      <x:c r="F1051" s="2"/>
      <x:c r="G1051" s="2"/>
      <x:c r="H1051" s="2"/>
      <x:c r="I1051" s="2"/>
      <x:c r="J1051" s="2"/>
      <x:c r="K1051" s="2"/>
      <x:c r="L1051" s="2"/>
      <x:c r="M1051" s="2"/>
      <x:c r="N1051" s="2"/>
      <x:c r="O1051" s="2"/>
      <x:c r="P1051" s="2"/>
      <x:c r="Q1051" s="2"/>
      <x:c r="R1051" s="2"/>
      <x:c r="S1051" s="2"/>
      <x:c r="T1051" s="2"/>
      <x:c r="U1051" s="2"/>
      <x:c r="V1051" s="2"/>
      <x:c r="W1051" s="2"/>
      <x:c r="X1051" s="2"/>
      <x:c r="Y1051" s="2"/>
      <x:c r="Z1051" s="2"/>
      <x:c r="AA1051" s="2"/>
      <x:c r="AB1051" s="2"/>
      <x:c r="AC1051" s="2"/>
      <x:c r="AD1051" s="2"/>
      <x:c r="AE1051" s="2"/>
      <x:c r="AF1051" s="2"/>
      <x:c r="AG1051" s="2"/>
      <x:c r="AH1051" s="2"/>
      <x:c r="AI1051" s="2"/>
      <x:c r="AJ1051" s="2"/>
      <x:c r="AK1051" s="2"/>
      <x:c r="AL1051" s="2"/>
      <x:c r="AM1051" s="2"/>
      <x:c r="AN1051" s="2"/>
      <x:c r="AO1051" s="2"/>
      <x:c r="AP1051" s="2"/>
      <x:c r="AQ1051" s="2"/>
      <x:c r="AR1051" s="2"/>
      <x:c r="AS1051" s="2"/>
    </x:row>
    <x:row r="1052">
      <x:c r="B1052" s="2"/>
      <x:c r="C1052" s="2"/>
      <x:c r="D1052" s="2"/>
      <x:c r="E1052" s="2"/>
      <x:c r="F1052" s="2"/>
      <x:c r="G1052" s="2"/>
      <x:c r="H1052" s="2"/>
      <x:c r="I1052" s="2"/>
      <x:c r="J1052" s="2"/>
      <x:c r="K1052" s="2"/>
      <x:c r="L1052" s="2"/>
      <x:c r="M1052" s="2"/>
      <x:c r="N1052" s="2"/>
      <x:c r="O1052" s="2"/>
      <x:c r="P1052" s="2"/>
      <x:c r="Q1052" s="2"/>
      <x:c r="R1052" s="2"/>
      <x:c r="S1052" s="2"/>
      <x:c r="T1052" s="2"/>
      <x:c r="U1052" s="2"/>
      <x:c r="V1052" s="2"/>
      <x:c r="W1052" s="2"/>
      <x:c r="X1052" s="2"/>
      <x:c r="Y1052" s="2"/>
      <x:c r="Z1052" s="2"/>
      <x:c r="AA1052" s="2"/>
      <x:c r="AB1052" s="2"/>
      <x:c r="AC1052" s="2"/>
      <x:c r="AD1052" s="2"/>
      <x:c r="AE1052" s="2"/>
      <x:c r="AF1052" s="2"/>
      <x:c r="AG1052" s="2"/>
      <x:c r="AH1052" s="2"/>
      <x:c r="AI1052" s="2"/>
      <x:c r="AJ1052" s="2"/>
      <x:c r="AK1052" s="2"/>
      <x:c r="AL1052" s="2"/>
      <x:c r="AM1052" s="2"/>
      <x:c r="AN1052" s="2"/>
      <x:c r="AO1052" s="2"/>
      <x:c r="AP1052" s="2"/>
      <x:c r="AQ1052" s="2"/>
      <x:c r="AR1052" s="2"/>
      <x:c r="AS1052" s="2"/>
    </x:row>
    <x:row r="1053">
      <x:c r="B1053" s="2"/>
      <x:c r="C1053" s="2"/>
      <x:c r="D1053" s="2"/>
      <x:c r="E1053" s="2"/>
      <x:c r="F1053" s="2"/>
      <x:c r="G1053" s="2"/>
      <x:c r="H1053" s="2"/>
      <x:c r="I1053" s="2"/>
      <x:c r="J1053" s="2"/>
      <x:c r="K1053" s="2"/>
      <x:c r="L1053" s="2"/>
      <x:c r="M1053" s="2"/>
      <x:c r="N1053" s="2"/>
      <x:c r="O1053" s="2"/>
      <x:c r="P1053" s="2"/>
      <x:c r="Q1053" s="2"/>
      <x:c r="R1053" s="2"/>
      <x:c r="S1053" s="2"/>
      <x:c r="T1053" s="2"/>
      <x:c r="U1053" s="2"/>
      <x:c r="V1053" s="2"/>
      <x:c r="W1053" s="2"/>
      <x:c r="X1053" s="2"/>
      <x:c r="Y1053" s="2"/>
      <x:c r="Z1053" s="2"/>
      <x:c r="AA1053" s="2"/>
      <x:c r="AB1053" s="2"/>
      <x:c r="AC1053" s="2"/>
      <x:c r="AD1053" s="2"/>
      <x:c r="AE1053" s="2"/>
      <x:c r="AF1053" s="2"/>
      <x:c r="AG1053" s="2"/>
      <x:c r="AH1053" s="2"/>
      <x:c r="AI1053" s="2"/>
      <x:c r="AJ1053" s="2"/>
      <x:c r="AK1053" s="2"/>
      <x:c r="AL1053" s="2"/>
      <x:c r="AM1053" s="2"/>
      <x:c r="AN1053" s="2"/>
      <x:c r="AO1053" s="2"/>
      <x:c r="AP1053" s="2"/>
      <x:c r="AQ1053" s="2"/>
      <x:c r="AR1053" s="2"/>
      <x:c r="AS1053" s="2"/>
    </x:row>
    <x:row r="1054">
      <x:c r="B1054" s="2"/>
      <x:c r="C1054" s="2"/>
      <x:c r="D1054" s="2"/>
      <x:c r="E1054" s="2"/>
      <x:c r="F1054" s="2"/>
      <x:c r="G1054" s="2"/>
      <x:c r="H1054" s="2"/>
      <x:c r="I1054" s="2"/>
      <x:c r="J1054" s="2"/>
      <x:c r="K1054" s="2"/>
      <x:c r="L1054" s="2"/>
      <x:c r="M1054" s="2"/>
      <x:c r="N1054" s="2"/>
      <x:c r="O1054" s="2"/>
      <x:c r="P1054" s="2"/>
      <x:c r="Q1054" s="2"/>
      <x:c r="R1054" s="2"/>
      <x:c r="S1054" s="2"/>
      <x:c r="T1054" s="2"/>
      <x:c r="U1054" s="2"/>
      <x:c r="V1054" s="2"/>
      <x:c r="W1054" s="2"/>
      <x:c r="X1054" s="2"/>
      <x:c r="Y1054" s="2"/>
      <x:c r="Z1054" s="2"/>
      <x:c r="AA1054" s="2"/>
      <x:c r="AB1054" s="2"/>
      <x:c r="AC1054" s="2"/>
      <x:c r="AD1054" s="2"/>
      <x:c r="AE1054" s="2"/>
      <x:c r="AF1054" s="2"/>
      <x:c r="AG1054" s="2"/>
      <x:c r="AH1054" s="2"/>
      <x:c r="AI1054" s="2"/>
      <x:c r="AJ1054" s="2"/>
      <x:c r="AK1054" s="2"/>
      <x:c r="AL1054" s="2"/>
      <x:c r="AM1054" s="2"/>
      <x:c r="AN1054" s="2"/>
      <x:c r="AO1054" s="2"/>
      <x:c r="AP1054" s="2"/>
      <x:c r="AQ1054" s="2"/>
      <x:c r="AR1054" s="2"/>
      <x:c r="AS1054" s="2"/>
    </x:row>
    <x:row r="1055">
      <x:c r="B1055" s="2"/>
      <x:c r="C1055" s="2"/>
      <x:c r="D1055" s="2"/>
      <x:c r="E1055" s="2"/>
      <x:c r="F1055" s="2"/>
      <x:c r="G1055" s="2"/>
      <x:c r="H1055" s="2"/>
      <x:c r="I1055" s="2"/>
      <x:c r="J1055" s="2"/>
      <x:c r="K1055" s="2"/>
      <x:c r="L1055" s="2"/>
      <x:c r="M1055" s="2"/>
      <x:c r="N1055" s="2"/>
      <x:c r="O1055" s="2"/>
      <x:c r="P1055" s="2"/>
      <x:c r="Q1055" s="2"/>
      <x:c r="R1055" s="2"/>
      <x:c r="S1055" s="2"/>
      <x:c r="T1055" s="2"/>
      <x:c r="U1055" s="2"/>
      <x:c r="V1055" s="2"/>
      <x:c r="W1055" s="2"/>
      <x:c r="X1055" s="2"/>
      <x:c r="Y1055" s="2"/>
      <x:c r="Z1055" s="2"/>
      <x:c r="AA1055" s="2"/>
      <x:c r="AB1055" s="2"/>
      <x:c r="AC1055" s="2"/>
      <x:c r="AD1055" s="2"/>
      <x:c r="AE1055" s="2"/>
      <x:c r="AF1055" s="2"/>
      <x:c r="AG1055" s="2"/>
      <x:c r="AH1055" s="2"/>
      <x:c r="AI1055" s="2"/>
      <x:c r="AJ1055" s="2"/>
      <x:c r="AK1055" s="2"/>
      <x:c r="AL1055" s="2"/>
      <x:c r="AM1055" s="2"/>
      <x:c r="AN1055" s="2"/>
      <x:c r="AO1055" s="2"/>
      <x:c r="AP1055" s="2"/>
      <x:c r="AQ1055" s="2"/>
      <x:c r="AR1055" s="2"/>
      <x:c r="AS1055" s="2"/>
    </x:row>
    <x:row r="1056">
      <x:c r="B1056" s="2"/>
      <x:c r="C1056" s="2"/>
      <x:c r="D1056" s="2"/>
      <x:c r="E1056" s="2"/>
      <x:c r="F1056" s="2"/>
      <x:c r="G1056" s="2"/>
      <x:c r="H1056" s="2"/>
      <x:c r="I1056" s="2"/>
      <x:c r="J1056" s="2"/>
      <x:c r="K1056" s="2"/>
      <x:c r="L1056" s="2"/>
      <x:c r="M1056" s="2"/>
      <x:c r="N1056" s="2"/>
      <x:c r="O1056" s="2"/>
      <x:c r="P1056" s="2"/>
      <x:c r="Q1056" s="2"/>
      <x:c r="R1056" s="2"/>
      <x:c r="S1056" s="2"/>
      <x:c r="T1056" s="2"/>
      <x:c r="U1056" s="2"/>
      <x:c r="V1056" s="2"/>
      <x:c r="W1056" s="2"/>
      <x:c r="X1056" s="2"/>
      <x:c r="Y1056" s="2"/>
      <x:c r="Z1056" s="2"/>
      <x:c r="AA1056" s="2"/>
      <x:c r="AB1056" s="2"/>
      <x:c r="AC1056" s="2"/>
      <x:c r="AD1056" s="2"/>
      <x:c r="AE1056" s="2"/>
      <x:c r="AF1056" s="2"/>
      <x:c r="AG1056" s="2"/>
      <x:c r="AH1056" s="2"/>
      <x:c r="AI1056" s="2"/>
      <x:c r="AJ1056" s="2"/>
      <x:c r="AK1056" s="2"/>
      <x:c r="AL1056" s="2"/>
      <x:c r="AM1056" s="2"/>
      <x:c r="AN1056" s="2"/>
      <x:c r="AO1056" s="2"/>
      <x:c r="AP1056" s="2"/>
      <x:c r="AQ1056" s="2"/>
      <x:c r="AR1056" s="2"/>
      <x:c r="AS1056" s="2"/>
    </x:row>
    <x:row r="1057">
      <x:c r="B1057" s="2"/>
      <x:c r="C1057" s="2"/>
      <x:c r="D1057" s="2"/>
      <x:c r="E1057" s="2"/>
      <x:c r="F1057" s="2"/>
      <x:c r="G1057" s="2"/>
      <x:c r="H1057" s="2"/>
      <x:c r="I1057" s="2"/>
      <x:c r="J1057" s="2"/>
      <x:c r="K1057" s="2"/>
      <x:c r="L1057" s="2"/>
      <x:c r="M1057" s="2"/>
      <x:c r="N1057" s="2"/>
      <x:c r="O1057" s="2"/>
      <x:c r="P1057" s="2"/>
      <x:c r="Q1057" s="2"/>
      <x:c r="R1057" s="2"/>
      <x:c r="S1057" s="2"/>
      <x:c r="T1057" s="2"/>
      <x:c r="U1057" s="2"/>
      <x:c r="V1057" s="2"/>
      <x:c r="W1057" s="2"/>
      <x:c r="X1057" s="2"/>
      <x:c r="Y1057" s="2"/>
      <x:c r="Z1057" s="2"/>
      <x:c r="AA1057" s="2"/>
      <x:c r="AB1057" s="2"/>
      <x:c r="AC1057" s="2"/>
      <x:c r="AD1057" s="2"/>
      <x:c r="AE1057" s="2"/>
      <x:c r="AF1057" s="2"/>
      <x:c r="AG1057" s="2"/>
      <x:c r="AH1057" s="2"/>
      <x:c r="AI1057" s="2"/>
      <x:c r="AJ1057" s="2"/>
      <x:c r="AK1057" s="2"/>
      <x:c r="AL1057" s="2"/>
      <x:c r="AM1057" s="2"/>
      <x:c r="AN1057" s="2"/>
      <x:c r="AO1057" s="2"/>
      <x:c r="AP1057" s="2"/>
      <x:c r="AQ1057" s="2"/>
      <x:c r="AR1057" s="2"/>
      <x:c r="AS1057" s="2"/>
    </x:row>
    <x:row r="1058">
      <x:c r="B1058" s="2"/>
      <x:c r="C1058" s="2"/>
      <x:c r="D1058" s="2"/>
      <x:c r="E1058" s="2"/>
      <x:c r="F1058" s="2"/>
      <x:c r="G1058" s="2"/>
      <x:c r="H1058" s="2"/>
      <x:c r="I1058" s="2"/>
      <x:c r="J1058" s="2"/>
      <x:c r="K1058" s="2"/>
      <x:c r="L1058" s="2"/>
      <x:c r="M1058" s="2"/>
      <x:c r="N1058" s="2"/>
      <x:c r="O1058" s="2"/>
      <x:c r="P1058" s="2"/>
      <x:c r="Q1058" s="2"/>
      <x:c r="R1058" s="2"/>
      <x:c r="S1058" s="2"/>
      <x:c r="T1058" s="2"/>
      <x:c r="U1058" s="2"/>
      <x:c r="V1058" s="2"/>
      <x:c r="W1058" s="2"/>
      <x:c r="X1058" s="2"/>
      <x:c r="Y1058" s="2"/>
      <x:c r="Z1058" s="2"/>
      <x:c r="AA1058" s="2"/>
      <x:c r="AB1058" s="2"/>
      <x:c r="AC1058" s="2"/>
      <x:c r="AD1058" s="2"/>
      <x:c r="AE1058" s="2"/>
      <x:c r="AF1058" s="2"/>
      <x:c r="AG1058" s="2"/>
      <x:c r="AH1058" s="2"/>
      <x:c r="AI1058" s="2"/>
      <x:c r="AJ1058" s="2"/>
      <x:c r="AK1058" s="2"/>
      <x:c r="AL1058" s="2"/>
      <x:c r="AM1058" s="2"/>
      <x:c r="AN1058" s="2"/>
      <x:c r="AO1058" s="2"/>
      <x:c r="AP1058" s="2"/>
      <x:c r="AQ1058" s="2"/>
      <x:c r="AR1058" s="2"/>
      <x:c r="AS1058" s="2"/>
    </x:row>
    <x:row r="1059">
      <x:c r="B1059" s="2"/>
      <x:c r="C1059" s="2"/>
      <x:c r="D1059" s="2"/>
      <x:c r="E1059" s="2"/>
      <x:c r="F1059" s="2"/>
      <x:c r="G1059" s="2"/>
      <x:c r="H1059" s="2"/>
      <x:c r="I1059" s="2"/>
      <x:c r="J1059" s="2"/>
      <x:c r="K1059" s="2"/>
      <x:c r="L1059" s="2"/>
      <x:c r="M1059" s="2"/>
      <x:c r="N1059" s="2"/>
      <x:c r="O1059" s="2"/>
      <x:c r="P1059" s="2"/>
      <x:c r="Q1059" s="2"/>
      <x:c r="R1059" s="2"/>
      <x:c r="S1059" s="2"/>
      <x:c r="T1059" s="2"/>
      <x:c r="U1059" s="2"/>
      <x:c r="V1059" s="2"/>
      <x:c r="W1059" s="2"/>
      <x:c r="X1059" s="2"/>
      <x:c r="Y1059" s="2"/>
      <x:c r="Z1059" s="2"/>
      <x:c r="AA1059" s="2"/>
      <x:c r="AB1059" s="2"/>
      <x:c r="AC1059" s="2"/>
      <x:c r="AD1059" s="2"/>
      <x:c r="AE1059" s="2"/>
      <x:c r="AF1059" s="2"/>
      <x:c r="AG1059" s="2"/>
      <x:c r="AH1059" s="2"/>
      <x:c r="AI1059" s="2"/>
      <x:c r="AJ1059" s="2"/>
      <x:c r="AK1059" s="2"/>
      <x:c r="AL1059" s="2"/>
      <x:c r="AM1059" s="2"/>
      <x:c r="AN1059" s="2"/>
      <x:c r="AO1059" s="2"/>
      <x:c r="AP1059" s="2"/>
      <x:c r="AQ1059" s="2"/>
      <x:c r="AR1059" s="2"/>
      <x:c r="AS1059" s="2"/>
    </x:row>
    <x:row r="1060">
      <x:c r="B1060" s="2"/>
      <x:c r="C1060" s="2"/>
      <x:c r="D1060" s="2"/>
      <x:c r="E1060" s="2"/>
      <x:c r="F1060" s="2"/>
      <x:c r="G1060" s="2"/>
      <x:c r="H1060" s="2"/>
      <x:c r="I1060" s="2"/>
      <x:c r="J1060" s="2"/>
      <x:c r="K1060" s="2"/>
      <x:c r="L1060" s="2"/>
      <x:c r="M1060" s="2"/>
      <x:c r="N1060" s="2"/>
      <x:c r="O1060" s="2"/>
      <x:c r="P1060" s="2"/>
      <x:c r="Q1060" s="2"/>
      <x:c r="R1060" s="2"/>
      <x:c r="S1060" s="2"/>
      <x:c r="T1060" s="2"/>
      <x:c r="U1060" s="2"/>
      <x:c r="V1060" s="2"/>
      <x:c r="W1060" s="2"/>
      <x:c r="X1060" s="2"/>
      <x:c r="Y1060" s="2"/>
      <x:c r="Z1060" s="2"/>
      <x:c r="AA1060" s="2"/>
      <x:c r="AB1060" s="2"/>
      <x:c r="AC1060" s="2"/>
      <x:c r="AD1060" s="2"/>
      <x:c r="AE1060" s="2"/>
      <x:c r="AF1060" s="2"/>
      <x:c r="AG1060" s="2"/>
      <x:c r="AH1060" s="2"/>
      <x:c r="AI1060" s="2"/>
      <x:c r="AJ1060" s="2"/>
      <x:c r="AK1060" s="2"/>
      <x:c r="AL1060" s="2"/>
      <x:c r="AM1060" s="2"/>
      <x:c r="AN1060" s="2"/>
      <x:c r="AO1060" s="2"/>
      <x:c r="AP1060" s="2"/>
      <x:c r="AQ1060" s="2"/>
      <x:c r="AR1060" s="2"/>
      <x:c r="AS1060" s="2"/>
    </x:row>
    <x:row r="1061">
      <x:c r="B1061" s="2"/>
      <x:c r="C1061" s="2"/>
      <x:c r="D1061" s="2"/>
      <x:c r="E1061" s="2"/>
      <x:c r="F1061" s="2"/>
      <x:c r="G1061" s="2"/>
      <x:c r="H1061" s="2"/>
      <x:c r="I1061" s="2"/>
      <x:c r="J1061" s="2"/>
      <x:c r="K1061" s="2"/>
      <x:c r="L1061" s="2"/>
      <x:c r="M1061" s="2"/>
      <x:c r="N1061" s="2"/>
      <x:c r="O1061" s="2"/>
      <x:c r="P1061" s="2"/>
      <x:c r="Q1061" s="2"/>
      <x:c r="R1061" s="2"/>
      <x:c r="S1061" s="2"/>
      <x:c r="T1061" s="2"/>
      <x:c r="U1061" s="2"/>
      <x:c r="V1061" s="2"/>
      <x:c r="W1061" s="2"/>
      <x:c r="X1061" s="2"/>
      <x:c r="Y1061" s="2"/>
      <x:c r="Z1061" s="2"/>
      <x:c r="AA1061" s="2"/>
      <x:c r="AB1061" s="2"/>
      <x:c r="AC1061" s="2"/>
      <x:c r="AD1061" s="2"/>
      <x:c r="AE1061" s="2"/>
      <x:c r="AF1061" s="2"/>
      <x:c r="AG1061" s="2"/>
      <x:c r="AH1061" s="2"/>
      <x:c r="AI1061" s="2"/>
      <x:c r="AJ1061" s="2"/>
      <x:c r="AK1061" s="2"/>
      <x:c r="AL1061" s="2"/>
      <x:c r="AM1061" s="2"/>
      <x:c r="AN1061" s="2"/>
      <x:c r="AO1061" s="2"/>
      <x:c r="AP1061" s="2"/>
      <x:c r="AQ1061" s="2"/>
      <x:c r="AR1061" s="2"/>
      <x:c r="AS1061" s="2"/>
    </x:row>
    <x:row r="1062">
      <x:c r="B1062" s="2"/>
      <x:c r="C1062" s="2"/>
      <x:c r="D1062" s="2"/>
      <x:c r="E1062" s="2"/>
      <x:c r="F1062" s="2"/>
      <x:c r="G1062" s="2"/>
      <x:c r="H1062" s="2"/>
      <x:c r="I1062" s="2"/>
      <x:c r="J1062" s="2"/>
      <x:c r="K1062" s="2"/>
      <x:c r="L1062" s="2"/>
      <x:c r="M1062" s="2"/>
      <x:c r="N1062" s="2"/>
      <x:c r="O1062" s="2"/>
      <x:c r="P1062" s="2"/>
      <x:c r="Q1062" s="2"/>
      <x:c r="R1062" s="2"/>
      <x:c r="S1062" s="2"/>
      <x:c r="T1062" s="2"/>
      <x:c r="U1062" s="2"/>
      <x:c r="V1062" s="2"/>
      <x:c r="W1062" s="2"/>
      <x:c r="X1062" s="2"/>
      <x:c r="Y1062" s="2"/>
      <x:c r="Z1062" s="2"/>
      <x:c r="AA1062" s="2"/>
      <x:c r="AB1062" s="2"/>
      <x:c r="AC1062" s="2"/>
      <x:c r="AD1062" s="2"/>
      <x:c r="AE1062" s="2"/>
      <x:c r="AF1062" s="2"/>
      <x:c r="AG1062" s="2"/>
      <x:c r="AH1062" s="2"/>
      <x:c r="AI1062" s="2"/>
      <x:c r="AJ1062" s="2"/>
      <x:c r="AK1062" s="2"/>
      <x:c r="AL1062" s="2"/>
      <x:c r="AM1062" s="2"/>
      <x:c r="AN1062" s="2"/>
      <x:c r="AO1062" s="2"/>
      <x:c r="AP1062" s="2"/>
      <x:c r="AQ1062" s="2"/>
      <x:c r="AR1062" s="2"/>
      <x:c r="AS1062" s="2"/>
    </x:row>
    <x:row r="1063">
      <x:c r="B1063" s="2"/>
      <x:c r="C1063" s="2"/>
      <x:c r="D1063" s="2"/>
      <x:c r="E1063" s="2"/>
      <x:c r="F1063" s="2"/>
      <x:c r="G1063" s="2"/>
      <x:c r="H1063" s="2"/>
      <x:c r="I1063" s="2"/>
      <x:c r="J1063" s="2"/>
      <x:c r="K1063" s="2"/>
      <x:c r="L1063" s="2"/>
      <x:c r="M1063" s="2"/>
      <x:c r="N1063" s="2"/>
      <x:c r="O1063" s="2"/>
      <x:c r="P1063" s="2"/>
      <x:c r="Q1063" s="2"/>
      <x:c r="R1063" s="2"/>
      <x:c r="S1063" s="2"/>
      <x:c r="T1063" s="2"/>
      <x:c r="U1063" s="2"/>
      <x:c r="V1063" s="2"/>
      <x:c r="W1063" s="2"/>
      <x:c r="X1063" s="2"/>
      <x:c r="Y1063" s="2"/>
      <x:c r="Z1063" s="2"/>
      <x:c r="AA1063" s="2"/>
      <x:c r="AB1063" s="2"/>
      <x:c r="AC1063" s="2"/>
      <x:c r="AD1063" s="2"/>
      <x:c r="AE1063" s="2"/>
      <x:c r="AF1063" s="2"/>
      <x:c r="AG1063" s="2"/>
      <x:c r="AH1063" s="2"/>
      <x:c r="AI1063" s="2"/>
      <x:c r="AJ1063" s="2"/>
      <x:c r="AK1063" s="2"/>
      <x:c r="AL1063" s="2"/>
      <x:c r="AM1063" s="2"/>
      <x:c r="AN1063" s="2"/>
      <x:c r="AO1063" s="2"/>
      <x:c r="AP1063" s="2"/>
      <x:c r="AQ1063" s="2"/>
      <x:c r="AR1063" s="2"/>
      <x:c r="AS1063" s="2"/>
    </x:row>
    <x:row r="1064">
      <x:c r="B1064" s="2"/>
      <x:c r="C1064" s="2"/>
      <x:c r="D1064" s="2"/>
      <x:c r="E1064" s="2"/>
      <x:c r="F1064" s="2"/>
      <x:c r="G1064" s="2"/>
      <x:c r="H1064" s="2"/>
      <x:c r="I1064" s="2"/>
      <x:c r="J1064" s="2"/>
      <x:c r="K1064" s="2"/>
      <x:c r="L1064" s="2"/>
      <x:c r="M1064" s="2"/>
      <x:c r="N1064" s="2"/>
      <x:c r="O1064" s="2"/>
      <x:c r="P1064" s="2"/>
      <x:c r="Q1064" s="2"/>
      <x:c r="R1064" s="2"/>
      <x:c r="S1064" s="2"/>
      <x:c r="T1064" s="2"/>
      <x:c r="U1064" s="2"/>
      <x:c r="V1064" s="2"/>
      <x:c r="W1064" s="2"/>
      <x:c r="X1064" s="2"/>
      <x:c r="Y1064" s="2"/>
      <x:c r="Z1064" s="2"/>
      <x:c r="AA1064" s="2"/>
      <x:c r="AB1064" s="2"/>
      <x:c r="AC1064" s="2"/>
      <x:c r="AD1064" s="2"/>
      <x:c r="AE1064" s="2"/>
      <x:c r="AF1064" s="2"/>
      <x:c r="AG1064" s="2"/>
      <x:c r="AH1064" s="2"/>
      <x:c r="AI1064" s="2"/>
      <x:c r="AJ1064" s="2"/>
      <x:c r="AK1064" s="2"/>
      <x:c r="AL1064" s="2"/>
      <x:c r="AM1064" s="2"/>
      <x:c r="AN1064" s="2"/>
      <x:c r="AO1064" s="2"/>
      <x:c r="AP1064" s="2"/>
      <x:c r="AQ1064" s="2"/>
      <x:c r="AR1064" s="2"/>
      <x:c r="AS1064" s="2"/>
    </x:row>
    <x:row r="1065">
      <x:c r="B1065" s="2"/>
      <x:c r="C1065" s="2"/>
      <x:c r="D1065" s="2"/>
      <x:c r="E1065" s="2"/>
      <x:c r="F1065" s="2"/>
      <x:c r="G1065" s="2"/>
      <x:c r="H1065" s="2"/>
      <x:c r="I1065" s="2"/>
      <x:c r="J1065" s="2"/>
      <x:c r="K1065" s="2"/>
      <x:c r="L1065" s="2"/>
      <x:c r="M1065" s="2"/>
      <x:c r="N1065" s="2"/>
      <x:c r="O1065" s="2"/>
      <x:c r="P1065" s="2"/>
      <x:c r="Q1065" s="2"/>
      <x:c r="R1065" s="2"/>
      <x:c r="S1065" s="2"/>
      <x:c r="T1065" s="2"/>
      <x:c r="U1065" s="2"/>
      <x:c r="V1065" s="2"/>
      <x:c r="W1065" s="2"/>
      <x:c r="X1065" s="2"/>
      <x:c r="Y1065" s="2"/>
      <x:c r="Z1065" s="2"/>
      <x:c r="AA1065" s="2"/>
      <x:c r="AB1065" s="2"/>
      <x:c r="AC1065" s="2"/>
      <x:c r="AD1065" s="2"/>
      <x:c r="AE1065" s="2"/>
      <x:c r="AF1065" s="2"/>
      <x:c r="AG1065" s="2"/>
      <x:c r="AH1065" s="2"/>
      <x:c r="AI1065" s="2"/>
      <x:c r="AJ1065" s="2"/>
      <x:c r="AK1065" s="2"/>
      <x:c r="AL1065" s="2"/>
      <x:c r="AM1065" s="2"/>
      <x:c r="AN1065" s="2"/>
      <x:c r="AO1065" s="2"/>
      <x:c r="AP1065" s="2"/>
      <x:c r="AQ1065" s="2"/>
      <x:c r="AR1065" s="2"/>
      <x:c r="AS1065" s="2"/>
    </x:row>
    <x:row r="1066">
      <x:c r="B1066" s="2"/>
      <x:c r="C1066" s="2"/>
      <x:c r="D1066" s="2"/>
      <x:c r="E1066" s="2"/>
      <x:c r="F1066" s="2"/>
      <x:c r="G1066" s="2"/>
      <x:c r="H1066" s="2"/>
      <x:c r="I1066" s="2"/>
      <x:c r="J1066" s="2"/>
      <x:c r="K1066" s="2"/>
      <x:c r="L1066" s="2"/>
      <x:c r="M1066" s="2"/>
      <x:c r="N1066" s="2"/>
      <x:c r="O1066" s="2"/>
      <x:c r="P1066" s="2"/>
      <x:c r="Q1066" s="2"/>
      <x:c r="R1066" s="2"/>
      <x:c r="S1066" s="2"/>
      <x:c r="T1066" s="2"/>
      <x:c r="U1066" s="2"/>
      <x:c r="V1066" s="2"/>
      <x:c r="W1066" s="2"/>
      <x:c r="X1066" s="2"/>
      <x:c r="Y1066" s="2"/>
      <x:c r="Z1066" s="2"/>
      <x:c r="AA1066" s="2"/>
      <x:c r="AB1066" s="2"/>
      <x:c r="AC1066" s="2"/>
      <x:c r="AD1066" s="2"/>
      <x:c r="AE1066" s="2"/>
      <x:c r="AF1066" s="2"/>
      <x:c r="AG1066" s="2"/>
      <x:c r="AH1066" s="2"/>
      <x:c r="AI1066" s="2"/>
      <x:c r="AJ1066" s="2"/>
      <x:c r="AK1066" s="2"/>
      <x:c r="AL1066" s="2"/>
      <x:c r="AM1066" s="2"/>
      <x:c r="AN1066" s="2"/>
      <x:c r="AO1066" s="2"/>
      <x:c r="AP1066" s="2"/>
      <x:c r="AQ1066" s="2"/>
      <x:c r="AR1066" s="2"/>
      <x:c r="AS1066" s="2"/>
    </x:row>
    <x:row r="1067">
      <x:c r="B1067" s="2"/>
      <x:c r="C1067" s="2"/>
      <x:c r="D1067" s="2"/>
      <x:c r="E1067" s="2"/>
      <x:c r="F1067" s="2"/>
      <x:c r="G1067" s="2"/>
      <x:c r="H1067" s="2"/>
      <x:c r="I1067" s="2"/>
      <x:c r="J1067" s="2"/>
      <x:c r="K1067" s="2"/>
      <x:c r="L1067" s="2"/>
      <x:c r="M1067" s="2"/>
      <x:c r="N1067" s="2"/>
      <x:c r="O1067" s="2"/>
      <x:c r="P1067" s="2"/>
      <x:c r="Q1067" s="2"/>
      <x:c r="R1067" s="2"/>
      <x:c r="S1067" s="2"/>
      <x:c r="T1067" s="2"/>
      <x:c r="U1067" s="2"/>
      <x:c r="V1067" s="2"/>
      <x:c r="W1067" s="2"/>
      <x:c r="X1067" s="2"/>
      <x:c r="Y1067" s="2"/>
      <x:c r="Z1067" s="2"/>
      <x:c r="AA1067" s="2"/>
      <x:c r="AB1067" s="2"/>
      <x:c r="AC1067" s="2"/>
      <x:c r="AD1067" s="2"/>
      <x:c r="AE1067" s="2"/>
      <x:c r="AF1067" s="2"/>
      <x:c r="AG1067" s="2"/>
      <x:c r="AH1067" s="2"/>
      <x:c r="AI1067" s="2"/>
      <x:c r="AJ1067" s="2"/>
      <x:c r="AK1067" s="2"/>
      <x:c r="AL1067" s="2"/>
      <x:c r="AM1067" s="2"/>
      <x:c r="AN1067" s="2"/>
      <x:c r="AO1067" s="2"/>
      <x:c r="AP1067" s="2"/>
      <x:c r="AQ1067" s="2"/>
      <x:c r="AR1067" s="2"/>
      <x:c r="AS1067" s="2"/>
    </x:row>
    <x:row r="1068">
      <x:c r="B1068" s="2"/>
      <x:c r="C1068" s="2"/>
      <x:c r="D1068" s="2"/>
      <x:c r="E1068" s="2"/>
      <x:c r="F1068" s="2"/>
      <x:c r="G1068" s="2"/>
      <x:c r="H1068" s="2"/>
      <x:c r="I1068" s="2"/>
      <x:c r="J1068" s="2"/>
      <x:c r="K1068" s="2"/>
      <x:c r="L1068" s="2"/>
      <x:c r="M1068" s="2"/>
      <x:c r="N1068" s="2"/>
      <x:c r="O1068" s="2"/>
      <x:c r="P1068" s="2"/>
      <x:c r="Q1068" s="2"/>
      <x:c r="R1068" s="2"/>
      <x:c r="S1068" s="2"/>
      <x:c r="T1068" s="2"/>
      <x:c r="U1068" s="2"/>
      <x:c r="V1068" s="2"/>
      <x:c r="W1068" s="2"/>
      <x:c r="X1068" s="2"/>
      <x:c r="Y1068" s="2"/>
      <x:c r="Z1068" s="2"/>
      <x:c r="AA1068" s="2"/>
      <x:c r="AB1068" s="2"/>
      <x:c r="AC1068" s="2"/>
      <x:c r="AD1068" s="2"/>
      <x:c r="AE1068" s="2"/>
      <x:c r="AF1068" s="2"/>
      <x:c r="AG1068" s="2"/>
      <x:c r="AH1068" s="2"/>
      <x:c r="AI1068" s="2"/>
      <x:c r="AJ1068" s="2"/>
      <x:c r="AK1068" s="2"/>
      <x:c r="AL1068" s="2"/>
      <x:c r="AM1068" s="2"/>
      <x:c r="AN1068" s="2"/>
      <x:c r="AO1068" s="2"/>
      <x:c r="AP1068" s="2"/>
      <x:c r="AQ1068" s="2"/>
      <x:c r="AR1068" s="2"/>
      <x:c r="AS1068" s="2"/>
    </x:row>
    <x:row r="1069">
      <x:c r="B1069" s="2"/>
      <x:c r="C1069" s="2"/>
      <x:c r="D1069" s="2"/>
      <x:c r="E1069" s="2"/>
      <x:c r="F1069" s="2"/>
      <x:c r="G1069" s="2"/>
      <x:c r="H1069" s="2"/>
      <x:c r="I1069" s="2"/>
      <x:c r="J1069" s="2"/>
      <x:c r="K1069" s="2"/>
      <x:c r="L1069" s="2"/>
      <x:c r="M1069" s="2"/>
      <x:c r="N1069" s="2"/>
      <x:c r="O1069" s="2"/>
      <x:c r="P1069" s="2"/>
      <x:c r="Q1069" s="2"/>
      <x:c r="R1069" s="2"/>
      <x:c r="S1069" s="2"/>
      <x:c r="T1069" s="2"/>
      <x:c r="U1069" s="2"/>
      <x:c r="V1069" s="2"/>
      <x:c r="W1069" s="2"/>
      <x:c r="X1069" s="2"/>
      <x:c r="Y1069" s="2"/>
      <x:c r="Z1069" s="2"/>
      <x:c r="AA1069" s="2"/>
      <x:c r="AB1069" s="2"/>
      <x:c r="AC1069" s="2"/>
      <x:c r="AD1069" s="2"/>
      <x:c r="AE1069" s="2"/>
      <x:c r="AF1069" s="2"/>
      <x:c r="AG1069" s="2"/>
      <x:c r="AH1069" s="2"/>
      <x:c r="AI1069" s="2"/>
      <x:c r="AJ1069" s="2"/>
      <x:c r="AK1069" s="2"/>
      <x:c r="AL1069" s="2"/>
      <x:c r="AM1069" s="2"/>
      <x:c r="AN1069" s="2"/>
      <x:c r="AO1069" s="2"/>
      <x:c r="AP1069" s="2"/>
      <x:c r="AQ1069" s="2"/>
      <x:c r="AR1069" s="2"/>
      <x:c r="AS1069" s="2"/>
    </x:row>
    <x:row r="1070">
      <x:c r="B1070" s="2"/>
      <x:c r="C1070" s="2"/>
      <x:c r="D1070" s="2"/>
      <x:c r="E1070" s="2"/>
      <x:c r="F1070" s="2"/>
      <x:c r="G1070" s="2"/>
      <x:c r="H1070" s="2"/>
      <x:c r="I1070" s="2"/>
      <x:c r="J1070" s="2"/>
      <x:c r="K1070" s="2"/>
      <x:c r="L1070" s="2"/>
      <x:c r="M1070" s="2"/>
      <x:c r="N1070" s="2"/>
      <x:c r="O1070" s="2"/>
      <x:c r="P1070" s="2"/>
      <x:c r="Q1070" s="2"/>
      <x:c r="R1070" s="2"/>
      <x:c r="S1070" s="2"/>
      <x:c r="T1070" s="2"/>
      <x:c r="U1070" s="2"/>
      <x:c r="V1070" s="2"/>
      <x:c r="W1070" s="2"/>
      <x:c r="X1070" s="2"/>
      <x:c r="Y1070" s="2"/>
      <x:c r="Z1070" s="2"/>
      <x:c r="AA1070" s="2"/>
      <x:c r="AB1070" s="2"/>
      <x:c r="AC1070" s="2"/>
      <x:c r="AD1070" s="2"/>
      <x:c r="AE1070" s="2"/>
      <x:c r="AF1070" s="2"/>
      <x:c r="AG1070" s="2"/>
      <x:c r="AH1070" s="2"/>
      <x:c r="AI1070" s="2"/>
      <x:c r="AJ1070" s="2"/>
      <x:c r="AK1070" s="2"/>
      <x:c r="AL1070" s="2"/>
      <x:c r="AM1070" s="2"/>
      <x:c r="AN1070" s="2"/>
      <x:c r="AO1070" s="2"/>
      <x:c r="AP1070" s="2"/>
      <x:c r="AQ1070" s="2"/>
      <x:c r="AR1070" s="2"/>
      <x:c r="AS1070" s="2"/>
    </x:row>
    <x:row r="1071">
      <x:c r="B1071" s="2"/>
      <x:c r="C1071" s="2"/>
      <x:c r="D1071" s="2"/>
      <x:c r="E1071" s="2"/>
      <x:c r="F1071" s="2"/>
      <x:c r="G1071" s="2"/>
      <x:c r="H1071" s="2"/>
      <x:c r="I1071" s="2"/>
      <x:c r="J1071" s="2"/>
      <x:c r="K1071" s="2"/>
      <x:c r="L1071" s="2"/>
      <x:c r="M1071" s="2"/>
      <x:c r="N1071" s="2"/>
      <x:c r="O1071" s="2"/>
      <x:c r="P1071" s="2"/>
      <x:c r="Q1071" s="2"/>
      <x:c r="R1071" s="2"/>
      <x:c r="S1071" s="2"/>
      <x:c r="T1071" s="2"/>
      <x:c r="U1071" s="2"/>
      <x:c r="V1071" s="2"/>
      <x:c r="W1071" s="2"/>
      <x:c r="X1071" s="2"/>
      <x:c r="Y1071" s="2"/>
      <x:c r="Z1071" s="2"/>
      <x:c r="AA1071" s="2"/>
      <x:c r="AB1071" s="2"/>
      <x:c r="AC1071" s="2"/>
      <x:c r="AD1071" s="2"/>
      <x:c r="AE1071" s="2"/>
      <x:c r="AF1071" s="2"/>
      <x:c r="AG1071" s="2"/>
      <x:c r="AH1071" s="2"/>
      <x:c r="AI1071" s="2"/>
      <x:c r="AJ1071" s="2"/>
      <x:c r="AK1071" s="2"/>
      <x:c r="AL1071" s="2"/>
      <x:c r="AM1071" s="2"/>
      <x:c r="AN1071" s="2"/>
      <x:c r="AO1071" s="2"/>
      <x:c r="AP1071" s="2"/>
      <x:c r="AQ1071" s="2"/>
      <x:c r="AR1071" s="2"/>
      <x:c r="AS1071" s="2"/>
    </x:row>
    <x:row r="1072">
      <x:c r="B1072" s="2"/>
      <x:c r="C1072" s="2"/>
      <x:c r="D1072" s="2"/>
      <x:c r="E1072" s="2"/>
      <x:c r="F1072" s="2"/>
      <x:c r="G1072" s="2"/>
      <x:c r="H1072" s="2"/>
      <x:c r="I1072" s="2"/>
      <x:c r="J1072" s="2"/>
      <x:c r="K1072" s="2"/>
      <x:c r="L1072" s="2"/>
      <x:c r="M1072" s="2"/>
      <x:c r="N1072" s="2"/>
      <x:c r="O1072" s="2"/>
      <x:c r="P1072" s="2"/>
      <x:c r="Q1072" s="2"/>
      <x:c r="R1072" s="2"/>
      <x:c r="S1072" s="2"/>
      <x:c r="T1072" s="2"/>
      <x:c r="U1072" s="2"/>
      <x:c r="V1072" s="2"/>
      <x:c r="W1072" s="2"/>
      <x:c r="X1072" s="2"/>
      <x:c r="Y1072" s="2"/>
      <x:c r="Z1072" s="2"/>
      <x:c r="AA1072" s="2"/>
      <x:c r="AB1072" s="2"/>
      <x:c r="AC1072" s="2"/>
      <x:c r="AD1072" s="2"/>
      <x:c r="AE1072" s="2"/>
      <x:c r="AF1072" s="2"/>
      <x:c r="AG1072" s="2"/>
      <x:c r="AH1072" s="2"/>
      <x:c r="AI1072" s="2"/>
      <x:c r="AJ1072" s="2"/>
      <x:c r="AK1072" s="2"/>
      <x:c r="AL1072" s="2"/>
      <x:c r="AM1072" s="2"/>
      <x:c r="AN1072" s="2"/>
      <x:c r="AO1072" s="2"/>
      <x:c r="AP1072" s="2"/>
      <x:c r="AQ1072" s="2"/>
      <x:c r="AR1072" s="2"/>
      <x:c r="AS1072" s="2"/>
    </x:row>
    <x:row r="1073">
      <x:c r="B1073" s="2"/>
      <x:c r="C1073" s="2"/>
      <x:c r="D1073" s="2"/>
      <x:c r="E1073" s="2"/>
      <x:c r="F1073" s="2"/>
      <x:c r="G1073" s="2"/>
      <x:c r="H1073" s="2"/>
      <x:c r="I1073" s="2"/>
      <x:c r="J1073" s="2"/>
      <x:c r="K1073" s="2"/>
      <x:c r="L1073" s="2"/>
      <x:c r="M1073" s="2"/>
      <x:c r="N1073" s="2"/>
      <x:c r="O1073" s="2"/>
      <x:c r="P1073" s="2"/>
      <x:c r="Q1073" s="2"/>
      <x:c r="R1073" s="2"/>
      <x:c r="S1073" s="2"/>
      <x:c r="T1073" s="2"/>
      <x:c r="U1073" s="2"/>
      <x:c r="V1073" s="2"/>
      <x:c r="W1073" s="2"/>
      <x:c r="X1073" s="2"/>
      <x:c r="Y1073" s="2"/>
      <x:c r="Z1073" s="2"/>
      <x:c r="AA1073" s="2"/>
      <x:c r="AB1073" s="2"/>
      <x:c r="AC1073" s="2"/>
      <x:c r="AD1073" s="2"/>
      <x:c r="AE1073" s="2"/>
      <x:c r="AF1073" s="2"/>
      <x:c r="AG1073" s="2"/>
      <x:c r="AH1073" s="2"/>
      <x:c r="AI1073" s="2"/>
      <x:c r="AJ1073" s="2"/>
      <x:c r="AK1073" s="2"/>
      <x:c r="AL1073" s="2"/>
      <x:c r="AM1073" s="2"/>
      <x:c r="AN1073" s="2"/>
      <x:c r="AO1073" s="2"/>
      <x:c r="AP1073" s="2"/>
      <x:c r="AQ1073" s="2"/>
      <x:c r="AR1073" s="2"/>
      <x:c r="AS1073" s="2"/>
    </x:row>
    <x:row r="1074">
      <x:c r="B1074" s="2"/>
      <x:c r="C1074" s="2"/>
      <x:c r="D1074" s="2"/>
      <x:c r="E1074" s="2"/>
      <x:c r="F1074" s="2"/>
      <x:c r="G1074" s="2"/>
      <x:c r="H1074" s="2"/>
      <x:c r="I1074" s="2"/>
      <x:c r="J1074" s="2"/>
      <x:c r="K1074" s="2"/>
      <x:c r="L1074" s="2"/>
      <x:c r="M1074" s="2"/>
      <x:c r="N1074" s="2"/>
      <x:c r="O1074" s="2"/>
      <x:c r="P1074" s="2"/>
      <x:c r="Q1074" s="2"/>
      <x:c r="R1074" s="2"/>
      <x:c r="S1074" s="2"/>
      <x:c r="T1074" s="2"/>
      <x:c r="U1074" s="2"/>
      <x:c r="V1074" s="2"/>
      <x:c r="W1074" s="2"/>
      <x:c r="X1074" s="2"/>
      <x:c r="Y1074" s="2"/>
      <x:c r="Z1074" s="2"/>
      <x:c r="AA1074" s="2"/>
      <x:c r="AB1074" s="2"/>
      <x:c r="AC1074" s="2"/>
      <x:c r="AD1074" s="2"/>
      <x:c r="AE1074" s="2"/>
      <x:c r="AF1074" s="2"/>
      <x:c r="AG1074" s="2"/>
      <x:c r="AH1074" s="2"/>
      <x:c r="AI1074" s="2"/>
      <x:c r="AJ1074" s="2"/>
      <x:c r="AK1074" s="2"/>
      <x:c r="AL1074" s="2"/>
      <x:c r="AM1074" s="2"/>
      <x:c r="AN1074" s="2"/>
      <x:c r="AO1074" s="2"/>
      <x:c r="AP1074" s="2"/>
      <x:c r="AQ1074" s="2"/>
      <x:c r="AR1074" s="2"/>
      <x:c r="AS1074" s="2"/>
    </x:row>
    <x:row r="1075">
      <x:c r="B1075" s="2"/>
      <x:c r="C1075" s="2"/>
      <x:c r="D1075" s="2"/>
      <x:c r="E1075" s="2"/>
      <x:c r="F1075" s="2"/>
      <x:c r="G1075" s="2"/>
      <x:c r="H1075" s="2"/>
      <x:c r="I1075" s="2"/>
      <x:c r="J1075" s="2"/>
      <x:c r="K1075" s="2"/>
      <x:c r="L1075" s="2"/>
      <x:c r="M1075" s="2"/>
      <x:c r="N1075" s="2"/>
      <x:c r="O1075" s="2"/>
      <x:c r="P1075" s="2"/>
      <x:c r="Q1075" s="2"/>
      <x:c r="R1075" s="2"/>
      <x:c r="S1075" s="2"/>
      <x:c r="T1075" s="2"/>
      <x:c r="U1075" s="2"/>
      <x:c r="V1075" s="2"/>
      <x:c r="W1075" s="2"/>
      <x:c r="X1075" s="2"/>
      <x:c r="Y1075" s="2"/>
      <x:c r="Z1075" s="2"/>
      <x:c r="AA1075" s="2"/>
      <x:c r="AB1075" s="2"/>
      <x:c r="AC1075" s="2"/>
      <x:c r="AD1075" s="2"/>
      <x:c r="AE1075" s="2"/>
      <x:c r="AF1075" s="2"/>
      <x:c r="AG1075" s="2"/>
      <x:c r="AH1075" s="2"/>
      <x:c r="AI1075" s="2"/>
      <x:c r="AJ1075" s="2"/>
      <x:c r="AK1075" s="2"/>
      <x:c r="AL1075" s="2"/>
      <x:c r="AM1075" s="2"/>
      <x:c r="AN1075" s="2"/>
      <x:c r="AO1075" s="2"/>
      <x:c r="AP1075" s="2"/>
      <x:c r="AQ1075" s="2"/>
      <x:c r="AR1075" s="2"/>
      <x:c r="AS1075" s="2"/>
    </x:row>
    <x:row r="1076">
      <x:c r="B1076" s="2"/>
      <x:c r="C1076" s="2"/>
      <x:c r="D1076" s="2"/>
      <x:c r="E1076" s="2"/>
      <x:c r="F1076" s="2"/>
      <x:c r="G1076" s="2"/>
      <x:c r="H1076" s="2"/>
      <x:c r="I1076" s="2"/>
      <x:c r="J1076" s="2"/>
      <x:c r="K1076" s="2"/>
      <x:c r="L1076" s="2"/>
      <x:c r="M1076" s="2"/>
      <x:c r="N1076" s="2"/>
      <x:c r="O1076" s="2"/>
      <x:c r="P1076" s="2"/>
      <x:c r="Q1076" s="2"/>
      <x:c r="R1076" s="2"/>
      <x:c r="S1076" s="2"/>
      <x:c r="T1076" s="2"/>
      <x:c r="U1076" s="2"/>
      <x:c r="V1076" s="2"/>
      <x:c r="W1076" s="2"/>
      <x:c r="X1076" s="2"/>
      <x:c r="Y1076" s="2"/>
      <x:c r="Z1076" s="2"/>
      <x:c r="AA1076" s="2"/>
      <x:c r="AB1076" s="2"/>
      <x:c r="AC1076" s="2"/>
      <x:c r="AD1076" s="2"/>
      <x:c r="AE1076" s="2"/>
      <x:c r="AF1076" s="2"/>
      <x:c r="AG1076" s="2"/>
      <x:c r="AH1076" s="2"/>
      <x:c r="AI1076" s="2"/>
      <x:c r="AJ1076" s="2"/>
      <x:c r="AK1076" s="2"/>
      <x:c r="AL1076" s="2"/>
      <x:c r="AM1076" s="2"/>
      <x:c r="AN1076" s="2"/>
      <x:c r="AO1076" s="2"/>
      <x:c r="AP1076" s="2"/>
      <x:c r="AQ1076" s="2"/>
      <x:c r="AR1076" s="2"/>
      <x:c r="AS1076" s="2"/>
    </x:row>
    <x:row r="1077">
      <x:c r="B1077" s="2"/>
      <x:c r="C1077" s="2"/>
      <x:c r="D1077" s="2"/>
      <x:c r="E1077" s="2"/>
      <x:c r="F1077" s="2"/>
      <x:c r="G1077" s="2"/>
      <x:c r="H1077" s="2"/>
      <x:c r="I1077" s="2"/>
      <x:c r="J1077" s="2"/>
      <x:c r="K1077" s="2"/>
      <x:c r="L1077" s="2"/>
      <x:c r="M1077" s="2"/>
      <x:c r="N1077" s="2"/>
      <x:c r="O1077" s="2"/>
      <x:c r="P1077" s="2"/>
      <x:c r="Q1077" s="2"/>
      <x:c r="R1077" s="2"/>
      <x:c r="S1077" s="2"/>
      <x:c r="T1077" s="2"/>
      <x:c r="U1077" s="2"/>
      <x:c r="V1077" s="2"/>
      <x:c r="W1077" s="2"/>
      <x:c r="X1077" s="2"/>
      <x:c r="Y1077" s="2"/>
      <x:c r="Z1077" s="2"/>
      <x:c r="AA1077" s="2"/>
      <x:c r="AB1077" s="2"/>
      <x:c r="AC1077" s="2"/>
      <x:c r="AD1077" s="2"/>
      <x:c r="AE1077" s="2"/>
      <x:c r="AF1077" s="2"/>
      <x:c r="AG1077" s="2"/>
      <x:c r="AH1077" s="2"/>
      <x:c r="AI1077" s="2"/>
      <x:c r="AJ1077" s="2"/>
      <x:c r="AK1077" s="2"/>
      <x:c r="AL1077" s="2"/>
      <x:c r="AM1077" s="2"/>
      <x:c r="AN1077" s="2"/>
      <x:c r="AO1077" s="2"/>
      <x:c r="AP1077" s="2"/>
      <x:c r="AQ1077" s="2"/>
      <x:c r="AR1077" s="2"/>
      <x:c r="AS1077" s="2"/>
    </x:row>
    <x:row r="1078">
      <x:c r="B1078" s="2"/>
      <x:c r="C1078" s="2"/>
      <x:c r="D1078" s="2"/>
      <x:c r="E1078" s="2"/>
      <x:c r="F1078" s="2"/>
      <x:c r="G1078" s="2"/>
      <x:c r="H1078" s="2"/>
      <x:c r="I1078" s="2"/>
      <x:c r="J1078" s="2"/>
      <x:c r="K1078" s="2"/>
      <x:c r="L1078" s="2"/>
      <x:c r="M1078" s="2"/>
      <x:c r="N1078" s="2"/>
      <x:c r="O1078" s="2"/>
      <x:c r="P1078" s="2"/>
      <x:c r="Q1078" s="2"/>
      <x:c r="R1078" s="2"/>
      <x:c r="S1078" s="2"/>
      <x:c r="T1078" s="2"/>
      <x:c r="U1078" s="2"/>
      <x:c r="V1078" s="2"/>
      <x:c r="W1078" s="2"/>
      <x:c r="X1078" s="2"/>
      <x:c r="Y1078" s="2"/>
      <x:c r="Z1078" s="2"/>
      <x:c r="AA1078" s="2"/>
      <x:c r="AB1078" s="2"/>
      <x:c r="AC1078" s="2"/>
      <x:c r="AD1078" s="2"/>
      <x:c r="AE1078" s="2"/>
      <x:c r="AF1078" s="2"/>
      <x:c r="AG1078" s="2"/>
      <x:c r="AH1078" s="2"/>
      <x:c r="AI1078" s="2"/>
      <x:c r="AJ1078" s="2"/>
      <x:c r="AK1078" s="2"/>
      <x:c r="AL1078" s="2"/>
      <x:c r="AM1078" s="2"/>
      <x:c r="AN1078" s="2"/>
      <x:c r="AO1078" s="2"/>
      <x:c r="AP1078" s="2"/>
      <x:c r="AQ1078" s="2"/>
      <x:c r="AR1078" s="2"/>
      <x:c r="AS1078" s="2"/>
    </x:row>
    <x:row r="1079">
      <x:c r="B1079" s="2"/>
      <x:c r="C1079" s="2"/>
      <x:c r="D1079" s="2"/>
      <x:c r="E1079" s="2"/>
      <x:c r="F1079" s="2"/>
      <x:c r="G1079" s="2"/>
      <x:c r="H1079" s="2"/>
      <x:c r="I1079" s="2"/>
      <x:c r="J1079" s="2"/>
      <x:c r="K1079" s="2"/>
      <x:c r="L1079" s="2"/>
      <x:c r="M1079" s="2"/>
      <x:c r="N1079" s="2"/>
      <x:c r="O1079" s="2"/>
      <x:c r="P1079" s="2"/>
      <x:c r="Q1079" s="2"/>
      <x:c r="R1079" s="2"/>
      <x:c r="S1079" s="2"/>
      <x:c r="T1079" s="2"/>
      <x:c r="U1079" s="2"/>
      <x:c r="V1079" s="2"/>
      <x:c r="W1079" s="2"/>
      <x:c r="X1079" s="2"/>
      <x:c r="Y1079" s="2"/>
      <x:c r="Z1079" s="2"/>
      <x:c r="AA1079" s="2"/>
      <x:c r="AB1079" s="2"/>
      <x:c r="AC1079" s="2"/>
      <x:c r="AD1079" s="2"/>
      <x:c r="AE1079" s="2"/>
      <x:c r="AF1079" s="2"/>
      <x:c r="AG1079" s="2"/>
      <x:c r="AH1079" s="2"/>
      <x:c r="AI1079" s="2"/>
      <x:c r="AJ1079" s="2"/>
      <x:c r="AK1079" s="2"/>
      <x:c r="AL1079" s="2"/>
      <x:c r="AM1079" s="2"/>
      <x:c r="AN1079" s="2"/>
      <x:c r="AO1079" s="2"/>
      <x:c r="AP1079" s="2"/>
      <x:c r="AQ1079" s="2"/>
      <x:c r="AR1079" s="2"/>
      <x:c r="AS1079" s="2"/>
    </x:row>
    <x:row r="1080">
      <x:c r="B1080" s="2"/>
      <x:c r="C1080" s="2"/>
      <x:c r="D1080" s="2"/>
      <x:c r="E1080" s="2"/>
      <x:c r="F1080" s="2"/>
      <x:c r="G1080" s="2"/>
      <x:c r="H1080" s="2"/>
      <x:c r="I1080" s="2"/>
      <x:c r="J1080" s="2"/>
      <x:c r="K1080" s="2"/>
      <x:c r="L1080" s="2"/>
      <x:c r="M1080" s="2"/>
      <x:c r="N1080" s="2"/>
      <x:c r="O1080" s="2"/>
      <x:c r="P1080" s="2"/>
      <x:c r="Q1080" s="2"/>
      <x:c r="R1080" s="2"/>
      <x:c r="S1080" s="2"/>
      <x:c r="T1080" s="2"/>
      <x:c r="U1080" s="2"/>
      <x:c r="V1080" s="2"/>
      <x:c r="W1080" s="2"/>
      <x:c r="X1080" s="2"/>
      <x:c r="Y1080" s="2"/>
      <x:c r="Z1080" s="2"/>
      <x:c r="AA1080" s="2"/>
      <x:c r="AB1080" s="2"/>
      <x:c r="AC1080" s="2"/>
      <x:c r="AD1080" s="2"/>
      <x:c r="AE1080" s="2"/>
      <x:c r="AF1080" s="2"/>
      <x:c r="AG1080" s="2"/>
      <x:c r="AH1080" s="2"/>
      <x:c r="AI1080" s="2"/>
      <x:c r="AJ1080" s="2"/>
      <x:c r="AK1080" s="2"/>
      <x:c r="AL1080" s="2"/>
      <x:c r="AM1080" s="2"/>
      <x:c r="AN1080" s="2"/>
      <x:c r="AO1080" s="2"/>
      <x:c r="AP1080" s="2"/>
      <x:c r="AQ1080" s="2"/>
      <x:c r="AR1080" s="2"/>
      <x:c r="AS1080" s="2"/>
    </x:row>
    <x:row r="1081">
      <x:c r="B1081" s="2"/>
      <x:c r="C1081" s="2"/>
      <x:c r="D1081" s="2"/>
      <x:c r="E1081" s="2"/>
      <x:c r="F1081" s="2"/>
      <x:c r="G1081" s="2"/>
      <x:c r="H1081" s="2"/>
      <x:c r="I1081" s="2"/>
      <x:c r="J1081" s="2"/>
      <x:c r="K1081" s="2"/>
      <x:c r="L1081" s="2"/>
      <x:c r="M1081" s="2"/>
      <x:c r="N1081" s="2"/>
      <x:c r="O1081" s="2"/>
      <x:c r="P1081" s="2"/>
      <x:c r="Q1081" s="2"/>
      <x:c r="R1081" s="2"/>
      <x:c r="S1081" s="2"/>
      <x:c r="T1081" s="2"/>
      <x:c r="U1081" s="2"/>
      <x:c r="V1081" s="2"/>
      <x:c r="W1081" s="2"/>
      <x:c r="X1081" s="2"/>
      <x:c r="Y1081" s="2"/>
      <x:c r="Z1081" s="2"/>
      <x:c r="AA1081" s="2"/>
      <x:c r="AB1081" s="2"/>
      <x:c r="AC1081" s="2"/>
      <x:c r="AD1081" s="2"/>
      <x:c r="AE1081" s="2"/>
      <x:c r="AF1081" s="2"/>
      <x:c r="AG1081" s="2"/>
      <x:c r="AH1081" s="2"/>
      <x:c r="AI1081" s="2"/>
      <x:c r="AJ1081" s="2"/>
      <x:c r="AK1081" s="2"/>
      <x:c r="AL1081" s="2"/>
      <x:c r="AM1081" s="2"/>
      <x:c r="AN1081" s="2"/>
      <x:c r="AO1081" s="2"/>
      <x:c r="AP1081" s="2"/>
      <x:c r="AQ1081" s="2"/>
      <x:c r="AR1081" s="2"/>
      <x:c r="AS1081" s="2"/>
    </x:row>
    <x:row r="1082">
      <x:c r="B1082" s="2"/>
      <x:c r="C1082" s="2"/>
      <x:c r="D1082" s="2"/>
      <x:c r="E1082" s="2"/>
      <x:c r="F1082" s="2"/>
      <x:c r="G1082" s="2"/>
      <x:c r="H1082" s="2"/>
      <x:c r="I1082" s="2"/>
      <x:c r="J1082" s="2"/>
      <x:c r="K1082" s="2"/>
      <x:c r="L1082" s="2"/>
      <x:c r="M1082" s="2"/>
      <x:c r="N1082" s="2"/>
      <x:c r="O1082" s="2"/>
      <x:c r="P1082" s="2"/>
      <x:c r="Q1082" s="2"/>
      <x:c r="R1082" s="2"/>
      <x:c r="S1082" s="2"/>
      <x:c r="T1082" s="2"/>
      <x:c r="U1082" s="2"/>
      <x:c r="V1082" s="2"/>
      <x:c r="W1082" s="2"/>
      <x:c r="X1082" s="2"/>
      <x:c r="Y1082" s="2"/>
      <x:c r="Z1082" s="2"/>
      <x:c r="AA1082" s="2"/>
      <x:c r="AB1082" s="2"/>
      <x:c r="AC1082" s="2"/>
      <x:c r="AD1082" s="2"/>
      <x:c r="AE1082" s="2"/>
      <x:c r="AF1082" s="2"/>
      <x:c r="AG1082" s="2"/>
      <x:c r="AH1082" s="2"/>
      <x:c r="AI1082" s="2"/>
      <x:c r="AJ1082" s="2"/>
      <x:c r="AK1082" s="2"/>
      <x:c r="AL1082" s="2"/>
      <x:c r="AM1082" s="2"/>
      <x:c r="AN1082" s="2"/>
      <x:c r="AO1082" s="2"/>
      <x:c r="AP1082" s="2"/>
      <x:c r="AQ1082" s="2"/>
      <x:c r="AR1082" s="2"/>
      <x:c r="AS1082" s="2"/>
    </x:row>
    <x:row r="1083">
      <x:c r="B1083" s="2"/>
      <x:c r="C1083" s="2"/>
      <x:c r="D1083" s="2"/>
      <x:c r="E1083" s="2"/>
      <x:c r="F1083" s="2"/>
      <x:c r="G1083" s="2"/>
      <x:c r="H1083" s="2"/>
      <x:c r="I1083" s="2"/>
      <x:c r="J1083" s="2"/>
      <x:c r="K1083" s="2"/>
      <x:c r="L1083" s="2"/>
      <x:c r="M1083" s="2"/>
      <x:c r="N1083" s="2"/>
      <x:c r="O1083" s="2"/>
      <x:c r="P1083" s="2"/>
      <x:c r="Q1083" s="2"/>
      <x:c r="R1083" s="2"/>
      <x:c r="S1083" s="2"/>
      <x:c r="T1083" s="2"/>
      <x:c r="U1083" s="2"/>
      <x:c r="V1083" s="2"/>
      <x:c r="W1083" s="2"/>
      <x:c r="X1083" s="2"/>
      <x:c r="Y1083" s="2"/>
      <x:c r="Z1083" s="2"/>
      <x:c r="AA1083" s="2"/>
      <x:c r="AB1083" s="2"/>
      <x:c r="AC1083" s="2"/>
      <x:c r="AD1083" s="2"/>
      <x:c r="AE1083" s="2"/>
      <x:c r="AF1083" s="2"/>
      <x:c r="AG1083" s="2"/>
      <x:c r="AH1083" s="2"/>
      <x:c r="AI1083" s="2"/>
      <x:c r="AJ1083" s="2"/>
      <x:c r="AK1083" s="2"/>
      <x:c r="AL1083" s="2"/>
      <x:c r="AM1083" s="2"/>
      <x:c r="AN1083" s="2"/>
      <x:c r="AO1083" s="2"/>
      <x:c r="AP1083" s="2"/>
      <x:c r="AQ1083" s="2"/>
      <x:c r="AR1083" s="2"/>
      <x:c r="AS1083" s="2"/>
    </x:row>
    <x:row r="1084">
      <x:c r="B1084" s="2"/>
      <x:c r="C1084" s="2"/>
      <x:c r="D1084" s="2"/>
      <x:c r="E1084" s="2"/>
      <x:c r="F1084" s="2"/>
      <x:c r="G1084" s="2"/>
      <x:c r="H1084" s="2"/>
      <x:c r="I1084" s="2"/>
      <x:c r="J1084" s="2"/>
      <x:c r="K1084" s="2"/>
      <x:c r="L1084" s="2"/>
      <x:c r="M1084" s="2"/>
      <x:c r="N1084" s="2"/>
      <x:c r="O1084" s="2"/>
      <x:c r="P1084" s="2"/>
      <x:c r="Q1084" s="2"/>
      <x:c r="R1084" s="2"/>
      <x:c r="S1084" s="2"/>
      <x:c r="T1084" s="2"/>
      <x:c r="U1084" s="2"/>
      <x:c r="V1084" s="2"/>
      <x:c r="W1084" s="2"/>
      <x:c r="X1084" s="2"/>
      <x:c r="Y1084" s="2"/>
      <x:c r="Z1084" s="2"/>
      <x:c r="AA1084" s="2"/>
      <x:c r="AB1084" s="2"/>
      <x:c r="AC1084" s="2"/>
      <x:c r="AD1084" s="2"/>
      <x:c r="AE1084" s="2"/>
      <x:c r="AF1084" s="2"/>
      <x:c r="AG1084" s="2"/>
      <x:c r="AH1084" s="2"/>
      <x:c r="AI1084" s="2"/>
      <x:c r="AJ1084" s="2"/>
      <x:c r="AK1084" s="2"/>
      <x:c r="AL1084" s="2"/>
      <x:c r="AM1084" s="2"/>
      <x:c r="AN1084" s="2"/>
      <x:c r="AO1084" s="2"/>
      <x:c r="AP1084" s="2"/>
      <x:c r="AQ1084" s="2"/>
      <x:c r="AR1084" s="2"/>
      <x:c r="AS1084" s="2"/>
    </x:row>
    <x:row r="1085">
      <x:c r="B1085" s="2"/>
      <x:c r="C1085" s="2"/>
      <x:c r="D1085" s="2"/>
      <x:c r="E1085" s="2"/>
      <x:c r="F1085" s="2"/>
      <x:c r="G1085" s="2"/>
      <x:c r="H1085" s="2"/>
      <x:c r="I1085" s="2"/>
      <x:c r="J1085" s="2"/>
      <x:c r="K1085" s="2"/>
      <x:c r="L1085" s="2"/>
      <x:c r="M1085" s="2"/>
      <x:c r="N1085" s="2"/>
      <x:c r="O1085" s="2"/>
      <x:c r="P1085" s="2"/>
      <x:c r="Q1085" s="2"/>
      <x:c r="R1085" s="2"/>
      <x:c r="S1085" s="2"/>
      <x:c r="T1085" s="2"/>
      <x:c r="U1085" s="2"/>
      <x:c r="V1085" s="2"/>
      <x:c r="W1085" s="2"/>
      <x:c r="X1085" s="2"/>
      <x:c r="Y1085" s="2"/>
      <x:c r="Z1085" s="2"/>
      <x:c r="AA1085" s="2"/>
      <x:c r="AB1085" s="2"/>
      <x:c r="AC1085" s="2"/>
      <x:c r="AD1085" s="2"/>
      <x:c r="AE1085" s="2"/>
      <x:c r="AF1085" s="2"/>
      <x:c r="AG1085" s="2"/>
      <x:c r="AH1085" s="2"/>
      <x:c r="AI1085" s="2"/>
      <x:c r="AJ1085" s="2"/>
      <x:c r="AK1085" s="2"/>
      <x:c r="AL1085" s="2"/>
      <x:c r="AM1085" s="2"/>
      <x:c r="AN1085" s="2"/>
      <x:c r="AO1085" s="2"/>
      <x:c r="AP1085" s="2"/>
      <x:c r="AQ1085" s="2"/>
      <x:c r="AR1085" s="2"/>
      <x:c r="AS1085" s="2"/>
    </x:row>
    <x:row r="1086">
      <x:c r="B1086" s="2"/>
      <x:c r="C1086" s="2"/>
      <x:c r="D1086" s="2"/>
      <x:c r="E1086" s="2"/>
      <x:c r="F1086" s="2"/>
      <x:c r="G1086" s="2"/>
      <x:c r="H1086" s="2"/>
      <x:c r="I1086" s="2"/>
      <x:c r="J1086" s="2"/>
      <x:c r="K1086" s="2"/>
      <x:c r="L1086" s="2"/>
      <x:c r="M1086" s="2"/>
      <x:c r="N1086" s="2"/>
      <x:c r="O1086" s="2"/>
      <x:c r="P1086" s="2"/>
      <x:c r="Q1086" s="2"/>
      <x:c r="R1086" s="2"/>
      <x:c r="S1086" s="2"/>
      <x:c r="T1086" s="2"/>
      <x:c r="U1086" s="2"/>
      <x:c r="V1086" s="2"/>
      <x:c r="W1086" s="2"/>
      <x:c r="X1086" s="2"/>
      <x:c r="Y1086" s="2"/>
      <x:c r="Z1086" s="2"/>
      <x:c r="AA1086" s="2"/>
      <x:c r="AB1086" s="2"/>
      <x:c r="AC1086" s="2"/>
      <x:c r="AD1086" s="2"/>
      <x:c r="AE1086" s="2"/>
      <x:c r="AF1086" s="2"/>
      <x:c r="AG1086" s="2"/>
      <x:c r="AH1086" s="2"/>
      <x:c r="AI1086" s="2"/>
      <x:c r="AJ1086" s="2"/>
      <x:c r="AK1086" s="2"/>
      <x:c r="AL1086" s="2"/>
      <x:c r="AM1086" s="2"/>
      <x:c r="AN1086" s="2"/>
      <x:c r="AO1086" s="2"/>
      <x:c r="AP1086" s="2"/>
      <x:c r="AQ1086" s="2"/>
      <x:c r="AR1086" s="2"/>
      <x:c r="AS1086" s="2"/>
    </x:row>
    <x:row r="1087">
      <x:c r="B1087" s="2"/>
      <x:c r="C1087" s="2"/>
      <x:c r="D1087" s="2"/>
      <x:c r="E1087" s="2"/>
      <x:c r="F1087" s="2"/>
      <x:c r="G1087" s="2"/>
      <x:c r="H1087" s="2"/>
      <x:c r="I1087" s="2"/>
      <x:c r="J1087" s="2"/>
      <x:c r="K1087" s="2"/>
      <x:c r="L1087" s="2"/>
      <x:c r="M1087" s="2"/>
      <x:c r="N1087" s="2"/>
      <x:c r="O1087" s="2"/>
      <x:c r="P1087" s="2"/>
      <x:c r="Q1087" s="2"/>
      <x:c r="R1087" s="2"/>
      <x:c r="S1087" s="2"/>
      <x:c r="T1087" s="2"/>
      <x:c r="U1087" s="2"/>
      <x:c r="V1087" s="2"/>
      <x:c r="W1087" s="2"/>
      <x:c r="X1087" s="2"/>
      <x:c r="Y1087" s="2"/>
      <x:c r="Z1087" s="2"/>
      <x:c r="AA1087" s="2"/>
      <x:c r="AB1087" s="2"/>
      <x:c r="AC1087" s="2"/>
      <x:c r="AD1087" s="2"/>
      <x:c r="AE1087" s="2"/>
      <x:c r="AF1087" s="2"/>
      <x:c r="AG1087" s="2"/>
      <x:c r="AH1087" s="2"/>
      <x:c r="AI1087" s="2"/>
      <x:c r="AJ1087" s="2"/>
      <x:c r="AK1087" s="2"/>
      <x:c r="AL1087" s="2"/>
      <x:c r="AM1087" s="2"/>
      <x:c r="AN1087" s="2"/>
      <x:c r="AO1087" s="2"/>
      <x:c r="AP1087" s="2"/>
      <x:c r="AQ1087" s="2"/>
      <x:c r="AR1087" s="2"/>
      <x:c r="AS1087" s="2"/>
    </x:row>
    <x:row r="1088">
      <x:c r="B1088" s="2"/>
      <x:c r="C1088" s="2"/>
      <x:c r="D1088" s="2"/>
      <x:c r="E1088" s="2"/>
      <x:c r="F1088" s="2"/>
      <x:c r="G1088" s="2"/>
      <x:c r="H1088" s="2"/>
      <x:c r="I1088" s="2"/>
      <x:c r="J1088" s="2"/>
      <x:c r="K1088" s="2"/>
      <x:c r="L1088" s="2"/>
      <x:c r="M1088" s="2"/>
      <x:c r="N1088" s="2"/>
      <x:c r="O1088" s="2"/>
      <x:c r="P1088" s="2"/>
      <x:c r="Q1088" s="2"/>
      <x:c r="R1088" s="2"/>
      <x:c r="S1088" s="2"/>
      <x:c r="T1088" s="2"/>
      <x:c r="U1088" s="2"/>
      <x:c r="V1088" s="2"/>
      <x:c r="W1088" s="2"/>
      <x:c r="X1088" s="2"/>
      <x:c r="Y1088" s="2"/>
      <x:c r="Z1088" s="2"/>
      <x:c r="AA1088" s="2"/>
      <x:c r="AB1088" s="2"/>
      <x:c r="AC1088" s="2"/>
      <x:c r="AD1088" s="2"/>
      <x:c r="AE1088" s="2"/>
      <x:c r="AF1088" s="2"/>
      <x:c r="AG1088" s="2"/>
      <x:c r="AH1088" s="2"/>
      <x:c r="AI1088" s="2"/>
      <x:c r="AJ1088" s="2"/>
      <x:c r="AK1088" s="2"/>
      <x:c r="AL1088" s="2"/>
      <x:c r="AM1088" s="2"/>
      <x:c r="AN1088" s="2"/>
      <x:c r="AO1088" s="2"/>
      <x:c r="AP1088" s="2"/>
      <x:c r="AQ1088" s="2"/>
      <x:c r="AR1088" s="2"/>
      <x:c r="AS1088" s="2"/>
    </x:row>
    <x:row r="1089">
      <x:c r="B1089" s="2"/>
      <x:c r="C1089" s="2"/>
      <x:c r="D1089" s="2"/>
      <x:c r="E1089" s="2"/>
      <x:c r="F1089" s="2"/>
      <x:c r="G1089" s="2"/>
      <x:c r="H1089" s="2"/>
      <x:c r="I1089" s="2"/>
      <x:c r="J1089" s="2"/>
      <x:c r="K1089" s="2"/>
      <x:c r="L1089" s="2"/>
      <x:c r="M1089" s="2"/>
      <x:c r="N1089" s="2"/>
      <x:c r="O1089" s="2"/>
      <x:c r="P1089" s="2"/>
      <x:c r="Q1089" s="2"/>
      <x:c r="R1089" s="2"/>
      <x:c r="S1089" s="2"/>
      <x:c r="T1089" s="2"/>
      <x:c r="U1089" s="2"/>
      <x:c r="V1089" s="2"/>
      <x:c r="W1089" s="2"/>
      <x:c r="X1089" s="2"/>
      <x:c r="Y1089" s="2"/>
      <x:c r="Z1089" s="2"/>
      <x:c r="AA1089" s="2"/>
      <x:c r="AB1089" s="2"/>
      <x:c r="AC1089" s="2"/>
      <x:c r="AD1089" s="2"/>
      <x:c r="AE1089" s="2"/>
      <x:c r="AF1089" s="2"/>
      <x:c r="AG1089" s="2"/>
      <x:c r="AH1089" s="2"/>
      <x:c r="AI1089" s="2"/>
      <x:c r="AJ1089" s="2"/>
      <x:c r="AK1089" s="2"/>
      <x:c r="AL1089" s="2"/>
      <x:c r="AM1089" s="2"/>
      <x:c r="AN1089" s="2"/>
      <x:c r="AO1089" s="2"/>
      <x:c r="AP1089" s="2"/>
      <x:c r="AQ1089" s="2"/>
      <x:c r="AR1089" s="2"/>
      <x:c r="AS1089" s="2"/>
    </x:row>
    <x:row r="1090">
      <x:c r="B1090" s="2"/>
      <x:c r="C1090" s="2"/>
      <x:c r="D1090" s="2"/>
      <x:c r="E1090" s="2"/>
      <x:c r="F1090" s="2"/>
      <x:c r="G1090" s="2"/>
      <x:c r="H1090" s="2"/>
      <x:c r="I1090" s="2"/>
      <x:c r="J1090" s="2"/>
      <x:c r="K1090" s="2"/>
      <x:c r="L1090" s="2"/>
      <x:c r="M1090" s="2"/>
      <x:c r="N1090" s="2"/>
      <x:c r="O1090" s="2"/>
      <x:c r="P1090" s="2"/>
      <x:c r="Q1090" s="2"/>
      <x:c r="R1090" s="2"/>
      <x:c r="S1090" s="2"/>
      <x:c r="T1090" s="2"/>
      <x:c r="U1090" s="2"/>
      <x:c r="V1090" s="2"/>
      <x:c r="W1090" s="2"/>
      <x:c r="X1090" s="2"/>
      <x:c r="Y1090" s="2"/>
      <x:c r="Z1090" s="2"/>
      <x:c r="AA1090" s="2"/>
      <x:c r="AB1090" s="2"/>
      <x:c r="AC1090" s="2"/>
      <x:c r="AD1090" s="2"/>
      <x:c r="AE1090" s="2"/>
      <x:c r="AF1090" s="2"/>
      <x:c r="AG1090" s="2"/>
      <x:c r="AH1090" s="2"/>
      <x:c r="AI1090" s="2"/>
      <x:c r="AJ1090" s="2"/>
      <x:c r="AK1090" s="2"/>
      <x:c r="AL1090" s="2"/>
      <x:c r="AM1090" s="2"/>
      <x:c r="AN1090" s="2"/>
      <x:c r="AO1090" s="2"/>
      <x:c r="AP1090" s="2"/>
      <x:c r="AQ1090" s="2"/>
      <x:c r="AR1090" s="2"/>
      <x:c r="AS1090" s="2"/>
    </x:row>
    <x:row r="1091">
      <x:c r="B1091" s="2"/>
      <x:c r="C1091" s="2"/>
      <x:c r="D1091" s="2"/>
      <x:c r="E1091" s="2"/>
      <x:c r="F1091" s="2"/>
      <x:c r="G1091" s="2"/>
      <x:c r="H1091" s="2"/>
      <x:c r="I1091" s="2"/>
      <x:c r="J1091" s="2"/>
      <x:c r="K1091" s="2"/>
      <x:c r="L1091" s="2"/>
      <x:c r="M1091" s="2"/>
      <x:c r="N1091" s="2"/>
      <x:c r="O1091" s="2"/>
      <x:c r="P1091" s="2"/>
      <x:c r="Q1091" s="2"/>
      <x:c r="R1091" s="2"/>
      <x:c r="S1091" s="2"/>
      <x:c r="T1091" s="2"/>
      <x:c r="U1091" s="2"/>
      <x:c r="V1091" s="2"/>
      <x:c r="W1091" s="2"/>
      <x:c r="X1091" s="2"/>
      <x:c r="Y1091" s="2"/>
      <x:c r="Z1091" s="2"/>
      <x:c r="AA1091" s="2"/>
      <x:c r="AB1091" s="2"/>
      <x:c r="AC1091" s="2"/>
      <x:c r="AD1091" s="2"/>
      <x:c r="AE1091" s="2"/>
      <x:c r="AF1091" s="2"/>
      <x:c r="AG1091" s="2"/>
      <x:c r="AH1091" s="2"/>
      <x:c r="AI1091" s="2"/>
      <x:c r="AJ1091" s="2"/>
      <x:c r="AK1091" s="2"/>
      <x:c r="AL1091" s="2"/>
      <x:c r="AM1091" s="2"/>
      <x:c r="AN1091" s="2"/>
      <x:c r="AO1091" s="2"/>
      <x:c r="AP1091" s="2"/>
      <x:c r="AQ1091" s="2"/>
      <x:c r="AR1091" s="2"/>
      <x:c r="AS1091" s="2"/>
    </x:row>
    <x:row r="1092">
      <x:c r="B1092" s="2"/>
      <x:c r="C1092" s="2"/>
      <x:c r="D1092" s="2"/>
      <x:c r="E1092" s="2"/>
      <x:c r="F1092" s="2"/>
      <x:c r="G1092" s="2"/>
      <x:c r="H1092" s="2"/>
      <x:c r="I1092" s="2"/>
      <x:c r="J1092" s="2"/>
      <x:c r="K1092" s="2"/>
      <x:c r="L1092" s="2"/>
      <x:c r="M1092" s="2"/>
      <x:c r="N1092" s="2"/>
      <x:c r="O1092" s="2"/>
      <x:c r="P1092" s="2"/>
      <x:c r="Q1092" s="2"/>
      <x:c r="R1092" s="2"/>
      <x:c r="S1092" s="2"/>
      <x:c r="T1092" s="2"/>
      <x:c r="U1092" s="2"/>
      <x:c r="V1092" s="2"/>
      <x:c r="W1092" s="2"/>
      <x:c r="X1092" s="2"/>
      <x:c r="Y1092" s="2"/>
      <x:c r="Z1092" s="2"/>
      <x:c r="AA1092" s="2"/>
      <x:c r="AB1092" s="2"/>
      <x:c r="AC1092" s="2"/>
      <x:c r="AD1092" s="2"/>
      <x:c r="AE1092" s="2"/>
      <x:c r="AF1092" s="2"/>
      <x:c r="AG1092" s="2"/>
      <x:c r="AH1092" s="2"/>
      <x:c r="AI1092" s="2"/>
      <x:c r="AJ1092" s="2"/>
      <x:c r="AK1092" s="2"/>
      <x:c r="AL1092" s="2"/>
      <x:c r="AM1092" s="2"/>
      <x:c r="AN1092" s="2"/>
      <x:c r="AO1092" s="2"/>
      <x:c r="AP1092" s="2"/>
      <x:c r="AQ1092" s="2"/>
      <x:c r="AR1092" s="2"/>
      <x:c r="AS1092" s="2"/>
    </x:row>
    <x:row r="1093">
      <x:c r="B1093" s="2"/>
      <x:c r="C1093" s="2"/>
      <x:c r="D1093" s="2"/>
      <x:c r="E1093" s="2"/>
      <x:c r="F1093" s="2"/>
      <x:c r="G1093" s="2"/>
      <x:c r="H1093" s="2"/>
      <x:c r="I1093" s="2"/>
      <x:c r="J1093" s="2"/>
      <x:c r="K1093" s="2"/>
      <x:c r="L1093" s="2"/>
      <x:c r="M1093" s="2"/>
      <x:c r="N1093" s="2"/>
      <x:c r="O1093" s="2"/>
      <x:c r="P1093" s="2"/>
      <x:c r="Q1093" s="2"/>
      <x:c r="R1093" s="2"/>
      <x:c r="S1093" s="2"/>
      <x:c r="T1093" s="2"/>
      <x:c r="U1093" s="2"/>
      <x:c r="V1093" s="2"/>
      <x:c r="W1093" s="2"/>
      <x:c r="X1093" s="2"/>
      <x:c r="Y1093" s="2"/>
      <x:c r="Z1093" s="2"/>
      <x:c r="AA1093" s="2"/>
      <x:c r="AB1093" s="2"/>
      <x:c r="AC1093" s="2"/>
      <x:c r="AD1093" s="2"/>
      <x:c r="AE1093" s="2"/>
      <x:c r="AF1093" s="2"/>
      <x:c r="AG1093" s="2"/>
      <x:c r="AH1093" s="2"/>
      <x:c r="AI1093" s="2"/>
      <x:c r="AJ1093" s="2"/>
      <x:c r="AK1093" s="2"/>
      <x:c r="AL1093" s="2"/>
      <x:c r="AM1093" s="2"/>
      <x:c r="AN1093" s="2"/>
      <x:c r="AO1093" s="2"/>
      <x:c r="AP1093" s="2"/>
      <x:c r="AQ1093" s="2"/>
      <x:c r="AR1093" s="2"/>
      <x:c r="AS1093" s="2"/>
    </x:row>
    <x:row r="1094">
      <x:c r="B1094" s="2"/>
      <x:c r="C1094" s="2"/>
      <x:c r="D1094" s="2"/>
      <x:c r="E1094" s="2"/>
      <x:c r="F1094" s="2"/>
      <x:c r="G1094" s="2"/>
      <x:c r="H1094" s="2"/>
      <x:c r="I1094" s="2"/>
      <x:c r="J1094" s="2"/>
      <x:c r="K1094" s="2"/>
      <x:c r="L1094" s="2"/>
      <x:c r="M1094" s="2"/>
      <x:c r="N1094" s="2"/>
      <x:c r="O1094" s="2"/>
      <x:c r="P1094" s="2"/>
      <x:c r="Q1094" s="2"/>
      <x:c r="R1094" s="2"/>
      <x:c r="S1094" s="2"/>
      <x:c r="T1094" s="2"/>
      <x:c r="U1094" s="2"/>
      <x:c r="V1094" s="2"/>
      <x:c r="W1094" s="2"/>
      <x:c r="X1094" s="2"/>
      <x:c r="Y1094" s="2"/>
      <x:c r="Z1094" s="2"/>
      <x:c r="AA1094" s="2"/>
      <x:c r="AB1094" s="2"/>
      <x:c r="AC1094" s="2"/>
      <x:c r="AD1094" s="2"/>
      <x:c r="AE1094" s="2"/>
      <x:c r="AF1094" s="2"/>
      <x:c r="AG1094" s="2"/>
      <x:c r="AH1094" s="2"/>
      <x:c r="AI1094" s="2"/>
      <x:c r="AJ1094" s="2"/>
      <x:c r="AK1094" s="2"/>
      <x:c r="AL1094" s="2"/>
      <x:c r="AM1094" s="2"/>
      <x:c r="AN1094" s="2"/>
      <x:c r="AO1094" s="2"/>
      <x:c r="AP1094" s="2"/>
      <x:c r="AQ1094" s="2"/>
      <x:c r="AR1094" s="2"/>
      <x:c r="AS1094" s="2"/>
    </x:row>
    <x:row r="1095">
      <x:c r="B1095" s="2"/>
      <x:c r="C1095" s="2"/>
      <x:c r="D1095" s="2"/>
      <x:c r="E1095" s="2"/>
      <x:c r="F1095" s="2"/>
      <x:c r="G1095" s="2"/>
      <x:c r="H1095" s="2"/>
      <x:c r="I1095" s="2"/>
      <x:c r="J1095" s="2"/>
      <x:c r="K1095" s="2"/>
      <x:c r="L1095" s="2"/>
      <x:c r="M1095" s="2"/>
      <x:c r="N1095" s="2"/>
      <x:c r="O1095" s="2"/>
      <x:c r="P1095" s="2"/>
      <x:c r="Q1095" s="2"/>
      <x:c r="R1095" s="2"/>
      <x:c r="S1095" s="2"/>
      <x:c r="T1095" s="2"/>
      <x:c r="U1095" s="2"/>
      <x:c r="V1095" s="2"/>
      <x:c r="W1095" s="2"/>
      <x:c r="X1095" s="2"/>
      <x:c r="Y1095" s="2"/>
      <x:c r="Z1095" s="2"/>
      <x:c r="AA1095" s="2"/>
      <x:c r="AB1095" s="2"/>
      <x:c r="AC1095" s="2"/>
      <x:c r="AD1095" s="2"/>
      <x:c r="AE1095" s="2"/>
      <x:c r="AF1095" s="2"/>
      <x:c r="AG1095" s="2"/>
      <x:c r="AH1095" s="2"/>
      <x:c r="AI1095" s="2"/>
      <x:c r="AJ1095" s="2"/>
      <x:c r="AK1095" s="2"/>
      <x:c r="AL1095" s="2"/>
      <x:c r="AM1095" s="2"/>
      <x:c r="AN1095" s="2"/>
      <x:c r="AO1095" s="2"/>
      <x:c r="AP1095" s="2"/>
      <x:c r="AQ1095" s="2"/>
      <x:c r="AR1095" s="2"/>
      <x:c r="AS1095" s="2"/>
    </x:row>
    <x:row r="1096">
      <x:c r="B1096" s="2"/>
      <x:c r="C1096" s="2"/>
      <x:c r="D1096" s="2"/>
      <x:c r="E1096" s="2"/>
      <x:c r="F1096" s="2"/>
      <x:c r="G1096" s="2"/>
      <x:c r="H1096" s="2"/>
      <x:c r="I1096" s="2"/>
      <x:c r="J1096" s="2"/>
      <x:c r="K1096" s="2"/>
      <x:c r="L1096" s="2"/>
      <x:c r="M1096" s="2"/>
      <x:c r="N1096" s="2"/>
      <x:c r="O1096" s="2"/>
      <x:c r="P1096" s="2"/>
      <x:c r="Q1096" s="2"/>
      <x:c r="R1096" s="2"/>
      <x:c r="S1096" s="2"/>
      <x:c r="T1096" s="2"/>
      <x:c r="U1096" s="2"/>
      <x:c r="V1096" s="2"/>
      <x:c r="W1096" s="2"/>
      <x:c r="X1096" s="2"/>
      <x:c r="Y1096" s="2"/>
      <x:c r="Z1096" s="2"/>
      <x:c r="AA1096" s="2"/>
      <x:c r="AB1096" s="2"/>
      <x:c r="AC1096" s="2"/>
      <x:c r="AD1096" s="2"/>
      <x:c r="AE1096" s="2"/>
      <x:c r="AF1096" s="2"/>
      <x:c r="AG1096" s="2"/>
      <x:c r="AH1096" s="2"/>
      <x:c r="AI1096" s="2"/>
      <x:c r="AJ1096" s="2"/>
      <x:c r="AK1096" s="2"/>
      <x:c r="AL1096" s="2"/>
      <x:c r="AM1096" s="2"/>
      <x:c r="AN1096" s="2"/>
      <x:c r="AO1096" s="2"/>
      <x:c r="AP1096" s="2"/>
      <x:c r="AQ1096" s="2"/>
      <x:c r="AR1096" s="2"/>
      <x:c r="AS1096" s="2"/>
    </x:row>
    <x:row r="1097">
      <x:c r="B1097" s="2"/>
      <x:c r="C1097" s="2"/>
      <x:c r="D1097" s="2"/>
      <x:c r="E1097" s="2"/>
      <x:c r="F1097" s="2"/>
      <x:c r="G1097" s="2"/>
      <x:c r="H1097" s="2"/>
      <x:c r="I1097" s="2"/>
      <x:c r="J1097" s="2"/>
      <x:c r="K1097" s="2"/>
      <x:c r="L1097" s="2"/>
      <x:c r="M1097" s="2"/>
      <x:c r="N1097" s="2"/>
      <x:c r="O1097" s="2"/>
      <x:c r="P1097" s="2"/>
      <x:c r="Q1097" s="2"/>
      <x:c r="R1097" s="2"/>
      <x:c r="S1097" s="2"/>
      <x:c r="T1097" s="2"/>
      <x:c r="U1097" s="2"/>
      <x:c r="V1097" s="2"/>
      <x:c r="W1097" s="2"/>
      <x:c r="X1097" s="2"/>
      <x:c r="Y1097" s="2"/>
      <x:c r="Z1097" s="2"/>
      <x:c r="AA1097" s="2"/>
      <x:c r="AB1097" s="2"/>
      <x:c r="AC1097" s="2"/>
      <x:c r="AD1097" s="2"/>
      <x:c r="AE1097" s="2"/>
      <x:c r="AF1097" s="2"/>
      <x:c r="AG1097" s="2"/>
      <x:c r="AH1097" s="2"/>
      <x:c r="AI1097" s="2"/>
      <x:c r="AJ1097" s="2"/>
      <x:c r="AK1097" s="2"/>
      <x:c r="AL1097" s="2"/>
      <x:c r="AM1097" s="2"/>
      <x:c r="AN1097" s="2"/>
      <x:c r="AO1097" s="2"/>
      <x:c r="AP1097" s="2"/>
      <x:c r="AQ1097" s="2"/>
      <x:c r="AR1097" s="2"/>
      <x:c r="AS1097" s="2"/>
    </x:row>
    <x:row r="1098">
      <x:c r="B1098" s="2"/>
      <x:c r="C1098" s="2"/>
      <x:c r="D1098" s="2"/>
      <x:c r="E1098" s="2"/>
      <x:c r="F1098" s="2"/>
      <x:c r="G1098" s="2"/>
      <x:c r="H1098" s="2"/>
      <x:c r="I1098" s="2"/>
      <x:c r="J1098" s="2"/>
      <x:c r="K1098" s="2"/>
      <x:c r="L1098" s="2"/>
      <x:c r="M1098" s="2"/>
      <x:c r="N1098" s="2"/>
      <x:c r="O1098" s="2"/>
      <x:c r="P1098" s="2"/>
      <x:c r="Q1098" s="2"/>
      <x:c r="R1098" s="2"/>
      <x:c r="S1098" s="2"/>
      <x:c r="T1098" s="2"/>
      <x:c r="U1098" s="2"/>
      <x:c r="V1098" s="2"/>
      <x:c r="W1098" s="2"/>
      <x:c r="X1098" s="2"/>
      <x:c r="Y1098" s="2"/>
      <x:c r="Z1098" s="2"/>
      <x:c r="AA1098" s="2"/>
      <x:c r="AB1098" s="2"/>
      <x:c r="AC1098" s="2"/>
      <x:c r="AD1098" s="2"/>
      <x:c r="AE1098" s="2"/>
      <x:c r="AF1098" s="2"/>
      <x:c r="AG1098" s="2"/>
      <x:c r="AH1098" s="2"/>
      <x:c r="AI1098" s="2"/>
      <x:c r="AJ1098" s="2"/>
      <x:c r="AK1098" s="2"/>
      <x:c r="AL1098" s="2"/>
      <x:c r="AM1098" s="2"/>
      <x:c r="AN1098" s="2"/>
      <x:c r="AO1098" s="2"/>
      <x:c r="AP1098" s="2"/>
      <x:c r="AQ1098" s="2"/>
      <x:c r="AR1098" s="2"/>
      <x:c r="AS1098" s="2"/>
    </x:row>
    <x:row r="1099">
      <x:c r="B1099" s="2"/>
      <x:c r="C1099" s="2"/>
      <x:c r="D1099" s="2"/>
      <x:c r="E1099" s="2"/>
      <x:c r="F1099" s="2"/>
      <x:c r="G1099" s="2"/>
      <x:c r="H1099" s="2"/>
      <x:c r="I1099" s="2"/>
      <x:c r="J1099" s="2"/>
      <x:c r="K1099" s="2"/>
      <x:c r="L1099" s="2"/>
      <x:c r="M1099" s="2"/>
      <x:c r="N1099" s="2"/>
      <x:c r="O1099" s="2"/>
      <x:c r="P1099" s="2"/>
      <x:c r="Q1099" s="2"/>
      <x:c r="R1099" s="2"/>
      <x:c r="S1099" s="2"/>
      <x:c r="T1099" s="2"/>
      <x:c r="U1099" s="2"/>
      <x:c r="V1099" s="2"/>
      <x:c r="W1099" s="2"/>
      <x:c r="X1099" s="2"/>
      <x:c r="Y1099" s="2"/>
      <x:c r="Z1099" s="2"/>
      <x:c r="AA1099" s="2"/>
      <x:c r="AB1099" s="2"/>
      <x:c r="AC1099" s="2"/>
      <x:c r="AD1099" s="2"/>
      <x:c r="AE1099" s="2"/>
      <x:c r="AF1099" s="2"/>
      <x:c r="AG1099" s="2"/>
      <x:c r="AH1099" s="2"/>
      <x:c r="AI1099" s="2"/>
      <x:c r="AJ1099" s="2"/>
      <x:c r="AK1099" s="2"/>
      <x:c r="AL1099" s="2"/>
      <x:c r="AM1099" s="2"/>
      <x:c r="AN1099" s="2"/>
      <x:c r="AO1099" s="2"/>
      <x:c r="AP1099" s="2"/>
      <x:c r="AQ1099" s="2"/>
      <x:c r="AR1099" s="2"/>
      <x:c r="AS1099" s="2"/>
    </x:row>
    <x:row r="1100">
      <x:c r="B1100" s="2"/>
      <x:c r="C1100" s="2"/>
      <x:c r="D1100" s="2"/>
      <x:c r="E1100" s="2"/>
      <x:c r="F1100" s="2"/>
      <x:c r="G1100" s="2"/>
      <x:c r="H1100" s="2"/>
      <x:c r="I1100" s="2"/>
      <x:c r="J1100" s="2"/>
      <x:c r="K1100" s="2"/>
      <x:c r="L1100" s="2"/>
      <x:c r="M1100" s="2"/>
      <x:c r="N1100" s="2"/>
      <x:c r="O1100" s="2"/>
      <x:c r="P1100" s="2"/>
      <x:c r="Q1100" s="2"/>
      <x:c r="R1100" s="2"/>
      <x:c r="S1100" s="2"/>
      <x:c r="T1100" s="2"/>
      <x:c r="U1100" s="2"/>
      <x:c r="V1100" s="2"/>
      <x:c r="W1100" s="2"/>
      <x:c r="X1100" s="2"/>
      <x:c r="Y1100" s="2"/>
      <x:c r="Z1100" s="2"/>
      <x:c r="AA1100" s="2"/>
      <x:c r="AB1100" s="2"/>
      <x:c r="AC1100" s="2"/>
      <x:c r="AD1100" s="2"/>
      <x:c r="AE1100" s="2"/>
      <x:c r="AF1100" s="2"/>
      <x:c r="AG1100" s="2"/>
      <x:c r="AH1100" s="2"/>
      <x:c r="AI1100" s="2"/>
      <x:c r="AJ1100" s="2"/>
      <x:c r="AK1100" s="2"/>
      <x:c r="AL1100" s="2"/>
      <x:c r="AM1100" s="2"/>
      <x:c r="AN1100" s="2"/>
      <x:c r="AO1100" s="2"/>
      <x:c r="AP1100" s="2"/>
      <x:c r="AQ1100" s="2"/>
      <x:c r="AR1100" s="2"/>
      <x:c r="AS1100" s="2"/>
    </x:row>
  </x:sheetData>
  <x:mergeCells>
    <x:mergeCell ref="B6:F6"/>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2" max="2" width="10" hidden="0" customWidth="1"/>
    <x:col min="3" max="3" width="32" hidden="0" customWidth="1"/>
    <x:col min="4" max="4" width="48" hidden="0" customWidth="1"/>
    <x:col min="5" max="5" width="42" hidden="0" customWidth="1"/>
    <x:col min="6" max="6" width="12" hidden="0" customWidth="1"/>
    <x:col min="7" max="7" width="28" hidden="0" customWidth="1"/>
  </x:cols>
  <x:sheetData>
    <x:row r="2">
      <x:c r="B2" s="3" t="str">
        <x:v>Evidence gates</x:v>
      </x:c>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x:c r="B3" s="4" t="str">
        <x:v>Thirty pair articles and twelve system trials must close before acquisition or rendering</x:v>
      </x:c>
      <x:c r="C3" s="4"/>
      <x:c r="D3" s="4"/>
      <x:c r="E3" s="4"/>
      <x:c r="F3" s="4"/>
      <x:c r="G3" s="4"/>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row>
    <x:row r="4">
      <x:c r="B4" s="5"/>
      <x:c r="C4" s="5"/>
      <x:c r="D4" s="5"/>
      <x:c r="E4" s="5"/>
      <x:c r="F4" s="5"/>
      <x:c r="G4" s="5"/>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row>
    <x:row r="5">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row>
    <x:row r="6">
      <x:c r="B6" s="8" t="str">
        <x:v>Admission evidence</x:v>
      </x:c>
      <x:c r="C6" s="9" t="str">
        <x:v>Admission evidence</x:v>
      </x:c>
      <x:c r="D6" s="9" t="str">
        <x:v>Admission evidence</x:v>
      </x:c>
      <x:c r="E6" s="9" t="str">
        <x:v>Admission evidence</x:v>
      </x:c>
      <x:c r="F6" s="9" t="str">
        <x:v>Admission evidence</x:v>
      </x:c>
      <x:c r="G6" s="10" t="str">
        <x:v>Admission evidence</x:v>
      </x:c>
      <x:c r="H6" s="2"/>
      <x:c r="I6" s="2"/>
      <x:c r="J6" s="2"/>
      <x:c r="K6" s="2"/>
      <x:c r="L6" s="2"/>
      <x:c r="M6" s="2"/>
      <x:c r="N6" s="2"/>
      <x:c r="O6" s="2"/>
      <x:c r="P6" s="2"/>
      <x:c r="Q6" s="2"/>
      <x:c r="R6" s="2"/>
      <x:c r="S6" s="2"/>
      <x:c r="T6" s="2"/>
      <x:c r="U6" s="2"/>
      <x:c r="V6" s="2"/>
      <x:c r="W6" s="2"/>
      <x:c r="X6" s="2"/>
      <x:c r="Y6" s="2"/>
      <x:c r="Z6" s="2"/>
      <x:c r="AA6" s="2"/>
      <x:c r="AB6" s="2"/>
      <x:c r="AC6" s="2"/>
      <x:c r="AD6" s="2"/>
      <x:c r="AE6" s="2"/>
      <x:c r="AF6" s="2"/>
      <x:c r="AG6" s="2"/>
      <x:c r="AH6" s="2"/>
      <x:c r="AI6" s="2"/>
      <x:c r="AJ6" s="2"/>
      <x:c r="AK6" s="2"/>
      <x:c r="AL6" s="2"/>
      <x:c r="AM6" s="2"/>
      <x:c r="AN6" s="2"/>
      <x:c r="AO6" s="2"/>
      <x:c r="AP6" s="2"/>
      <x:c r="AQ6" s="2"/>
      <x:c r="AR6" s="2"/>
      <x:c r="AS6" s="2"/>
    </x:row>
    <x:row r="7">
      <x:c r="B7" s="26" t="str">
        <x:v>Gate</x:v>
      </x:c>
      <x:c r="C7" s="27" t="str">
        <x:v>Article or trial</x:v>
      </x:c>
      <x:c r="D7" s="27" t="str">
        <x:v>Measurement</x:v>
      </x:c>
      <x:c r="E7" s="27" t="str">
        <x:v>Configuration lock</x:v>
      </x:c>
      <x:c r="F7" s="27" t="str">
        <x:v>State</x:v>
      </x:c>
      <x:c r="G7" s="27" t="str">
        <x:v>Unlocks</x:v>
      </x:c>
      <x:c r="H7" s="2"/>
      <x:c r="I7" s="2"/>
      <x:c r="J7" s="2"/>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row>
    <x:row r="8">
      <x:c r="B8" s="28" t="str">
        <x:v>G01</x:v>
      </x:c>
      <x:c r="C8" s="28" t="str">
        <x:v>L1-G1 integrated article</x:v>
      </x:c>
      <x:c r="D8" s="28" t="str">
        <x:v>complete service, carrier, site, heat, setup and reset</x:v>
      </x:c>
      <x:c r="E8" s="28" t="str">
        <x:v>L1-G1 locked across source and host</x:v>
      </x:c>
      <x:c r="F8" s="110" t="str">
        <x:v>OPEN</x:v>
      </x:c>
      <x:c r="G8" s="30" t="str">
        <x:v>pair-specific evidence</x:v>
      </x:c>
      <x:c r="H8" s="2"/>
      <x:c r="I8" s="2"/>
      <x:c r="J8" s="2"/>
      <x:c r="K8" s="2"/>
      <x:c r="L8" s="2"/>
      <x:c r="M8" s="2"/>
      <x:c r="N8" s="2"/>
      <x:c r="O8" s="2"/>
      <x:c r="P8" s="2"/>
      <x:c r="Q8" s="2"/>
      <x:c r="R8" s="2"/>
      <x:c r="S8" s="2"/>
      <x:c r="T8" s="2"/>
      <x:c r="U8" s="2"/>
      <x:c r="V8" s="2"/>
      <x:c r="W8" s="2"/>
      <x:c r="X8" s="2"/>
      <x:c r="Y8" s="2"/>
      <x:c r="Z8" s="2"/>
      <x:c r="AA8" s="2"/>
      <x:c r="AB8" s="2"/>
      <x:c r="AC8" s="2"/>
      <x:c r="AD8" s="2"/>
      <x:c r="AE8" s="2"/>
      <x:c r="AF8" s="2"/>
      <x:c r="AG8" s="2"/>
      <x:c r="AH8" s="2"/>
      <x:c r="AI8" s="2"/>
      <x:c r="AJ8" s="2"/>
      <x:c r="AK8" s="2"/>
      <x:c r="AL8" s="2"/>
      <x:c r="AM8" s="2"/>
      <x:c r="AN8" s="2"/>
      <x:c r="AO8" s="2"/>
      <x:c r="AP8" s="2"/>
      <x:c r="AQ8" s="2"/>
      <x:c r="AR8" s="2"/>
      <x:c r="AS8" s="2"/>
    </x:row>
    <x:row r="9">
      <x:c r="B9" s="28" t="str">
        <x:v>G02</x:v>
      </x:c>
      <x:c r="C9" s="28" t="str">
        <x:v>L1-G2 integrated article</x:v>
      </x:c>
      <x:c r="D9" s="28" t="str">
        <x:v>complete service, carrier, site, heat, setup and reset</x:v>
      </x:c>
      <x:c r="E9" s="28" t="str">
        <x:v>L1-G2 locked across source and host</x:v>
      </x:c>
      <x:c r="F9" s="110" t="str">
        <x:v>OPEN</x:v>
      </x:c>
      <x:c r="G9" s="30" t="str">
        <x:v>pair-specific evidence</x:v>
      </x:c>
      <x:c r="H9" s="2"/>
      <x:c r="I9" s="2"/>
      <x:c r="J9" s="2"/>
      <x:c r="K9" s="2"/>
      <x:c r="L9" s="2"/>
      <x:c r="M9" s="2"/>
      <x:c r="N9" s="2"/>
      <x:c r="O9" s="2"/>
      <x:c r="P9" s="2"/>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row>
    <x:row r="10">
      <x:c r="B10" s="28" t="str">
        <x:v>G03</x:v>
      </x:c>
      <x:c r="C10" s="28" t="str">
        <x:v>L1-G3 integrated article</x:v>
      </x:c>
      <x:c r="D10" s="28" t="str">
        <x:v>complete service, carrier, site, heat, setup and reset</x:v>
      </x:c>
      <x:c r="E10" s="28" t="str">
        <x:v>L1-G3 locked across source and host</x:v>
      </x:c>
      <x:c r="F10" s="110" t="str">
        <x:v>OPEN</x:v>
      </x:c>
      <x:c r="G10" s="30" t="str">
        <x:v>pair-specific evidence</x:v>
      </x:c>
      <x:c r="H10" s="2"/>
      <x:c r="I10" s="2"/>
      <x:c r="J10" s="2"/>
      <x:c r="K10" s="2"/>
      <x:c r="L10" s="2"/>
      <x:c r="M10" s="2"/>
      <x:c r="N10" s="2"/>
      <x:c r="O10" s="2"/>
      <x:c r="P10" s="2"/>
      <x:c r="Q10" s="2"/>
      <x:c r="R10" s="2"/>
      <x:c r="S10" s="2"/>
      <x:c r="T10" s="2"/>
      <x:c r="U10" s="2"/>
      <x:c r="V10" s="2"/>
      <x:c r="W10" s="2"/>
      <x:c r="X10" s="2"/>
      <x:c r="Y10" s="2"/>
      <x:c r="Z10" s="2"/>
      <x:c r="AA10" s="2"/>
      <x:c r="AB10" s="2"/>
      <x:c r="AC10" s="2"/>
      <x:c r="AD10" s="2"/>
      <x:c r="AE10" s="2"/>
      <x:c r="AF10" s="2"/>
      <x:c r="AG10" s="2"/>
      <x:c r="AH10" s="2"/>
      <x:c r="AI10" s="2"/>
      <x:c r="AJ10" s="2"/>
      <x:c r="AK10" s="2"/>
      <x:c r="AL10" s="2"/>
      <x:c r="AM10" s="2"/>
      <x:c r="AN10" s="2"/>
      <x:c r="AO10" s="2"/>
      <x:c r="AP10" s="2"/>
      <x:c r="AQ10" s="2"/>
      <x:c r="AR10" s="2"/>
      <x:c r="AS10" s="2"/>
    </x:row>
    <x:row r="11">
      <x:c r="B11" s="28" t="str">
        <x:v>G04</x:v>
      </x:c>
      <x:c r="C11" s="28" t="str">
        <x:v>L1-G4 integrated article</x:v>
      </x:c>
      <x:c r="D11" s="28" t="str">
        <x:v>complete service, carrier, site, heat, setup and reset</x:v>
      </x:c>
      <x:c r="E11" s="28" t="str">
        <x:v>L1-G4 locked across source and host</x:v>
      </x:c>
      <x:c r="F11" s="110" t="str">
        <x:v>OPEN</x:v>
      </x:c>
      <x:c r="G11" s="30" t="str">
        <x:v>pair-specific evidence</x:v>
      </x:c>
      <x:c r="H11" s="2"/>
      <x:c r="I11" s="2"/>
      <x:c r="J11" s="2"/>
      <x:c r="K11" s="2"/>
      <x:c r="L11" s="2"/>
      <x:c r="M11" s="2"/>
      <x:c r="N11" s="2"/>
      <x:c r="O11" s="2"/>
      <x:c r="P11" s="2"/>
      <x:c r="Q11" s="2"/>
      <x:c r="R11" s="2"/>
      <x:c r="S11" s="2"/>
      <x:c r="T11" s="2"/>
      <x:c r="U11" s="2"/>
      <x:c r="V11" s="2"/>
      <x:c r="W11" s="2"/>
      <x:c r="X11" s="2"/>
      <x:c r="Y11" s="2"/>
      <x:c r="Z11" s="2"/>
      <x:c r="AA11" s="2"/>
      <x:c r="AB11" s="2"/>
      <x:c r="AC11" s="2"/>
      <x:c r="AD11" s="2"/>
      <x:c r="AE11" s="2"/>
      <x:c r="AF11" s="2"/>
      <x:c r="AG11" s="2"/>
      <x:c r="AH11" s="2"/>
      <x:c r="AI11" s="2"/>
      <x:c r="AJ11" s="2"/>
      <x:c r="AK11" s="2"/>
      <x:c r="AL11" s="2"/>
      <x:c r="AM11" s="2"/>
      <x:c r="AN11" s="2"/>
      <x:c r="AO11" s="2"/>
      <x:c r="AP11" s="2"/>
      <x:c r="AQ11" s="2"/>
      <x:c r="AR11" s="2"/>
      <x:c r="AS11" s="2"/>
    </x:row>
    <x:row r="12">
      <x:c r="B12" s="28" t="str">
        <x:v>G05</x:v>
      </x:c>
      <x:c r="C12" s="28" t="str">
        <x:v>L1-G5 integrated article</x:v>
      </x:c>
      <x:c r="D12" s="28" t="str">
        <x:v>complete service, carrier, site, heat, setup and reset</x:v>
      </x:c>
      <x:c r="E12" s="28" t="str">
        <x:v>L1-G5 locked across source and host</x:v>
      </x:c>
      <x:c r="F12" s="110" t="str">
        <x:v>OPEN</x:v>
      </x:c>
      <x:c r="G12" s="30" t="str">
        <x:v>pair-specific evidence</x:v>
      </x:c>
      <x:c r="H12" s="2"/>
      <x:c r="I12" s="2"/>
      <x:c r="J12" s="2"/>
      <x:c r="K12" s="2"/>
      <x:c r="L12" s="2"/>
      <x:c r="M12" s="2"/>
      <x:c r="N12" s="2"/>
      <x:c r="O12" s="2"/>
      <x:c r="P12" s="2"/>
      <x:c r="Q12" s="2"/>
      <x:c r="R12" s="2"/>
      <x:c r="S12" s="2"/>
      <x:c r="T12" s="2"/>
      <x:c r="U12" s="2"/>
      <x:c r="V12" s="2"/>
      <x:c r="W12" s="2"/>
      <x:c r="X12" s="2"/>
      <x:c r="Y12" s="2"/>
      <x:c r="Z12" s="2"/>
      <x:c r="AA12" s="2"/>
      <x:c r="AB12" s="2"/>
      <x:c r="AC12" s="2"/>
      <x:c r="AD12" s="2"/>
      <x:c r="AE12" s="2"/>
      <x:c r="AF12" s="2"/>
      <x:c r="AG12" s="2"/>
      <x:c r="AH12" s="2"/>
      <x:c r="AI12" s="2"/>
      <x:c r="AJ12" s="2"/>
      <x:c r="AK12" s="2"/>
      <x:c r="AL12" s="2"/>
      <x:c r="AM12" s="2"/>
      <x:c r="AN12" s="2"/>
      <x:c r="AO12" s="2"/>
      <x:c r="AP12" s="2"/>
      <x:c r="AQ12" s="2"/>
      <x:c r="AR12" s="2"/>
      <x:c r="AS12" s="2"/>
    </x:row>
    <x:row r="13">
      <x:c r="B13" s="28" t="str">
        <x:v>G06</x:v>
      </x:c>
      <x:c r="C13" s="28" t="str">
        <x:v>L2-G1 integrated article</x:v>
      </x:c>
      <x:c r="D13" s="28" t="str">
        <x:v>complete service, carrier, site, heat, setup and reset</x:v>
      </x:c>
      <x:c r="E13" s="28" t="str">
        <x:v>L2-G1 locked across source and host</x:v>
      </x:c>
      <x:c r="F13" s="110" t="str">
        <x:v>OPEN</x:v>
      </x:c>
      <x:c r="G13" s="30" t="str">
        <x:v>pair-specific evidence</x:v>
      </x:c>
      <x:c r="H13" s="2"/>
      <x:c r="I13" s="2"/>
      <x:c r="J13" s="2"/>
      <x:c r="K13" s="2"/>
      <x:c r="L13" s="2"/>
      <x:c r="M13" s="2"/>
      <x:c r="N13" s="2"/>
      <x:c r="O13" s="2"/>
      <x:c r="P13" s="2"/>
      <x:c r="Q13" s="2"/>
      <x:c r="R13" s="2"/>
      <x:c r="S13" s="2"/>
      <x:c r="T13" s="2"/>
      <x:c r="U13" s="2"/>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row>
    <x:row r="14">
      <x:c r="B14" s="28" t="str">
        <x:v>G07</x:v>
      </x:c>
      <x:c r="C14" s="28" t="str">
        <x:v>L2-G2 integrated article</x:v>
      </x:c>
      <x:c r="D14" s="28" t="str">
        <x:v>complete service, carrier, site, heat, setup and reset</x:v>
      </x:c>
      <x:c r="E14" s="28" t="str">
        <x:v>L2-G2 locked across source and host</x:v>
      </x:c>
      <x:c r="F14" s="110" t="str">
        <x:v>OPEN</x:v>
      </x:c>
      <x:c r="G14" s="30" t="str">
        <x:v>pair-specific evidence</x:v>
      </x:c>
      <x:c r="H14" s="2"/>
      <x:c r="I14" s="2"/>
      <x:c r="J14" s="2"/>
      <x:c r="K14" s="2"/>
      <x:c r="L14" s="2"/>
      <x:c r="M14" s="2"/>
      <x:c r="N14" s="2"/>
      <x:c r="O14" s="2"/>
      <x:c r="P14" s="2"/>
      <x:c r="Q14" s="2"/>
      <x:c r="R14" s="2"/>
      <x:c r="S14" s="2"/>
      <x:c r="T14" s="2"/>
      <x:c r="U14" s="2"/>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row>
    <x:row r="15">
      <x:c r="B15" s="28" t="str">
        <x:v>G08</x:v>
      </x:c>
      <x:c r="C15" s="28" t="str">
        <x:v>L2-G3 integrated article</x:v>
      </x:c>
      <x:c r="D15" s="28" t="str">
        <x:v>complete service, carrier, site, heat, setup and reset</x:v>
      </x:c>
      <x:c r="E15" s="28" t="str">
        <x:v>L2-G3 locked across source and host</x:v>
      </x:c>
      <x:c r="F15" s="110" t="str">
        <x:v>OPEN</x:v>
      </x:c>
      <x:c r="G15" s="30" t="str">
        <x:v>pair-specific evidence</x:v>
      </x:c>
      <x:c r="H15" s="2"/>
      <x:c r="I15" s="2"/>
      <x:c r="J15" s="2"/>
      <x:c r="K15" s="2"/>
      <x:c r="L15" s="2"/>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row>
    <x:row r="16">
      <x:c r="B16" s="28" t="str">
        <x:v>G09</x:v>
      </x:c>
      <x:c r="C16" s="28" t="str">
        <x:v>L2-G4 integrated article</x:v>
      </x:c>
      <x:c r="D16" s="28" t="str">
        <x:v>complete service, carrier, site, heat, setup and reset</x:v>
      </x:c>
      <x:c r="E16" s="28" t="str">
        <x:v>L2-G4 locked across source and host</x:v>
      </x:c>
      <x:c r="F16" s="110" t="str">
        <x:v>OPEN</x:v>
      </x:c>
      <x:c r="G16" s="30" t="str">
        <x:v>pair-specific evidence</x:v>
      </x:c>
      <x:c r="H16" s="2"/>
      <x:c r="I16" s="2"/>
      <x:c r="J16" s="2"/>
      <x:c r="K16" s="2"/>
      <x:c r="L16" s="2"/>
      <x:c r="M16" s="2"/>
      <x:c r="N16" s="2"/>
      <x:c r="O16" s="2"/>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row>
    <x:row r="17">
      <x:c r="B17" s="28" t="str">
        <x:v>G10</x:v>
      </x:c>
      <x:c r="C17" s="28" t="str">
        <x:v>L2-G5 integrated article</x:v>
      </x:c>
      <x:c r="D17" s="28" t="str">
        <x:v>complete service, carrier, site, heat, setup and reset</x:v>
      </x:c>
      <x:c r="E17" s="28" t="str">
        <x:v>L2-G5 locked across source and host</x:v>
      </x:c>
      <x:c r="F17" s="110" t="str">
        <x:v>OPEN</x:v>
      </x:c>
      <x:c r="G17" s="30" t="str">
        <x:v>pair-specific evidence</x:v>
      </x:c>
      <x:c r="H17" s="2"/>
      <x:c r="I17" s="2"/>
      <x:c r="J17" s="2"/>
      <x:c r="K17" s="2"/>
      <x:c r="L17" s="2"/>
      <x:c r="M17" s="2"/>
      <x:c r="N17" s="2"/>
      <x:c r="O17" s="2"/>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row>
    <x:row r="18">
      <x:c r="B18" s="28" t="str">
        <x:v>G11</x:v>
      </x:c>
      <x:c r="C18" s="28" t="str">
        <x:v>L3-G1 integrated article</x:v>
      </x:c>
      <x:c r="D18" s="28" t="str">
        <x:v>complete service, carrier, site, heat, setup and reset</x:v>
      </x:c>
      <x:c r="E18" s="28" t="str">
        <x:v>L3-G1 locked across source and host</x:v>
      </x:c>
      <x:c r="F18" s="110" t="str">
        <x:v>OPEN</x:v>
      </x:c>
      <x:c r="G18" s="30" t="str">
        <x:v>pair-specific evidence</x:v>
      </x:c>
      <x:c r="H18" s="2"/>
      <x:c r="I18" s="2"/>
      <x:c r="J18" s="2"/>
      <x:c r="K18" s="2"/>
      <x:c r="L18" s="2"/>
      <x:c r="M18" s="2"/>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row>
    <x:row r="19">
      <x:c r="B19" s="28" t="str">
        <x:v>G12</x:v>
      </x:c>
      <x:c r="C19" s="28" t="str">
        <x:v>L3-G2 integrated article</x:v>
      </x:c>
      <x:c r="D19" s="28" t="str">
        <x:v>complete service, carrier, site, heat, setup and reset</x:v>
      </x:c>
      <x:c r="E19" s="28" t="str">
        <x:v>L3-G2 locked across source and host</x:v>
      </x:c>
      <x:c r="F19" s="110" t="str">
        <x:v>OPEN</x:v>
      </x:c>
      <x:c r="G19" s="30" t="str">
        <x:v>pair-specific evidence</x:v>
      </x:c>
      <x:c r="H19" s="2"/>
      <x:c r="I19" s="2"/>
      <x:c r="J19" s="2"/>
      <x:c r="K19" s="2"/>
      <x:c r="L19" s="2"/>
      <x:c r="M19" s="2"/>
      <x:c r="N19" s="2"/>
      <x:c r="O19" s="2"/>
      <x:c r="P19" s="2"/>
      <x:c r="Q19" s="2"/>
      <x:c r="R19" s="2"/>
      <x:c r="S19" s="2"/>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row>
    <x:row r="20">
      <x:c r="B20" s="28" t="str">
        <x:v>G13</x:v>
      </x:c>
      <x:c r="C20" s="28" t="str">
        <x:v>L3-G3 integrated article</x:v>
      </x:c>
      <x:c r="D20" s="28" t="str">
        <x:v>complete service, carrier, site, heat, setup and reset</x:v>
      </x:c>
      <x:c r="E20" s="28" t="str">
        <x:v>L3-G3 locked across source and host</x:v>
      </x:c>
      <x:c r="F20" s="110" t="str">
        <x:v>OPEN</x:v>
      </x:c>
      <x:c r="G20" s="30" t="str">
        <x:v>pair-specific evidence</x:v>
      </x:c>
      <x:c r="H20" s="2"/>
      <x:c r="I20" s="2"/>
      <x:c r="J20" s="2"/>
      <x:c r="K20" s="2"/>
      <x:c r="L20" s="2"/>
      <x:c r="M20" s="2"/>
      <x:c r="N20" s="2"/>
      <x:c r="O20" s="2"/>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row>
    <x:row r="21">
      <x:c r="B21" s="28" t="str">
        <x:v>G14</x:v>
      </x:c>
      <x:c r="C21" s="28" t="str">
        <x:v>L3-G4 integrated article</x:v>
      </x:c>
      <x:c r="D21" s="28" t="str">
        <x:v>complete service, carrier, site, heat, setup and reset</x:v>
      </x:c>
      <x:c r="E21" s="28" t="str">
        <x:v>L3-G4 locked across source and host</x:v>
      </x:c>
      <x:c r="F21" s="110" t="str">
        <x:v>OPEN</x:v>
      </x:c>
      <x:c r="G21" s="30" t="str">
        <x:v>pair-specific evidence</x:v>
      </x:c>
      <x:c r="H21" s="2"/>
      <x:c r="I21" s="2"/>
      <x:c r="J21" s="2"/>
      <x:c r="K21" s="2"/>
      <x:c r="L21" s="2"/>
      <x:c r="M21" s="2"/>
      <x:c r="N21" s="2"/>
      <x:c r="O21" s="2"/>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row>
    <x:row r="22">
      <x:c r="B22" s="28" t="str">
        <x:v>G15</x:v>
      </x:c>
      <x:c r="C22" s="28" t="str">
        <x:v>L3-G5 integrated article</x:v>
      </x:c>
      <x:c r="D22" s="28" t="str">
        <x:v>complete service, carrier, site, heat, setup and reset</x:v>
      </x:c>
      <x:c r="E22" s="28" t="str">
        <x:v>L3-G5 locked across source and host</x:v>
      </x:c>
      <x:c r="F22" s="110" t="str">
        <x:v>OPEN</x:v>
      </x:c>
      <x:c r="G22" s="30" t="str">
        <x:v>pair-specific evidence</x:v>
      </x:c>
      <x:c r="H22" s="2"/>
      <x:c r="I22" s="2"/>
      <x:c r="J22" s="2"/>
      <x:c r="K22" s="2"/>
      <x:c r="L22" s="2"/>
      <x:c r="M22" s="2"/>
      <x:c r="N22" s="2"/>
      <x:c r="O22" s="2"/>
      <x:c r="P22" s="2"/>
      <x:c r="Q22" s="2"/>
      <x:c r="R22" s="2"/>
      <x:c r="S22" s="2"/>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row>
    <x:row r="23">
      <x:c r="B23" s="28" t="str">
        <x:v>G16</x:v>
      </x:c>
      <x:c r="C23" s="28" t="str">
        <x:v>L4-G1 integrated article</x:v>
      </x:c>
      <x:c r="D23" s="28" t="str">
        <x:v>complete service, carrier, site, heat, setup and reset</x:v>
      </x:c>
      <x:c r="E23" s="28" t="str">
        <x:v>L4-G1 locked across source and host</x:v>
      </x:c>
      <x:c r="F23" s="110" t="str">
        <x:v>OPEN</x:v>
      </x:c>
      <x:c r="G23" s="30" t="str">
        <x:v>pair-specific evidence</x:v>
      </x:c>
      <x:c r="H23" s="2"/>
      <x:c r="I23" s="2"/>
      <x:c r="J23" s="2"/>
      <x:c r="K23" s="2"/>
      <x:c r="L23" s="2"/>
      <x:c r="M23" s="2"/>
      <x:c r="N23" s="2"/>
      <x:c r="O23" s="2"/>
      <x:c r="P23" s="2"/>
      <x:c r="Q23" s="2"/>
      <x:c r="R23" s="2"/>
      <x:c r="S23" s="2"/>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row>
    <x:row r="24">
      <x:c r="B24" s="28" t="str">
        <x:v>G17</x:v>
      </x:c>
      <x:c r="C24" s="28" t="str">
        <x:v>L4-G2 integrated article</x:v>
      </x:c>
      <x:c r="D24" s="28" t="str">
        <x:v>complete service, carrier, site, heat, setup and reset</x:v>
      </x:c>
      <x:c r="E24" s="28" t="str">
        <x:v>L4-G2 locked across source and host</x:v>
      </x:c>
      <x:c r="F24" s="110" t="str">
        <x:v>OPEN</x:v>
      </x:c>
      <x:c r="G24" s="30" t="str">
        <x:v>pair-specific evidence</x:v>
      </x:c>
      <x:c r="H24" s="2"/>
      <x:c r="I24" s="2"/>
      <x:c r="J24" s="2"/>
      <x:c r="K24" s="2"/>
      <x:c r="L24" s="2"/>
      <x:c r="M24" s="2"/>
      <x:c r="N24" s="2"/>
      <x:c r="O24" s="2"/>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row>
    <x:row r="25">
      <x:c r="B25" s="28" t="str">
        <x:v>G18</x:v>
      </x:c>
      <x:c r="C25" s="28" t="str">
        <x:v>L4-G3 integrated article</x:v>
      </x:c>
      <x:c r="D25" s="28" t="str">
        <x:v>complete service, carrier, site, heat, setup and reset</x:v>
      </x:c>
      <x:c r="E25" s="28" t="str">
        <x:v>L4-G3 locked across source and host</x:v>
      </x:c>
      <x:c r="F25" s="110" t="str">
        <x:v>OPEN</x:v>
      </x:c>
      <x:c r="G25" s="30" t="str">
        <x:v>pair-specific evidence</x:v>
      </x:c>
      <x:c r="H25" s="2"/>
      <x:c r="I25" s="2"/>
      <x:c r="J25" s="2"/>
      <x:c r="K25" s="2"/>
      <x:c r="L25" s="2"/>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row>
    <x:row r="26">
      <x:c r="B26" s="28" t="str">
        <x:v>G19</x:v>
      </x:c>
      <x:c r="C26" s="28" t="str">
        <x:v>L4-G4 integrated article</x:v>
      </x:c>
      <x:c r="D26" s="28" t="str">
        <x:v>complete service, carrier, site, heat, setup and reset</x:v>
      </x:c>
      <x:c r="E26" s="28" t="str">
        <x:v>L4-G4 locked across source and host</x:v>
      </x:c>
      <x:c r="F26" s="110" t="str">
        <x:v>OPEN</x:v>
      </x:c>
      <x:c r="G26" s="30" t="str">
        <x:v>pair-specific evidence</x:v>
      </x:c>
      <x:c r="H26" s="2"/>
      <x:c r="I26" s="2"/>
      <x:c r="J26" s="2"/>
      <x:c r="K26" s="2"/>
      <x:c r="L26" s="2"/>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row>
    <x:row r="27">
      <x:c r="B27" s="28" t="str">
        <x:v>G20</x:v>
      </x:c>
      <x:c r="C27" s="28" t="str">
        <x:v>L4-G5 integrated article</x:v>
      </x:c>
      <x:c r="D27" s="28" t="str">
        <x:v>complete service, carrier, site, heat, setup and reset</x:v>
      </x:c>
      <x:c r="E27" s="28" t="str">
        <x:v>L4-G5 locked across source and host</x:v>
      </x:c>
      <x:c r="F27" s="110" t="str">
        <x:v>OPEN</x:v>
      </x:c>
      <x:c r="G27" s="30" t="str">
        <x:v>pair-specific evidence</x:v>
      </x:c>
      <x:c r="H27" s="2"/>
      <x:c r="I27" s="2"/>
      <x:c r="J27" s="2"/>
      <x:c r="K27" s="2"/>
      <x:c r="L27" s="2"/>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row>
    <x:row r="28">
      <x:c r="B28" s="28" t="str">
        <x:v>G21</x:v>
      </x:c>
      <x:c r="C28" s="28" t="str">
        <x:v>L5-G1 integrated article</x:v>
      </x:c>
      <x:c r="D28" s="28" t="str">
        <x:v>complete service, carrier, site, heat, setup and reset</x:v>
      </x:c>
      <x:c r="E28" s="28" t="str">
        <x:v>L5-G1 locked across source and host</x:v>
      </x:c>
      <x:c r="F28" s="110" t="str">
        <x:v>OPEN</x:v>
      </x:c>
      <x:c r="G28" s="30" t="str">
        <x:v>pair-specific evidence</x:v>
      </x:c>
      <x:c r="H28" s="2"/>
      <x:c r="I28" s="2"/>
      <x:c r="J28" s="2"/>
      <x:c r="K28" s="2"/>
      <x:c r="L28" s="2"/>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row>
    <x:row r="29">
      <x:c r="B29" s="28" t="str">
        <x:v>G22</x:v>
      </x:c>
      <x:c r="C29" s="28" t="str">
        <x:v>L5-G2 integrated article</x:v>
      </x:c>
      <x:c r="D29" s="28" t="str">
        <x:v>complete service, carrier, site, heat, setup and reset</x:v>
      </x:c>
      <x:c r="E29" s="28" t="str">
        <x:v>L5-G2 locked across source and host</x:v>
      </x:c>
      <x:c r="F29" s="110" t="str">
        <x:v>OPEN</x:v>
      </x:c>
      <x:c r="G29" s="30" t="str">
        <x:v>pair-specific evidence</x:v>
      </x:c>
      <x:c r="H29" s="2"/>
      <x:c r="I29" s="2"/>
      <x:c r="J29" s="2"/>
      <x:c r="K29" s="2"/>
      <x:c r="L29" s="2"/>
      <x:c r="M29" s="2"/>
      <x:c r="N29" s="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row>
    <x:row r="30">
      <x:c r="B30" s="28" t="str">
        <x:v>G23</x:v>
      </x:c>
      <x:c r="C30" s="28" t="str">
        <x:v>L5-G3 integrated article</x:v>
      </x:c>
      <x:c r="D30" s="28" t="str">
        <x:v>complete service, carrier, site, heat, setup and reset</x:v>
      </x:c>
      <x:c r="E30" s="28" t="str">
        <x:v>L5-G3 locked across source and host</x:v>
      </x:c>
      <x:c r="F30" s="110" t="str">
        <x:v>OPEN</x:v>
      </x:c>
      <x:c r="G30" s="30" t="str">
        <x:v>pair-specific evidence</x:v>
      </x:c>
      <x:c r="H30" s="2"/>
      <x:c r="I30" s="2"/>
      <x:c r="J30" s="2"/>
      <x:c r="K30" s="2"/>
      <x:c r="L30" s="2"/>
      <x:c r="M30" s="2"/>
      <x:c r="N30" s="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row>
    <x:row r="31">
      <x:c r="B31" s="28" t="str">
        <x:v>G24</x:v>
      </x:c>
      <x:c r="C31" s="28" t="str">
        <x:v>L5-G4 integrated article</x:v>
      </x:c>
      <x:c r="D31" s="28" t="str">
        <x:v>complete service, carrier, site, heat, setup and reset</x:v>
      </x:c>
      <x:c r="E31" s="28" t="str">
        <x:v>L5-G4 locked across source and host</x:v>
      </x:c>
      <x:c r="F31" s="110" t="str">
        <x:v>OPEN</x:v>
      </x:c>
      <x:c r="G31" s="30" t="str">
        <x:v>pair-specific evidence</x:v>
      </x:c>
      <x:c r="H31" s="2"/>
      <x:c r="I31" s="2"/>
      <x:c r="J31" s="2"/>
      <x:c r="K31" s="2"/>
      <x:c r="L31" s="2"/>
      <x:c r="M31" s="2"/>
      <x:c r="N31" s="2"/>
      <x:c r="O31" s="2"/>
      <x:c r="P31" s="2"/>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row>
    <x:row r="32">
      <x:c r="B32" s="28" t="str">
        <x:v>G25</x:v>
      </x:c>
      <x:c r="C32" s="28" t="str">
        <x:v>L5-G5 integrated article</x:v>
      </x:c>
      <x:c r="D32" s="28" t="str">
        <x:v>complete service, carrier, site, heat, setup and reset</x:v>
      </x:c>
      <x:c r="E32" s="28" t="str">
        <x:v>L5-G5 locked across source and host</x:v>
      </x:c>
      <x:c r="F32" s="110" t="str">
        <x:v>OPEN</x:v>
      </x:c>
      <x:c r="G32" s="30" t="str">
        <x:v>pair-specific evidence</x:v>
      </x:c>
      <x:c r="H32" s="2"/>
      <x:c r="I32" s="2"/>
      <x:c r="J32" s="2"/>
      <x:c r="K32" s="2"/>
      <x:c r="L32" s="2"/>
      <x:c r="M32" s="2"/>
      <x:c r="N32" s="2"/>
      <x:c r="O32" s="2"/>
      <x:c r="P32" s="2"/>
      <x:c r="Q32" s="2"/>
      <x:c r="R32" s="2"/>
      <x:c r="S32" s="2"/>
      <x:c r="T32" s="2"/>
      <x:c r="U32" s="2"/>
      <x:c r="V32" s="2"/>
      <x:c r="W32" s="2"/>
      <x:c r="X32" s="2"/>
      <x:c r="Y32" s="2"/>
      <x:c r="Z32" s="2"/>
      <x:c r="AA32" s="2"/>
      <x:c r="AB32" s="2"/>
      <x:c r="AC32" s="2"/>
      <x:c r="AD32" s="2"/>
      <x:c r="AE32" s="2"/>
      <x:c r="AF32" s="2"/>
      <x:c r="AG32" s="2"/>
      <x:c r="AH32" s="2"/>
      <x:c r="AI32" s="2"/>
      <x:c r="AJ32" s="2"/>
      <x:c r="AK32" s="2"/>
      <x:c r="AL32" s="2"/>
      <x:c r="AM32" s="2"/>
      <x:c r="AN32" s="2"/>
      <x:c r="AO32" s="2"/>
      <x:c r="AP32" s="2"/>
      <x:c r="AQ32" s="2"/>
      <x:c r="AR32" s="2"/>
      <x:c r="AS32" s="2"/>
    </x:row>
    <x:row r="33">
      <x:c r="B33" s="28" t="str">
        <x:v>G26</x:v>
      </x:c>
      <x:c r="C33" s="28" t="str">
        <x:v>L6-G1 integrated article</x:v>
      </x:c>
      <x:c r="D33" s="28" t="str">
        <x:v>complete service, carrier, site, heat, setup and reset</x:v>
      </x:c>
      <x:c r="E33" s="28" t="str">
        <x:v>L6-G1 locked across source and host</x:v>
      </x:c>
      <x:c r="F33" s="110" t="str">
        <x:v>OPEN</x:v>
      </x:c>
      <x:c r="G33" s="30" t="str">
        <x:v>pair-specific evidence</x:v>
      </x:c>
      <x:c r="H33" s="2"/>
      <x:c r="I33" s="2"/>
      <x:c r="J33" s="2"/>
      <x:c r="K33" s="2"/>
      <x:c r="L33" s="2"/>
      <x:c r="M33" s="2"/>
      <x:c r="N33" s="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row>
    <x:row r="34">
      <x:c r="B34" s="28" t="str">
        <x:v>G27</x:v>
      </x:c>
      <x:c r="C34" s="28" t="str">
        <x:v>L6-G2 integrated article</x:v>
      </x:c>
      <x:c r="D34" s="28" t="str">
        <x:v>complete service, carrier, site, heat, setup and reset</x:v>
      </x:c>
      <x:c r="E34" s="28" t="str">
        <x:v>L6-G2 locked across source and host</x:v>
      </x:c>
      <x:c r="F34" s="110" t="str">
        <x:v>OPEN</x:v>
      </x:c>
      <x:c r="G34" s="30" t="str">
        <x:v>pair-specific evidence</x:v>
      </x:c>
      <x:c r="H34" s="2"/>
      <x:c r="I34" s="2"/>
      <x:c r="J34" s="2"/>
      <x:c r="K34" s="2"/>
      <x:c r="L34" s="2"/>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row>
    <x:row r="35">
      <x:c r="B35" s="28" t="str">
        <x:v>G28</x:v>
      </x:c>
      <x:c r="C35" s="28" t="str">
        <x:v>L6-G3 integrated article</x:v>
      </x:c>
      <x:c r="D35" s="28" t="str">
        <x:v>complete service, carrier, site, heat, setup and reset</x:v>
      </x:c>
      <x:c r="E35" s="28" t="str">
        <x:v>L6-G3 locked across source and host</x:v>
      </x:c>
      <x:c r="F35" s="110" t="str">
        <x:v>OPEN</x:v>
      </x:c>
      <x:c r="G35" s="30" t="str">
        <x:v>pair-specific evidence</x:v>
      </x:c>
      <x:c r="H35" s="2"/>
      <x:c r="I35" s="2"/>
      <x:c r="J35" s="2"/>
      <x:c r="K35" s="2"/>
      <x:c r="L35" s="2"/>
      <x:c r="M35" s="2"/>
      <x:c r="N35" s="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row>
    <x:row r="36">
      <x:c r="B36" s="28" t="str">
        <x:v>G29</x:v>
      </x:c>
      <x:c r="C36" s="28" t="str">
        <x:v>L6-G4 integrated article</x:v>
      </x:c>
      <x:c r="D36" s="28" t="str">
        <x:v>complete service, carrier, site, heat, setup and reset</x:v>
      </x:c>
      <x:c r="E36" s="28" t="str">
        <x:v>L6-G4 locked across source and host</x:v>
      </x:c>
      <x:c r="F36" s="110" t="str">
        <x:v>OPEN</x:v>
      </x:c>
      <x:c r="G36" s="30" t="str">
        <x:v>pair-specific evidence</x:v>
      </x:c>
      <x:c r="H36" s="2"/>
      <x:c r="I36" s="2"/>
      <x:c r="J36" s="2"/>
      <x:c r="K36" s="2"/>
      <x:c r="L36" s="2"/>
      <x:c r="M36" s="2"/>
      <x:c r="N36" s="2"/>
      <x:c r="O36" s="2"/>
      <x:c r="P36" s="2"/>
      <x:c r="Q36" s="2"/>
      <x:c r="R36" s="2"/>
      <x:c r="S36" s="2"/>
      <x:c r="T36" s="2"/>
      <x:c r="U36" s="2"/>
      <x:c r="V36" s="2"/>
      <x:c r="W36" s="2"/>
      <x:c r="X36" s="2"/>
      <x:c r="Y36" s="2"/>
      <x:c r="Z36" s="2"/>
      <x:c r="AA36" s="2"/>
      <x:c r="AB36" s="2"/>
      <x:c r="AC36" s="2"/>
      <x:c r="AD36" s="2"/>
      <x:c r="AE36" s="2"/>
      <x:c r="AF36" s="2"/>
      <x:c r="AG36" s="2"/>
      <x:c r="AH36" s="2"/>
      <x:c r="AI36" s="2"/>
      <x:c r="AJ36" s="2"/>
      <x:c r="AK36" s="2"/>
      <x:c r="AL36" s="2"/>
      <x:c r="AM36" s="2"/>
      <x:c r="AN36" s="2"/>
      <x:c r="AO36" s="2"/>
      <x:c r="AP36" s="2"/>
      <x:c r="AQ36" s="2"/>
      <x:c r="AR36" s="2"/>
      <x:c r="AS36" s="2"/>
    </x:row>
    <x:row r="37">
      <x:c r="B37" s="28" t="str">
        <x:v>G30</x:v>
      </x:c>
      <x:c r="C37" s="28" t="str">
        <x:v>L6-G5 integrated article</x:v>
      </x:c>
      <x:c r="D37" s="28" t="str">
        <x:v>complete service, carrier, site, heat, setup and reset</x:v>
      </x:c>
      <x:c r="E37" s="28" t="str">
        <x:v>L6-G5 locked across source and host</x:v>
      </x:c>
      <x:c r="F37" s="110" t="str">
        <x:v>OPEN</x:v>
      </x:c>
      <x:c r="G37" s="30" t="str">
        <x:v>pair-specific evidence</x:v>
      </x:c>
      <x:c r="H37" s="2"/>
      <x:c r="I37" s="2"/>
      <x:c r="J37" s="2"/>
      <x:c r="K37" s="2"/>
      <x:c r="L37" s="2"/>
      <x:c r="M37" s="2"/>
      <x:c r="N37" s="2"/>
      <x:c r="O37" s="2"/>
      <x:c r="P37" s="2"/>
      <x:c r="Q37" s="2"/>
      <x:c r="R37" s="2"/>
      <x:c r="S37" s="2"/>
      <x:c r="T37" s="2"/>
      <x:c r="U37" s="2"/>
      <x:c r="V37" s="2"/>
      <x:c r="W37" s="2"/>
      <x:c r="X37" s="2"/>
      <x:c r="Y37" s="2"/>
      <x:c r="Z37" s="2"/>
      <x:c r="AA37" s="2"/>
      <x:c r="AB37" s="2"/>
      <x:c r="AC37" s="2"/>
      <x:c r="AD37" s="2"/>
      <x:c r="AE37" s="2"/>
      <x:c r="AF37" s="2"/>
      <x:c r="AG37" s="2"/>
      <x:c r="AH37" s="2"/>
      <x:c r="AI37" s="2"/>
      <x:c r="AJ37" s="2"/>
      <x:c r="AK37" s="2"/>
      <x:c r="AL37" s="2"/>
      <x:c r="AM37" s="2"/>
      <x:c r="AN37" s="2"/>
      <x:c r="AO37" s="2"/>
      <x:c r="AP37" s="2"/>
      <x:c r="AQ37" s="2"/>
      <x:c r="AR37" s="2"/>
      <x:c r="AS37" s="2"/>
    </x:row>
    <x:row r="38">
      <x:c r="B38" s="28" t="str">
        <x:v>G31</x:v>
      </x:c>
      <x:c r="C38" s="28" t="str">
        <x:v>common service-interface exchange</x:v>
      </x:c>
      <x:c r="D38" s="28" t="str">
        <x:v>no-notice cross-prime substitution</x:v>
      </x:c>
      <x:c r="E38" s="28" t="str">
        <x:v>two lineages and two hosts</x:v>
      </x:c>
      <x:c r="F38" s="110" t="str">
        <x:v>OPEN</x:v>
      </x:c>
      <x:c r="G38" s="30" t="str">
        <x:v>interchange credit</x:v>
      </x:c>
      <x:c r="H38" s="2"/>
      <x:c r="I38" s="2"/>
      <x:c r="J38" s="2"/>
      <x:c r="K38" s="2"/>
      <x:c r="L38" s="2"/>
      <x:c r="M38" s="2"/>
      <x:c r="N38" s="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row>
    <x:row r="39">
      <x:c r="B39" s="28" t="str">
        <x:v>G32</x:v>
      </x:c>
      <x:c r="C39" s="28" t="str">
        <x:v>hot-smoke N-1 integrated trial</x:v>
      </x:c>
      <x:c r="D39" s="28" t="str">
        <x:v>net MWth, auxiliaries, fouling and maintenance</x:v>
      </x:c>
      <x:c r="E39" s="28" t="str">
        <x:v>complete pair at 50°C</x:v>
      </x:c>
      <x:c r="F39" s="110" t="str">
        <x:v>OPEN</x:v>
      </x:c>
      <x:c r="G39" s="30" t="str">
        <x:v>thermal compound credit</x:v>
      </x:c>
      <x:c r="H39" s="2"/>
      <x:c r="I39" s="2"/>
      <x:c r="J39" s="2"/>
      <x:c r="K39" s="2"/>
      <x:c r="L39" s="2"/>
      <x:c r="M39" s="2"/>
      <x:c r="N39" s="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row>
    <x:row r="40">
      <x:c r="B40" s="28" t="str">
        <x:v>G33</x:v>
      </x:c>
      <x:c r="C40" s="28" t="str">
        <x:v>no-water rejection trial</x:v>
      </x:c>
      <x:c r="D40" s="28" t="str">
        <x:v>service without makeup-water credit</x:v>
      </x:c>
      <x:c r="E40" s="28" t="str">
        <x:v>complete pair and occupied site</x:v>
      </x:c>
      <x:c r="F40" s="110" t="str">
        <x:v>OPEN</x:v>
      </x:c>
      <x:c r="G40" s="30" t="str">
        <x:v>dry-rejection credit</x:v>
      </x:c>
      <x:c r="H40" s="2"/>
      <x:c r="I40" s="2"/>
      <x:c r="J40" s="2"/>
      <x:c r="K40" s="2"/>
      <x:c r="L40" s="2"/>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row>
    <x:row r="41">
      <x:c r="B41" s="28" t="str">
        <x:v>G34</x:v>
      </x:c>
      <x:c r="C41" s="28" t="str">
        <x:v>exhaust and acoustic boundary trial</x:v>
      </x:c>
      <x:c r="D41" s="28" t="str">
        <x:v>resident exposure, sound and intake interaction</x:v>
      </x:c>
      <x:c r="E41" s="28" t="str">
        <x:v>actual pair site plan</x:v>
      </x:c>
      <x:c r="F41" s="110" t="str">
        <x:v>OPEN</x:v>
      </x:c>
      <x:c r="G41" s="30" t="str">
        <x:v>occupied-site credit</x:v>
      </x:c>
      <x:c r="H41" s="2"/>
      <x:c r="I41" s="2"/>
      <x:c r="J41" s="2"/>
      <x:c r="K41" s="2"/>
      <x:c r="L41" s="2"/>
      <x:c r="M41" s="2"/>
      <x:c r="N41" s="2"/>
      <x:c r="O41" s="2"/>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row>
    <x:row r="42">
      <x:c r="B42" s="28" t="str">
        <x:v>G35</x:v>
      </x:c>
      <x:c r="C42" s="28" t="str">
        <x:v>hour-48 deployment campaign</x:v>
      </x:c>
      <x:c r="D42" s="28" t="str">
        <x:v>released complete service rather than article arrival</x:v>
      </x:c>
      <x:c r="E42" s="28" t="str">
        <x:v>route, carrier, crew and receiver</x:v>
      </x:c>
      <x:c r="F42" s="110" t="str">
        <x:v>OPEN</x:v>
      </x:c>
      <x:c r="G42" s="30" t="str">
        <x:v>T1 role</x:v>
      </x:c>
      <x:c r="H42" s="2"/>
      <x:c r="I42" s="2"/>
      <x:c r="J42" s="2"/>
      <x:c r="K42" s="2"/>
      <x:c r="L42" s="2"/>
      <x:c r="M42" s="2"/>
      <x:c r="N42" s="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row>
    <x:row r="43">
      <x:c r="B43" s="28" t="str">
        <x:v>G36</x:v>
      </x:c>
      <x:c r="C43" s="28" t="str">
        <x:v>heavy storage host competition</x:v>
      </x:c>
      <x:c r="D43" s="28" t="str">
        <x:v>transport, handling, fire and damaged-module custody</x:v>
      </x:c>
      <x:c r="E43" s="28" t="str">
        <x:v>complete L3 package</x:v>
      </x:c>
      <x:c r="F43" s="110" t="str">
        <x:v>OPEN</x:v>
      </x:c>
      <x:c r="G43" s="30" t="str">
        <x:v>L3 geometry</x:v>
      </x:c>
      <x:c r="H43" s="2"/>
      <x:c r="I43" s="2"/>
      <x:c r="J43" s="2"/>
      <x:c r="K43" s="2"/>
      <x:c r="L43" s="2"/>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row>
    <x:row r="44">
      <x:c r="B44" s="28" t="str">
        <x:v>G37</x:v>
      </x:c>
      <x:c r="C44" s="28" t="str">
        <x:v>licensed firm-source arrival chain</x:v>
      </x:c>
      <x:c r="D44" s="28" t="str">
        <x:v>alert-to-service time and continuous custody</x:v>
      </x:c>
      <x:c r="E44" s="28" t="str">
        <x:v>L6 source, route, site and crew</x:v>
      </x:c>
      <x:c r="F44" s="110" t="str">
        <x:v>OPEN</x:v>
      </x:c>
      <x:c r="G44" s="30" t="str">
        <x:v>T3 force design</x:v>
      </x:c>
      <x:c r="H44" s="2"/>
      <x:c r="I44" s="2"/>
      <x:c r="J44" s="2"/>
      <x:c r="K44" s="2"/>
      <x:c r="L44" s="2"/>
      <x:c r="M44" s="2"/>
      <x:c r="N44" s="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row>
    <x:row r="45">
      <x:c r="B45" s="28" t="str">
        <x:v>G38</x:v>
      </x:c>
      <x:c r="C45" s="28" t="str">
        <x:v>two-transport-mode denial</x:v>
      </x:c>
      <x:c r="D45" s="28" t="str">
        <x:v>ten retained service-cell equivalents</x:v>
      </x:c>
      <x:c r="E45" s="28" t="str">
        <x:v>complete PTS-50 group</x:v>
      </x:c>
      <x:c r="F45" s="110" t="str">
        <x:v>OPEN</x:v>
      </x:c>
      <x:c r="G45" s="30" t="str">
        <x:v>access assurance</x:v>
      </x:c>
      <x:c r="H45" s="2"/>
      <x:c r="I45" s="2"/>
      <x:c r="J45" s="2"/>
      <x:c r="K45" s="2"/>
      <x:c r="L45" s="2"/>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row>
    <x:row r="46">
      <x:c r="B46" s="28" t="str">
        <x:v>G39</x:v>
      </x:c>
      <x:c r="C46" s="28" t="str">
        <x:v>anchor-plus-mode denial</x:v>
      </x:c>
      <x:c r="D46" s="28" t="str">
        <x:v>ten retained cells after fixed-site and route loss</x:v>
      </x:c>
      <x:c r="E46" s="28" t="str">
        <x:v>prepared-forward group</x:v>
      </x:c>
      <x:c r="F46" s="110" t="str">
        <x:v>OPEN</x:v>
      </x:c>
      <x:c r="G46" s="30" t="str">
        <x:v>prepared assurance</x:v>
      </x:c>
      <x:c r="H46" s="2"/>
      <x:c r="I46" s="2"/>
      <x:c r="J46" s="2"/>
      <x:c r="K46" s="2"/>
      <x:c r="L46" s="2"/>
      <x:c r="M46" s="2"/>
      <x:c r="N46" s="2"/>
      <x:c r="O46" s="2"/>
      <x:c r="P46" s="2"/>
      <x:c r="Q46" s="2"/>
      <x:c r="R46" s="2"/>
      <x:c r="S46" s="2"/>
      <x:c r="T46" s="2"/>
      <x:c r="U46" s="2"/>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row>
    <x:row r="47">
      <x:c r="B47" s="28" t="str">
        <x:v>G40</x:v>
      </x:c>
      <x:c r="C47" s="28" t="str">
        <x:v>correlated supplier hold</x:v>
      </x:c>
      <x:c r="D47" s="28" t="str">
        <x:v>available pair count after shared component quarantine</x:v>
      </x:c>
      <x:c r="E47" s="28" t="str">
        <x:v>serialized ancestry graph</x:v>
      </x:c>
      <x:c r="F47" s="110" t="str">
        <x:v>OPEN</x:v>
      </x:c>
      <x:c r="G47" s="30" t="str">
        <x:v>national depth</x:v>
      </x:c>
      <x:c r="H47" s="2"/>
      <x:c r="I47" s="2"/>
      <x:c r="J47" s="2"/>
      <x:c r="K47" s="2"/>
      <x:c r="L47" s="2"/>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row>
    <x:row r="48">
      <x:c r="B48" s="28" t="str">
        <x:v>G41</x:v>
      </x:c>
      <x:c r="C48" s="28" t="str">
        <x:v>three-day reset and second mission</x:v>
      </x:c>
      <x:c r="D48" s="28" t="str">
        <x:v>same pair and crew without donor borrowing</x:v>
      </x:c>
      <x:c r="E48" s="28" t="str">
        <x:v>used full-scale articles</x:v>
      </x:c>
      <x:c r="F48" s="110" t="str">
        <x:v>OPEN</x:v>
      </x:c>
      <x:c r="G48" s="30" t="str">
        <x:v>repeat readiness</x:v>
      </x:c>
      <x:c r="H48" s="2"/>
      <x:c r="I48" s="2"/>
      <x:c r="J48" s="2"/>
      <x:c r="K48" s="2"/>
      <x:c r="L48" s="2"/>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row>
    <x:row r="49">
      <x:c r="B49" s="31" t="str">
        <x:v>G42</x:v>
      </x:c>
      <x:c r="C49" s="31" t="str">
        <x:v>blinded seven-day district mission</x:v>
      </x:c>
      <x:c r="D49" s="31" t="str">
        <x:v>protected people-hours and second-event state</x:v>
      </x:c>
      <x:c r="E49" s="31" t="str">
        <x:v>complete group and receiver</x:v>
      </x:c>
      <x:c r="F49" s="111" t="str">
        <x:v>OPEN</x:v>
      </x:c>
      <x:c r="G49" s="33" t="str">
        <x:v>representative admission</x:v>
      </x:c>
      <x:c r="H49" s="2"/>
      <x:c r="I49" s="2"/>
      <x:c r="J49" s="2"/>
      <x:c r="K49" s="2"/>
      <x:c r="L49" s="2"/>
      <x:c r="M49" s="2"/>
      <x:c r="N49" s="2"/>
      <x:c r="O49" s="2"/>
      <x:c r="P49" s="2"/>
      <x:c r="Q49" s="2"/>
      <x:c r="R49" s="2"/>
      <x:c r="S49" s="2"/>
      <x:c r="T49" s="2"/>
      <x:c r="U49" s="2"/>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row>
    <x:row r="50">
      <x:c r="B50" s="2"/>
      <x:c r="C50" s="2"/>
      <x:c r="D50" s="2"/>
      <x:c r="E50" s="2"/>
      <x:c r="F50" s="2"/>
      <x:c r="G50" s="2"/>
      <x:c r="H50" s="2"/>
      <x:c r="I50" s="2"/>
      <x:c r="J50" s="2"/>
      <x:c r="K50" s="2"/>
      <x:c r="L50" s="2"/>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row>
    <x:row r="51">
      <x:c r="B51" s="2"/>
      <x:c r="C51" s="2"/>
      <x:c r="D51" s="2"/>
      <x:c r="E51" s="2"/>
      <x:c r="F51" s="2"/>
      <x:c r="G51" s="2"/>
      <x:c r="H51" s="2"/>
      <x:c r="I51" s="2"/>
      <x:c r="J51" s="2"/>
      <x:c r="K51" s="2"/>
      <x:c r="L51" s="2"/>
      <x:c r="M51" s="2"/>
      <x:c r="N51" s="2"/>
      <x:c r="O51" s="2"/>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row>
    <x:row r="52">
      <x:c r="B52" s="2"/>
      <x:c r="C52" s="2"/>
      <x:c r="D52" s="2"/>
      <x:c r="E52" s="2"/>
      <x:c r="F52" s="2"/>
      <x:c r="G52" s="2"/>
      <x:c r="H52" s="2"/>
      <x:c r="I52" s="2"/>
      <x:c r="J52" s="2"/>
      <x:c r="K52" s="2"/>
      <x:c r="L52" s="2"/>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row>
    <x:row r="53">
      <x:c r="B53" s="2"/>
      <x:c r="C53" s="2"/>
      <x:c r="D53" s="2"/>
      <x:c r="E53" s="2"/>
      <x:c r="F53" s="2"/>
      <x:c r="G53" s="2"/>
      <x:c r="H53" s="2"/>
      <x:c r="I53" s="2"/>
      <x:c r="J53" s="2"/>
      <x:c r="K53" s="2"/>
      <x:c r="L53" s="2"/>
      <x:c r="M53" s="2"/>
      <x:c r="N53" s="2"/>
      <x:c r="O53" s="2"/>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row>
    <x:row r="54">
      <x:c r="B54" s="2"/>
      <x:c r="C54" s="2"/>
      <x:c r="D54" s="2"/>
      <x:c r="E54" s="2"/>
      <x:c r="F54" s="2"/>
      <x:c r="G54" s="2"/>
      <x:c r="H54" s="2"/>
      <x:c r="I54" s="2"/>
      <x:c r="J54" s="2"/>
      <x:c r="K54" s="2"/>
      <x:c r="L54" s="2"/>
      <x:c r="M54" s="2"/>
      <x:c r="N54" s="2"/>
      <x:c r="O54" s="2"/>
      <x:c r="P54" s="2"/>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row>
    <x:row r="55">
      <x:c r="B55" s="2"/>
      <x:c r="C55" s="2"/>
      <x:c r="D55" s="2"/>
      <x:c r="E55" s="2"/>
      <x:c r="F55" s="2"/>
      <x:c r="G55" s="2"/>
      <x:c r="H55" s="2"/>
      <x:c r="I55" s="2"/>
      <x:c r="J55" s="2"/>
      <x:c r="K55" s="2"/>
      <x:c r="L55" s="2"/>
      <x:c r="M55" s="2"/>
      <x:c r="N55" s="2"/>
      <x:c r="O55" s="2"/>
      <x:c r="P55" s="2"/>
      <x:c r="Q55" s="2"/>
      <x:c r="R55" s="2"/>
      <x:c r="S55" s="2"/>
      <x:c r="T55" s="2"/>
      <x:c r="U55" s="2"/>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row>
    <x:row r="56">
      <x:c r="B56" s="2"/>
      <x:c r="C56" s="2"/>
      <x:c r="D56" s="2"/>
      <x:c r="E56" s="2"/>
      <x:c r="F56" s="2"/>
      <x:c r="G56" s="2"/>
      <x:c r="H56" s="2"/>
      <x:c r="I56" s="2"/>
      <x:c r="J56" s="2"/>
      <x:c r="K56" s="2"/>
      <x:c r="L56" s="2"/>
      <x:c r="M56" s="2"/>
      <x:c r="N56" s="2"/>
      <x:c r="O56" s="2"/>
      <x:c r="P56" s="2"/>
      <x:c r="Q56" s="2"/>
      <x:c r="R56" s="2"/>
      <x:c r="S56" s="2"/>
      <x:c r="T56" s="2"/>
      <x:c r="U56" s="2"/>
      <x:c r="V56" s="2"/>
      <x:c r="W56" s="2"/>
      <x:c r="X56" s="2"/>
      <x:c r="Y56" s="2"/>
      <x:c r="Z56" s="2"/>
      <x:c r="AA56" s="2"/>
      <x:c r="AB56" s="2"/>
      <x:c r="AC56" s="2"/>
      <x:c r="AD56" s="2"/>
      <x:c r="AE56" s="2"/>
      <x:c r="AF56" s="2"/>
      <x:c r="AG56" s="2"/>
      <x:c r="AH56" s="2"/>
      <x:c r="AI56" s="2"/>
      <x:c r="AJ56" s="2"/>
      <x:c r="AK56" s="2"/>
      <x:c r="AL56" s="2"/>
      <x:c r="AM56" s="2"/>
      <x:c r="AN56" s="2"/>
      <x:c r="AO56" s="2"/>
      <x:c r="AP56" s="2"/>
      <x:c r="AQ56" s="2"/>
      <x:c r="AR56" s="2"/>
      <x:c r="AS56" s="2"/>
    </x:row>
    <x:row r="57">
      <x:c r="B57" s="2"/>
      <x:c r="C57" s="2"/>
      <x:c r="D57" s="2"/>
      <x:c r="E57" s="2"/>
      <x:c r="F57" s="2"/>
      <x:c r="G57" s="2"/>
      <x:c r="H57" s="2"/>
      <x:c r="I57" s="2"/>
      <x:c r="J57" s="2"/>
      <x:c r="K57" s="2"/>
      <x:c r="L57" s="2"/>
      <x:c r="M57" s="2"/>
      <x:c r="N57" s="2"/>
      <x:c r="O57" s="2"/>
      <x:c r="P57" s="2"/>
      <x:c r="Q57" s="2"/>
      <x:c r="R57" s="2"/>
      <x:c r="S57" s="2"/>
      <x:c r="T57" s="2"/>
      <x:c r="U57" s="2"/>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row>
    <x:row r="58">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row>
    <x:row r="59">
      <x:c r="B59" s="2"/>
      <x:c r="C59" s="2"/>
      <x:c r="D59" s="2"/>
      <x:c r="E59" s="2"/>
      <x:c r="F59" s="2"/>
      <x:c r="G59" s="2"/>
      <x:c r="H59" s="2"/>
      <x:c r="I59" s="2"/>
      <x:c r="J59" s="2"/>
      <x:c r="K59" s="2"/>
      <x:c r="L59" s="2"/>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row>
    <x:row r="60">
      <x:c r="B60" s="2"/>
      <x:c r="C60" s="2"/>
      <x:c r="D60" s="2"/>
      <x:c r="E60" s="2"/>
      <x:c r="F60" s="2"/>
      <x:c r="G60" s="2"/>
      <x:c r="H60" s="2"/>
      <x:c r="I60" s="2"/>
      <x:c r="J60" s="2"/>
      <x:c r="K60" s="2"/>
      <x:c r="L60" s="2"/>
      <x:c r="M60" s="2"/>
      <x:c r="N60" s="2"/>
      <x:c r="O60" s="2"/>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row>
    <x:row r="61">
      <x:c r="B61" s="2"/>
      <x:c r="C61" s="2"/>
      <x:c r="D61" s="2"/>
      <x:c r="E61" s="2"/>
      <x:c r="F61" s="2"/>
      <x:c r="G61" s="2"/>
      <x:c r="H61" s="2"/>
      <x:c r="I61" s="2"/>
      <x:c r="J61" s="2"/>
      <x:c r="K61" s="2"/>
      <x:c r="L61" s="2"/>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row>
    <x:row r="62">
      <x:c r="B62" s="2"/>
      <x:c r="C62" s="2"/>
      <x:c r="D62" s="2"/>
      <x:c r="E62" s="2"/>
      <x:c r="F62" s="2"/>
      <x:c r="G62" s="2"/>
      <x:c r="H62" s="2"/>
      <x:c r="I62" s="2"/>
      <x:c r="J62" s="2"/>
      <x:c r="K62" s="2"/>
      <x:c r="L62" s="2"/>
      <x:c r="M62" s="2"/>
      <x:c r="N62" s="2"/>
      <x:c r="O62" s="2"/>
      <x:c r="P62" s="2"/>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row>
    <x:row r="63">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row>
    <x:row r="64">
      <x:c r="B64" s="2"/>
      <x:c r="C64" s="2"/>
      <x:c r="D64" s="2"/>
      <x:c r="E64" s="2"/>
      <x:c r="F64" s="2"/>
      <x:c r="G64" s="2"/>
      <x:c r="H64" s="2"/>
      <x:c r="I64" s="2"/>
      <x:c r="J64" s="2"/>
      <x:c r="K64" s="2"/>
      <x:c r="L64" s="2"/>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row>
    <x:row r="65">
      <x:c r="B65" s="2"/>
      <x:c r="C65" s="2"/>
      <x:c r="D65" s="2"/>
      <x:c r="E65" s="2"/>
      <x:c r="F65" s="2"/>
      <x:c r="G65" s="2"/>
      <x:c r="H65" s="2"/>
      <x:c r="I65" s="2"/>
      <x:c r="J65" s="2"/>
      <x:c r="K65" s="2"/>
      <x:c r="L65" s="2"/>
      <x:c r="M65" s="2"/>
      <x:c r="N65" s="2"/>
      <x:c r="O65" s="2"/>
      <x:c r="P65" s="2"/>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row>
    <x:row r="66">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row>
    <x:row r="67">
      <x:c r="B67" s="2"/>
      <x:c r="C67" s="2"/>
      <x:c r="D67" s="2"/>
      <x:c r="E67" s="2"/>
      <x:c r="F67" s="2"/>
      <x:c r="G67" s="2"/>
      <x:c r="H67" s="2"/>
      <x:c r="I67" s="2"/>
      <x:c r="J67" s="2"/>
      <x:c r="K67" s="2"/>
      <x:c r="L67" s="2"/>
      <x:c r="M67" s="2"/>
      <x:c r="N67" s="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row>
    <x:row r="68">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row>
    <x:row r="69">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row>
    <x:row r="70">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row>
    <x:row r="71">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row>
    <x:row r="7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row>
    <x:row r="73">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row>
    <x:row r="74">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row>
    <x:row r="75">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row>
    <x:row r="76">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row>
    <x:row r="77">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row>
    <x:row r="78">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row>
    <x:row r="79">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row>
    <x:row r="80">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row>
    <x:row r="81">
      <x:c r="B81" s="2"/>
      <x:c r="C81" s="2"/>
      <x:c r="D81" s="2"/>
      <x:c r="E81" s="2"/>
      <x:c r="F81" s="2"/>
      <x:c r="G81" s="2"/>
      <x:c r="H81" s="2"/>
      <x:c r="I81" s="2"/>
      <x:c r="J81" s="2"/>
      <x:c r="K81" s="2"/>
      <x:c r="L81" s="2"/>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row>
    <x:row r="8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row>
    <x:row r="83">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row>
    <x:row r="84">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row>
    <x:row r="85">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row>
    <x:row r="86">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row>
    <x:row r="87">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row>
    <x:row r="88">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row>
    <x:row r="89">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row>
    <x:row r="90">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row>
    <x:row r="91">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row>
    <x:row r="9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row>
    <x:row r="93">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row>
    <x:row r="94">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row>
    <x:row r="95">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row>
    <x:row r="96">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row>
    <x:row r="97">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row>
    <x:row r="98">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row>
    <x:row r="99">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row>
    <x:row r="100">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row>
    <x:row r="101">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row>
    <x:row r="10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row>
    <x:row r="103">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row>
    <x:row r="104">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row>
    <x:row r="105">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row>
    <x:row r="106">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row>
    <x:row r="107">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row>
    <x:row r="108">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row>
    <x:row r="109">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row>
    <x:row r="110">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row>
    <x:row r="111">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row>
    <x:row r="11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row>
    <x:row r="113">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row>
    <x:row r="114">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row>
    <x:row r="115">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row>
    <x:row r="116">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row>
    <x:row r="117">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row>
    <x:row r="118">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row>
    <x:row r="119">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row>
    <x:row r="120">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row>
    <x:row r="121">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row>
    <x:row r="12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row>
    <x:row r="123">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row>
    <x:row r="124">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row>
    <x:row r="125">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row>
    <x:row r="126">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row>
    <x:row r="127">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row>
    <x:row r="128">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row>
    <x:row r="129">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row>
    <x:row r="130">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row>
    <x:row r="131">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row>
    <x:row r="13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row>
    <x:row r="133">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row>
    <x:row r="134">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row>
    <x:row r="135">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row>
    <x:row r="136">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row>
    <x:row r="137">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row>
    <x:row r="138">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row>
    <x:row r="139">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row>
    <x:row r="140">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row>
    <x:row r="141">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row>
    <x:row r="14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row>
    <x:row r="143">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row>
    <x:row r="144">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row>
    <x:row r="145">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row>
    <x:row r="146">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row>
    <x:row r="147">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row>
    <x:row r="148">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row>
    <x:row r="149">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row>
    <x:row r="150">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row>
    <x:row r="151">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row>
    <x:row r="15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row>
    <x:row r="153">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row>
    <x:row r="154">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row>
    <x:row r="155">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row>
    <x:row r="156">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row>
    <x:row r="157">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row>
    <x:row r="158">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row>
    <x:row r="159">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row>
    <x:row r="160">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row>
    <x:row r="161">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row>
    <x:row r="16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row>
    <x:row r="163">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row>
    <x:row r="164">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row>
    <x:row r="165">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row>
    <x:row r="166">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row>
    <x:row r="167">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row>
    <x:row r="168">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row>
    <x:row r="169">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row>
    <x:row r="170">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row>
    <x:row r="171">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row>
    <x:row r="17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row>
    <x:row r="173">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row>
    <x:row r="174">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row>
    <x:row r="175">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row>
    <x:row r="176">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row>
    <x:row r="177">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row>
    <x:row r="178">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row>
    <x:row r="179">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row>
    <x:row r="180">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row>
    <x:row r="181">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row>
    <x:row r="18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row>
    <x:row r="183">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row>
    <x:row r="184">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row>
    <x:row r="185">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row>
    <x:row r="186">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row>
    <x:row r="187">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row>
    <x:row r="188">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row>
    <x:row r="189">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row>
    <x:row r="190">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row>
    <x:row r="191">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row>
    <x:row r="19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row>
    <x:row r="193">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row>
    <x:row r="194">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row>
    <x:row r="195">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row>
    <x:row r="196">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row>
    <x:row r="197">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row>
    <x:row r="198">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row>
    <x:row r="199">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row>
    <x:row r="200">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row>
    <x:row r="201">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row>
    <x:row r="20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row>
    <x:row r="203">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row>
    <x:row r="204">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row>
    <x:row r="205">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row>
    <x:row r="206">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row>
    <x:row r="207">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row>
    <x:row r="208">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row>
    <x:row r="209">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row>
    <x:row r="210">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row>
    <x:row r="211">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row>
    <x:row r="21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row>
    <x:row r="213">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row>
    <x:row r="214">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row>
    <x:row r="215">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row>
    <x:row r="216">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row>
    <x:row r="217">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row>
    <x:row r="218">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row>
    <x:row r="219">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row>
    <x:row r="220">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row>
    <x:row r="221">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row>
    <x:row r="22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row>
    <x:row r="223">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row>
    <x:row r="224">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row>
    <x:row r="225">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row>
    <x:row r="226">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row>
    <x:row r="227">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row>
    <x:row r="228">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row>
    <x:row r="229">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row>
    <x:row r="230">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row>
    <x:row r="231">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row>
    <x:row r="23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row>
    <x:row r="233">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row>
    <x:row r="234">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row>
    <x:row r="235">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row>
    <x:row r="236">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row>
    <x:row r="237">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row>
    <x:row r="238">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row>
    <x:row r="239">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row>
    <x:row r="240">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row>
    <x:row r="241">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row>
    <x:row r="24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row>
    <x:row r="243">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row>
    <x:row r="244">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row>
    <x:row r="245">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row>
    <x:row r="246">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row>
    <x:row r="247">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row>
    <x:row r="248">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row>
    <x:row r="249">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row>
    <x:row r="250">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row>
    <x:row r="251">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row>
    <x:row r="25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row>
    <x:row r="253">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row>
    <x:row r="254">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row>
    <x:row r="255">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row>
    <x:row r="256">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row>
    <x:row r="257">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row>
    <x:row r="258">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row>
    <x:row r="259">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row>
    <x:row r="260">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row>
    <x:row r="261">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row>
    <x:row r="26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row>
    <x:row r="263">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row>
    <x:row r="264">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row>
    <x:row r="265">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row>
    <x:row r="266">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row>
    <x:row r="267">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row>
    <x:row r="268">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row>
    <x:row r="269">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row>
    <x:row r="270">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row>
    <x:row r="271">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row>
    <x:row r="27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row>
    <x:row r="273">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row>
    <x:row r="274">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row>
    <x:row r="275">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row>
    <x:row r="276">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row>
    <x:row r="277">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row>
    <x:row r="278">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row>
    <x:row r="279">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row>
    <x:row r="280">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row>
    <x:row r="281">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row>
    <x:row r="28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row>
    <x:row r="283">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row>
    <x:row r="284">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row>
    <x:row r="285">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row>
    <x:row r="286">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row>
    <x:row r="287">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row>
    <x:row r="288">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row>
    <x:row r="289">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row>
    <x:row r="290">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row>
    <x:row r="291">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row>
    <x:row r="29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row>
    <x:row r="293">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row>
    <x:row r="294">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row>
    <x:row r="295">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row>
    <x:row r="296">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row>
    <x:row r="297">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row>
    <x:row r="298">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row>
    <x:row r="299">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row>
    <x:row r="300">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row>
    <x:row r="301">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row>
    <x:row r="30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row>
    <x:row r="303">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row>
    <x:row r="304">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row>
    <x:row r="305">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row>
    <x:row r="306">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row>
    <x:row r="307">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row>
    <x:row r="308">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row>
    <x:row r="309">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row>
    <x:row r="310">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row>
    <x:row r="311">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row>
    <x:row r="31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row>
    <x:row r="313">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row>
    <x:row r="314">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row>
    <x:row r="315">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row>
    <x:row r="316">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row>
    <x:row r="317">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row>
    <x:row r="318">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row>
    <x:row r="319">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row>
    <x:row r="320">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row>
    <x:row r="321">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row>
    <x:row r="32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row>
    <x:row r="323">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row>
    <x:row r="324">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row>
    <x:row r="325">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row>
    <x:row r="326">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row>
    <x:row r="327">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row>
    <x:row r="328">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row>
    <x:row r="329">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row>
    <x:row r="330">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row>
    <x:row r="331">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row>
    <x:row r="33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row>
    <x:row r="333">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row>
    <x:row r="334">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row>
    <x:row r="335">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row>
    <x:row r="336">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row>
    <x:row r="337">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row>
    <x:row r="338">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row>
    <x:row r="339">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row>
    <x:row r="340">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row>
    <x:row r="341">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row>
    <x:row r="34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row>
    <x:row r="343">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row>
    <x:row r="344">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row>
    <x:row r="345">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row>
    <x:row r="346">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row>
    <x:row r="347">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row>
    <x:row r="348">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row>
    <x:row r="349">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row>
    <x:row r="350">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row>
    <x:row r="351">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row>
    <x:row r="35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row>
    <x:row r="353">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row>
    <x:row r="354">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row>
    <x:row r="355">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row>
    <x:row r="356">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row>
    <x:row r="357">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row>
    <x:row r="358">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row>
    <x:row r="359">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row>
    <x:row r="360">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row>
    <x:row r="361">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row>
    <x:row r="36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row>
    <x:row r="363">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row>
    <x:row r="364">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row>
    <x:row r="365">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row>
    <x:row r="366">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row>
    <x:row r="367">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row>
    <x:row r="368">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row>
    <x:row r="369">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row>
    <x:row r="370">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row>
    <x:row r="371">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row>
    <x:row r="37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row>
    <x:row r="373">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row>
    <x:row r="374">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row>
    <x:row r="375">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row>
    <x:row r="376">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row>
    <x:row r="377">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row>
    <x:row r="378">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row>
    <x:row r="379">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row>
    <x:row r="380">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row>
    <x:row r="381">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row>
    <x:row r="38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row>
    <x:row r="383">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row>
    <x:row r="384">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row>
    <x:row r="385">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row>
    <x:row r="386">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row>
    <x:row r="387">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row>
    <x:row r="388">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row>
    <x:row r="389">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row>
    <x:row r="390">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row>
    <x:row r="391">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row>
    <x:row r="39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row>
    <x:row r="393">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row>
    <x:row r="394">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row>
    <x:row r="395">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row>
    <x:row r="396">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row>
    <x:row r="397">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row>
    <x:row r="398">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row>
    <x:row r="399">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row>
    <x:row r="400">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row>
    <x:row r="401">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row>
    <x:row r="40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row>
    <x:row r="403">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row>
    <x:row r="404">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row>
    <x:row r="405">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row>
    <x:row r="406">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row>
    <x:row r="407">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row>
    <x:row r="408">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row>
    <x:row r="409">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row>
    <x:row r="410">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row>
    <x:row r="411">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row>
    <x:row r="41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row>
    <x:row r="413">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row>
    <x:row r="414">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row>
    <x:row r="415">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row>
    <x:row r="416">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row>
    <x:row r="417">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row>
    <x:row r="418">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row>
    <x:row r="419">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row>
    <x:row r="420">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row>
    <x:row r="421">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row>
    <x:row r="42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row>
    <x:row r="423">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row>
    <x:row r="424">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row>
    <x:row r="425">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row>
    <x:row r="426">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row>
    <x:row r="427">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row>
    <x:row r="428">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row>
    <x:row r="429">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row>
    <x:row r="430">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row>
    <x:row r="431">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row>
    <x:row r="43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row>
    <x:row r="433">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row>
    <x:row r="434">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row>
    <x:row r="435">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row>
    <x:row r="436">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row>
    <x:row r="437">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row>
    <x:row r="438">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row>
    <x:row r="439">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row>
    <x:row r="440">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row>
    <x:row r="441">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row>
    <x:row r="44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row>
    <x:row r="443">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row>
    <x:row r="444">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row>
    <x:row r="445">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row>
    <x:row r="446">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row>
    <x:row r="447">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row>
    <x:row r="448">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row>
    <x:row r="449">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row>
    <x:row r="450">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row>
    <x:row r="451">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row>
    <x:row r="45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row>
    <x:row r="453">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row>
    <x:row r="454">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row>
    <x:row r="455">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row>
    <x:row r="456">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row>
    <x:row r="457">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row>
    <x:row r="458">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row>
    <x:row r="459">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row>
    <x:row r="460">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row>
    <x:row r="461">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row>
    <x:row r="46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row>
    <x:row r="463">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row>
    <x:row r="464">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row>
    <x:row r="465">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row>
    <x:row r="466">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row>
    <x:row r="467">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row>
    <x:row r="468">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row>
    <x:row r="469">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row>
    <x:row r="470">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row>
    <x:row r="471">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row>
    <x:row r="47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row>
    <x:row r="473">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row>
    <x:row r="474">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row>
    <x:row r="475">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row>
    <x:row r="476">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row>
    <x:row r="477">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row>
    <x:row r="478">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row>
    <x:row r="479">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row>
    <x:row r="480">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row>
    <x:row r="481">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row>
    <x:row r="48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row>
    <x:row r="483">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row>
    <x:row r="484">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row>
    <x:row r="485">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row>
    <x:row r="486">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row>
    <x:row r="487">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row>
    <x:row r="488">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row>
    <x:row r="489">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row>
    <x:row r="490">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row>
    <x:row r="491">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row>
    <x:row r="49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row>
    <x:row r="493">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row>
    <x:row r="494">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row>
    <x:row r="495">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row>
    <x:row r="496">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row>
    <x:row r="497">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row>
    <x:row r="498">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row>
    <x:row r="499">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row>
    <x:row r="500">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row>
    <x:row r="501">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row>
    <x:row r="50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row>
    <x:row r="503">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row>
    <x:row r="504">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row>
    <x:row r="505">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row>
    <x:row r="506">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row>
    <x:row r="507">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row>
    <x:row r="508">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row>
    <x:row r="509">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row>
    <x:row r="510">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row>
    <x:row r="511">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row>
    <x:row r="51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row>
    <x:row r="513">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row>
    <x:row r="514">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row>
    <x:row r="515">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row>
    <x:row r="516">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row>
    <x:row r="517">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row>
    <x:row r="518">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row>
    <x:row r="519">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row>
    <x:row r="520">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row>
    <x:row r="521">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row>
    <x:row r="52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row>
    <x:row r="523">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row>
    <x:row r="524">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row>
    <x:row r="525">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row>
    <x:row r="526">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row>
    <x:row r="527">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row>
    <x:row r="528">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row>
    <x:row r="529">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row>
    <x:row r="530">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row>
    <x:row r="531">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row>
    <x:row r="53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row>
    <x:row r="533">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row>
    <x:row r="534">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row>
    <x:row r="535">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row>
    <x:row r="536">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row>
    <x:row r="537">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row>
    <x:row r="538">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row>
    <x:row r="539">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row>
    <x:row r="540">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row>
    <x:row r="541">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row>
    <x:row r="54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row>
    <x:row r="543">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row>
    <x:row r="544">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row>
    <x:row r="545">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row>
    <x:row r="546">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row>
    <x:row r="547">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row>
    <x:row r="548">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row>
    <x:row r="549">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row>
    <x:row r="550">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row>
    <x:row r="551">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row>
    <x:row r="55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row>
    <x:row r="553">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row>
    <x:row r="554">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row>
    <x:row r="555">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row>
    <x:row r="556">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row>
    <x:row r="557">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row>
    <x:row r="558">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row>
    <x:row r="559">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row>
    <x:row r="560">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row>
    <x:row r="561">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row>
    <x:row r="56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row>
    <x:row r="563">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row>
    <x:row r="564">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row>
    <x:row r="565">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row>
    <x:row r="566">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row>
    <x:row r="567">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row>
    <x:row r="568">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row>
    <x:row r="569">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row>
    <x:row r="570">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row>
    <x:row r="571">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row>
    <x:row r="57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row>
    <x:row r="573">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row>
    <x:row r="574">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row>
    <x:row r="575">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row>
    <x:row r="576">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row>
    <x:row r="577">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row>
    <x:row r="578">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row>
    <x:row r="579">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row>
    <x:row r="580">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row>
    <x:row r="581">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row>
    <x:row r="58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row>
    <x:row r="583">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row>
    <x:row r="584">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row>
    <x:row r="585">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row>
    <x:row r="586">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row>
    <x:row r="587">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row>
    <x:row r="588">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row>
    <x:row r="589">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row>
    <x:row r="590">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row>
    <x:row r="591">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row>
    <x:row r="59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row>
    <x:row r="593">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row>
    <x:row r="594">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row>
    <x:row r="595">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row>
    <x:row r="596">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row>
    <x:row r="597">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row>
    <x:row r="598">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row>
    <x:row r="599">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row>
    <x:row r="600">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row>
    <x:row r="601">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row>
    <x:row r="60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row>
    <x:row r="603">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row>
    <x:row r="604">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row>
    <x:row r="605">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row>
    <x:row r="606">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row>
    <x:row r="607">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row>
    <x:row r="608">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row>
    <x:row r="609">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row>
    <x:row r="610">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row>
    <x:row r="611">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row>
    <x:row r="61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row>
    <x:row r="613">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row>
    <x:row r="614">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row>
    <x:row r="615">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row>
    <x:row r="616">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row>
    <x:row r="617">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row>
    <x:row r="618">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row>
    <x:row r="619">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row>
    <x:row r="620">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row>
    <x:row r="621">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row>
    <x:row r="62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row>
    <x:row r="623">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row>
    <x:row r="624">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row>
    <x:row r="625">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row>
    <x:row r="626">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row>
    <x:row r="627">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row>
    <x:row r="628">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row>
    <x:row r="629">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row>
    <x:row r="630">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row>
    <x:row r="631">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row>
    <x:row r="63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row>
    <x:row r="633">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row>
    <x:row r="634">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row>
    <x:row r="635">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row>
    <x:row r="636">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row>
    <x:row r="637">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row>
    <x:row r="638">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row>
    <x:row r="639">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row>
    <x:row r="640">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row>
    <x:row r="641">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row>
    <x:row r="64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row>
    <x:row r="643">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row>
    <x:row r="644">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row>
    <x:row r="645">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row>
    <x:row r="646">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row>
    <x:row r="647">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row>
    <x:row r="648">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row>
    <x:row r="649">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row>
    <x:row r="650">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row>
    <x:row r="651">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row>
    <x:row r="65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row>
    <x:row r="653">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row>
    <x:row r="654">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row>
    <x:row r="655">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row>
    <x:row r="656">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row>
    <x:row r="657">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row>
    <x:row r="658">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row>
    <x:row r="659">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row>
    <x:row r="660">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row>
    <x:row r="661">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row>
    <x:row r="66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row>
    <x:row r="663">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row>
    <x:row r="664">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row>
    <x:row r="665">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row>
    <x:row r="666">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row>
    <x:row r="667">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row>
    <x:row r="668">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row>
    <x:row r="669">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row>
    <x:row r="670">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row>
    <x:row r="671">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row>
    <x:row r="67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row>
    <x:row r="673">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row>
    <x:row r="674">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row>
    <x:row r="675">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row>
    <x:row r="676">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row>
    <x:row r="677">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row>
    <x:row r="678">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row>
    <x:row r="679">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row>
    <x:row r="680">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row>
    <x:row r="681">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row>
    <x:row r="68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row>
    <x:row r="683">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row>
    <x:row r="684">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row>
    <x:row r="685">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row>
    <x:row r="686">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row>
    <x:row r="687">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row>
    <x:row r="688">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row>
    <x:row r="689">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row>
    <x:row r="690">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row>
    <x:row r="691">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row>
    <x:row r="69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row>
    <x:row r="693">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row>
    <x:row r="694">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row>
    <x:row r="695">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row>
    <x:row r="696">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row>
    <x:row r="697">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row>
    <x:row r="698">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row>
    <x:row r="699">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row>
    <x:row r="700">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row>
    <x:row r="701">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row>
    <x:row r="70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row>
    <x:row r="703">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row>
    <x:row r="704">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row>
    <x:row r="705">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row>
    <x:row r="706">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row>
    <x:row r="707">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row>
    <x:row r="708">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row>
    <x:row r="709">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row>
    <x:row r="710">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row>
    <x:row r="711">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row>
    <x:row r="71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row>
    <x:row r="713">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row>
    <x:row r="714">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row>
    <x:row r="715">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row>
    <x:row r="716">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row>
    <x:row r="717">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row>
    <x:row r="718">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row>
    <x:row r="719">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row>
    <x:row r="720">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row>
    <x:row r="721">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row>
    <x:row r="72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row>
    <x:row r="723">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row>
    <x:row r="724">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row>
    <x:row r="725">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row>
    <x:row r="726">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row>
    <x:row r="727">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row>
    <x:row r="728">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row>
    <x:row r="729">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row>
    <x:row r="730">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row>
    <x:row r="731">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row>
    <x:row r="73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row>
    <x:row r="733">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row>
    <x:row r="734">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row>
    <x:row r="735">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row>
    <x:row r="736">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row>
    <x:row r="737">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row>
    <x:row r="738">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row>
    <x:row r="739">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row>
    <x:row r="740">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row>
    <x:row r="741">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row>
    <x:row r="74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row>
    <x:row r="743">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row>
    <x:row r="744">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row>
    <x:row r="745">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row>
    <x:row r="746">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row>
    <x:row r="747">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row>
    <x:row r="748">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row>
    <x:row r="749">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row>
    <x:row r="750">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row>
    <x:row r="751">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row>
    <x:row r="75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row>
    <x:row r="753">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row>
    <x:row r="754">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row>
    <x:row r="755">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row>
    <x:row r="756">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row>
    <x:row r="757">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row>
    <x:row r="758">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row>
    <x:row r="759">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row>
    <x:row r="760">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row>
    <x:row r="761">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row>
    <x:row r="76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row>
    <x:row r="763">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row>
    <x:row r="764">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row>
    <x:row r="765">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row>
    <x:row r="766">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row>
    <x:row r="767">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row>
    <x:row r="768">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row>
    <x:row r="769">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row>
    <x:row r="770">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row>
    <x:row r="771">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row>
    <x:row r="77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row>
    <x:row r="773">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row>
    <x:row r="774">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row>
    <x:row r="775">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row>
    <x:row r="776">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row>
    <x:row r="777">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row>
    <x:row r="778">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row>
    <x:row r="779">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row>
    <x:row r="780">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row>
    <x:row r="781">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row>
    <x:row r="78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row>
    <x:row r="783">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row>
    <x:row r="784">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row>
    <x:row r="785">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row>
    <x:row r="786">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row>
    <x:row r="787">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row>
    <x:row r="788">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row>
    <x:row r="789">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row>
    <x:row r="790">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row>
    <x:row r="791">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row>
    <x:row r="79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row>
    <x:row r="793">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row>
    <x:row r="794">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row>
    <x:row r="795">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row>
    <x:row r="796">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row>
    <x:row r="797">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row>
    <x:row r="798">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row>
    <x:row r="799">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row>
    <x:row r="800">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row>
    <x:row r="801">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row>
    <x:row r="80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row>
    <x:row r="803">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row>
    <x:row r="804">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row>
    <x:row r="805">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row>
    <x:row r="806">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row>
    <x:row r="807">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row>
    <x:row r="808">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row>
    <x:row r="809">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row>
    <x:row r="810">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row>
    <x:row r="811">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row>
    <x:row r="81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row>
    <x:row r="813">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row>
    <x:row r="814">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row>
    <x:row r="815">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row>
    <x:row r="816">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row>
    <x:row r="817">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row>
    <x:row r="818">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row>
    <x:row r="819">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row>
    <x:row r="820">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row>
    <x:row r="821">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row>
    <x:row r="82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row>
    <x:row r="823">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row>
    <x:row r="824">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row>
    <x:row r="825">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row>
    <x:row r="826">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row>
    <x:row r="827">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row>
    <x:row r="828">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row>
    <x:row r="829">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row>
    <x:row r="830">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row>
    <x:row r="831">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row>
    <x:row r="83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row>
    <x:row r="833">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row>
    <x:row r="834">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row>
    <x:row r="835">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row>
    <x:row r="836">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row>
    <x:row r="837">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row>
    <x:row r="838">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row>
    <x:row r="839">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row>
    <x:row r="840">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row>
    <x:row r="841">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row>
    <x:row r="84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row>
    <x:row r="843">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row>
    <x:row r="844">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row>
    <x:row r="845">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row>
    <x:row r="846">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row>
    <x:row r="847">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row>
    <x:row r="848">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row>
    <x:row r="849">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row>
    <x:row r="850">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row>
    <x:row r="851">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row>
    <x:row r="85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row>
    <x:row r="853">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row>
    <x:row r="854">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row>
    <x:row r="855">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row>
    <x:row r="856">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row>
    <x:row r="857">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row>
    <x:row r="858">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row>
    <x:row r="859">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row>
    <x:row r="860">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row>
    <x:row r="861">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row>
    <x:row r="86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row>
    <x:row r="863">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row>
    <x:row r="864">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row>
    <x:row r="865">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row>
    <x:row r="866">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row>
    <x:row r="867">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row>
    <x:row r="868">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row>
    <x:row r="869">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row>
    <x:row r="870">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row>
    <x:row r="871">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row>
    <x:row r="87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row>
    <x:row r="873">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row>
    <x:row r="874">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row>
    <x:row r="875">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row>
    <x:row r="876">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row>
    <x:row r="877">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row>
    <x:row r="878">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row>
    <x:row r="879">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row>
    <x:row r="880">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row>
    <x:row r="881">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row>
    <x:row r="88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row>
    <x:row r="883">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row>
    <x:row r="884">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row>
    <x:row r="885">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row>
    <x:row r="886">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row>
    <x:row r="887">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row>
    <x:row r="888">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row>
    <x:row r="889">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row>
    <x:row r="890">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row>
    <x:row r="891">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row>
    <x:row r="89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row>
    <x:row r="893">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row>
    <x:row r="894">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row>
    <x:row r="895">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row>
    <x:row r="896">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row>
    <x:row r="897">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row>
    <x:row r="898">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row>
    <x:row r="899">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row>
    <x:row r="900">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row>
    <x:row r="901">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row>
    <x:row r="90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row>
    <x:row r="903">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row>
    <x:row r="904">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row>
    <x:row r="905">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row>
    <x:row r="906">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row>
    <x:row r="907">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row>
    <x:row r="908">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row>
    <x:row r="909">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row>
    <x:row r="910">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row>
    <x:row r="911">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row>
    <x:row r="91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row>
    <x:row r="913">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row>
    <x:row r="914">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row>
    <x:row r="915">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row>
    <x:row r="916">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row>
    <x:row r="917">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row>
    <x:row r="918">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row>
    <x:row r="919">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row>
    <x:row r="920">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row>
    <x:row r="921">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row>
    <x:row r="92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row>
    <x:row r="923">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row>
    <x:row r="924">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row>
    <x:row r="925">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row>
    <x:row r="926">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row>
    <x:row r="927">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row>
    <x:row r="928">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row>
    <x:row r="929">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row>
    <x:row r="930">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row>
    <x:row r="931">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row>
    <x:row r="93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row>
    <x:row r="933">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row>
    <x:row r="934">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row>
    <x:row r="935">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row>
    <x:row r="936">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row>
    <x:row r="937">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row>
    <x:row r="938">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row>
    <x:row r="939">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row>
    <x:row r="940">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row>
    <x:row r="941">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row>
    <x:row r="94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row>
    <x:row r="943">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row>
    <x:row r="944">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row>
    <x:row r="945">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row>
    <x:row r="946">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row>
    <x:row r="947">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row>
    <x:row r="948">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row>
    <x:row r="949">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row>
    <x:row r="950">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row>
    <x:row r="951">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row>
    <x:row r="95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row>
    <x:row r="953">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row>
    <x:row r="954">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row>
    <x:row r="955">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row>
    <x:row r="956">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row>
    <x:row r="957">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row>
    <x:row r="958">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row>
    <x:row r="959">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row>
    <x:row r="960">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row>
    <x:row r="961">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row>
    <x:row r="96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row>
    <x:row r="963">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row>
    <x:row r="964">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row>
    <x:row r="965">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row>
    <x:row r="966">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row>
    <x:row r="967">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row>
    <x:row r="968">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row>
    <x:row r="969">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row>
    <x:row r="970">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row>
    <x:row r="971">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row>
    <x:row r="97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row>
    <x:row r="973">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row>
    <x:row r="974">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row>
    <x:row r="975">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row>
    <x:row r="976">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row>
    <x:row r="977">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row>
    <x:row r="978">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row>
    <x:row r="979">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row>
    <x:row r="980">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row>
    <x:row r="981">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row>
    <x:row r="98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row>
    <x:row r="983">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row>
    <x:row r="984">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row>
    <x:row r="985">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row>
    <x:row r="986">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row>
    <x:row r="987">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row>
    <x:row r="988">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row>
    <x:row r="989">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row>
    <x:row r="990">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row>
    <x:row r="991">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row>
    <x:row r="99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row>
    <x:row r="993">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row>
    <x:row r="994">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row>
    <x:row r="995">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row>
    <x:row r="996">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row>
    <x:row r="997">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row>
    <x:row r="998">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row>
    <x:row r="999">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row>
    <x:row r="1000">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row>
    <x:row r="1001">
      <x:c r="B1001" s="2"/>
      <x:c r="C1001" s="2"/>
      <x:c r="D1001" s="2"/>
      <x:c r="E1001" s="2"/>
      <x:c r="F1001" s="2"/>
      <x:c r="G1001" s="2"/>
      <x:c r="H1001" s="2"/>
      <x:c r="I1001" s="2"/>
      <x:c r="J1001" s="2"/>
      <x:c r="K1001" s="2"/>
      <x:c r="L1001" s="2"/>
      <x:c r="M1001" s="2"/>
      <x:c r="N1001" s="2"/>
      <x:c r="O1001" s="2"/>
      <x:c r="P1001" s="2"/>
      <x:c r="Q1001" s="2"/>
      <x:c r="R1001" s="2"/>
      <x:c r="S1001" s="2"/>
      <x:c r="T1001" s="2"/>
      <x:c r="U1001" s="2"/>
      <x:c r="V1001" s="2"/>
      <x:c r="W1001" s="2"/>
      <x:c r="X1001" s="2"/>
      <x:c r="Y1001" s="2"/>
      <x:c r="Z1001" s="2"/>
      <x:c r="AA1001" s="2"/>
      <x:c r="AB1001" s="2"/>
      <x:c r="AC1001" s="2"/>
      <x:c r="AD1001" s="2"/>
      <x:c r="AE1001" s="2"/>
      <x:c r="AF1001" s="2"/>
      <x:c r="AG1001" s="2"/>
      <x:c r="AH1001" s="2"/>
      <x:c r="AI1001" s="2"/>
      <x:c r="AJ1001" s="2"/>
      <x:c r="AK1001" s="2"/>
      <x:c r="AL1001" s="2"/>
      <x:c r="AM1001" s="2"/>
      <x:c r="AN1001" s="2"/>
      <x:c r="AO1001" s="2"/>
      <x:c r="AP1001" s="2"/>
      <x:c r="AQ1001" s="2"/>
      <x:c r="AR1001" s="2"/>
      <x:c r="AS1001" s="2"/>
    </x:row>
    <x:row r="1002">
      <x:c r="B1002" s="2"/>
      <x:c r="C1002" s="2"/>
      <x:c r="D1002" s="2"/>
      <x:c r="E1002" s="2"/>
      <x:c r="F1002" s="2"/>
      <x:c r="G1002" s="2"/>
      <x:c r="H1002" s="2"/>
      <x:c r="I1002" s="2"/>
      <x:c r="J1002" s="2"/>
      <x:c r="K1002" s="2"/>
      <x:c r="L1002" s="2"/>
      <x:c r="M1002" s="2"/>
      <x:c r="N1002" s="2"/>
      <x:c r="O1002" s="2"/>
      <x:c r="P1002" s="2"/>
      <x:c r="Q1002" s="2"/>
      <x:c r="R1002" s="2"/>
      <x:c r="S1002" s="2"/>
      <x:c r="T1002" s="2"/>
      <x:c r="U1002" s="2"/>
      <x:c r="V1002" s="2"/>
      <x:c r="W1002" s="2"/>
      <x:c r="X1002" s="2"/>
      <x:c r="Y1002" s="2"/>
      <x:c r="Z1002" s="2"/>
      <x:c r="AA1002" s="2"/>
      <x:c r="AB1002" s="2"/>
      <x:c r="AC1002" s="2"/>
      <x:c r="AD1002" s="2"/>
      <x:c r="AE1002" s="2"/>
      <x:c r="AF1002" s="2"/>
      <x:c r="AG1002" s="2"/>
      <x:c r="AH1002" s="2"/>
      <x:c r="AI1002" s="2"/>
      <x:c r="AJ1002" s="2"/>
      <x:c r="AK1002" s="2"/>
      <x:c r="AL1002" s="2"/>
      <x:c r="AM1002" s="2"/>
      <x:c r="AN1002" s="2"/>
      <x:c r="AO1002" s="2"/>
      <x:c r="AP1002" s="2"/>
      <x:c r="AQ1002" s="2"/>
      <x:c r="AR1002" s="2"/>
      <x:c r="AS1002" s="2"/>
    </x:row>
    <x:row r="1003">
      <x:c r="B1003" s="2"/>
      <x:c r="C1003" s="2"/>
      <x:c r="D1003" s="2"/>
      <x:c r="E1003" s="2"/>
      <x:c r="F1003" s="2"/>
      <x:c r="G1003" s="2"/>
      <x:c r="H1003" s="2"/>
      <x:c r="I1003" s="2"/>
      <x:c r="J1003" s="2"/>
      <x:c r="K1003" s="2"/>
      <x:c r="L1003" s="2"/>
      <x:c r="M1003" s="2"/>
      <x:c r="N1003" s="2"/>
      <x:c r="O1003" s="2"/>
      <x:c r="P1003" s="2"/>
      <x:c r="Q1003" s="2"/>
      <x:c r="R1003" s="2"/>
      <x:c r="S1003" s="2"/>
      <x:c r="T1003" s="2"/>
      <x:c r="U1003" s="2"/>
      <x:c r="V1003" s="2"/>
      <x:c r="W1003" s="2"/>
      <x:c r="X1003" s="2"/>
      <x:c r="Y1003" s="2"/>
      <x:c r="Z1003" s="2"/>
      <x:c r="AA1003" s="2"/>
      <x:c r="AB1003" s="2"/>
      <x:c r="AC1003" s="2"/>
      <x:c r="AD1003" s="2"/>
      <x:c r="AE1003" s="2"/>
      <x:c r="AF1003" s="2"/>
      <x:c r="AG1003" s="2"/>
      <x:c r="AH1003" s="2"/>
      <x:c r="AI1003" s="2"/>
      <x:c r="AJ1003" s="2"/>
      <x:c r="AK1003" s="2"/>
      <x:c r="AL1003" s="2"/>
      <x:c r="AM1003" s="2"/>
      <x:c r="AN1003" s="2"/>
      <x:c r="AO1003" s="2"/>
      <x:c r="AP1003" s="2"/>
      <x:c r="AQ1003" s="2"/>
      <x:c r="AR1003" s="2"/>
      <x:c r="AS1003" s="2"/>
    </x:row>
    <x:row r="1004">
      <x:c r="B1004" s="2"/>
      <x:c r="C1004" s="2"/>
      <x:c r="D1004" s="2"/>
      <x:c r="E1004" s="2"/>
      <x:c r="F1004" s="2"/>
      <x:c r="G1004" s="2"/>
      <x:c r="H1004" s="2"/>
      <x:c r="I1004" s="2"/>
      <x:c r="J1004" s="2"/>
      <x:c r="K1004" s="2"/>
      <x:c r="L1004" s="2"/>
      <x:c r="M1004" s="2"/>
      <x:c r="N1004" s="2"/>
      <x:c r="O1004" s="2"/>
      <x:c r="P1004" s="2"/>
      <x:c r="Q1004" s="2"/>
      <x:c r="R1004" s="2"/>
      <x:c r="S1004" s="2"/>
      <x:c r="T1004" s="2"/>
      <x:c r="U1004" s="2"/>
      <x:c r="V1004" s="2"/>
      <x:c r="W1004" s="2"/>
      <x:c r="X1004" s="2"/>
      <x:c r="Y1004" s="2"/>
      <x:c r="Z1004" s="2"/>
      <x:c r="AA1004" s="2"/>
      <x:c r="AB1004" s="2"/>
      <x:c r="AC1004" s="2"/>
      <x:c r="AD1004" s="2"/>
      <x:c r="AE1004" s="2"/>
      <x:c r="AF1004" s="2"/>
      <x:c r="AG1004" s="2"/>
      <x:c r="AH1004" s="2"/>
      <x:c r="AI1004" s="2"/>
      <x:c r="AJ1004" s="2"/>
      <x:c r="AK1004" s="2"/>
      <x:c r="AL1004" s="2"/>
      <x:c r="AM1004" s="2"/>
      <x:c r="AN1004" s="2"/>
      <x:c r="AO1004" s="2"/>
      <x:c r="AP1004" s="2"/>
      <x:c r="AQ1004" s="2"/>
      <x:c r="AR1004" s="2"/>
      <x:c r="AS1004" s="2"/>
    </x:row>
    <x:row r="1005">
      <x:c r="B1005" s="2"/>
      <x:c r="C1005" s="2"/>
      <x:c r="D1005" s="2"/>
      <x:c r="E1005" s="2"/>
      <x:c r="F1005" s="2"/>
      <x:c r="G1005" s="2"/>
      <x:c r="H1005" s="2"/>
      <x:c r="I1005" s="2"/>
      <x:c r="J1005" s="2"/>
      <x:c r="K1005" s="2"/>
      <x:c r="L1005" s="2"/>
      <x:c r="M1005" s="2"/>
      <x:c r="N1005" s="2"/>
      <x:c r="O1005" s="2"/>
      <x:c r="P1005" s="2"/>
      <x:c r="Q1005" s="2"/>
      <x:c r="R1005" s="2"/>
      <x:c r="S1005" s="2"/>
      <x:c r="T1005" s="2"/>
      <x:c r="U1005" s="2"/>
      <x:c r="V1005" s="2"/>
      <x:c r="W1005" s="2"/>
      <x:c r="X1005" s="2"/>
      <x:c r="Y1005" s="2"/>
      <x:c r="Z1005" s="2"/>
      <x:c r="AA1005" s="2"/>
      <x:c r="AB1005" s="2"/>
      <x:c r="AC1005" s="2"/>
      <x:c r="AD1005" s="2"/>
      <x:c r="AE1005" s="2"/>
      <x:c r="AF1005" s="2"/>
      <x:c r="AG1005" s="2"/>
      <x:c r="AH1005" s="2"/>
      <x:c r="AI1005" s="2"/>
      <x:c r="AJ1005" s="2"/>
      <x:c r="AK1005" s="2"/>
      <x:c r="AL1005" s="2"/>
      <x:c r="AM1005" s="2"/>
      <x:c r="AN1005" s="2"/>
      <x:c r="AO1005" s="2"/>
      <x:c r="AP1005" s="2"/>
      <x:c r="AQ1005" s="2"/>
      <x:c r="AR1005" s="2"/>
      <x:c r="AS1005" s="2"/>
    </x:row>
    <x:row r="1006">
      <x:c r="B1006" s="2"/>
      <x:c r="C1006" s="2"/>
      <x:c r="D1006" s="2"/>
      <x:c r="E1006" s="2"/>
      <x:c r="F1006" s="2"/>
      <x:c r="G1006" s="2"/>
      <x:c r="H1006" s="2"/>
      <x:c r="I1006" s="2"/>
      <x:c r="J1006" s="2"/>
      <x:c r="K1006" s="2"/>
      <x:c r="L1006" s="2"/>
      <x:c r="M1006" s="2"/>
      <x:c r="N1006" s="2"/>
      <x:c r="O1006" s="2"/>
      <x:c r="P1006" s="2"/>
      <x:c r="Q1006" s="2"/>
      <x:c r="R1006" s="2"/>
      <x:c r="S1006" s="2"/>
      <x:c r="T1006" s="2"/>
      <x:c r="U1006" s="2"/>
      <x:c r="V1006" s="2"/>
      <x:c r="W1006" s="2"/>
      <x:c r="X1006" s="2"/>
      <x:c r="Y1006" s="2"/>
      <x:c r="Z1006" s="2"/>
      <x:c r="AA1006" s="2"/>
      <x:c r="AB1006" s="2"/>
      <x:c r="AC1006" s="2"/>
      <x:c r="AD1006" s="2"/>
      <x:c r="AE1006" s="2"/>
      <x:c r="AF1006" s="2"/>
      <x:c r="AG1006" s="2"/>
      <x:c r="AH1006" s="2"/>
      <x:c r="AI1006" s="2"/>
      <x:c r="AJ1006" s="2"/>
      <x:c r="AK1006" s="2"/>
      <x:c r="AL1006" s="2"/>
      <x:c r="AM1006" s="2"/>
      <x:c r="AN1006" s="2"/>
      <x:c r="AO1006" s="2"/>
      <x:c r="AP1006" s="2"/>
      <x:c r="AQ1006" s="2"/>
      <x:c r="AR1006" s="2"/>
      <x:c r="AS1006" s="2"/>
    </x:row>
    <x:row r="1007">
      <x:c r="B1007" s="2"/>
      <x:c r="C1007" s="2"/>
      <x:c r="D1007" s="2"/>
      <x:c r="E1007" s="2"/>
      <x:c r="F1007" s="2"/>
      <x:c r="G1007" s="2"/>
      <x:c r="H1007" s="2"/>
      <x:c r="I1007" s="2"/>
      <x:c r="J1007" s="2"/>
      <x:c r="K1007" s="2"/>
      <x:c r="L1007" s="2"/>
      <x:c r="M1007" s="2"/>
      <x:c r="N1007" s="2"/>
      <x:c r="O1007" s="2"/>
      <x:c r="P1007" s="2"/>
      <x:c r="Q1007" s="2"/>
      <x:c r="R1007" s="2"/>
      <x:c r="S1007" s="2"/>
      <x:c r="T1007" s="2"/>
      <x:c r="U1007" s="2"/>
      <x:c r="V1007" s="2"/>
      <x:c r="W1007" s="2"/>
      <x:c r="X1007" s="2"/>
      <x:c r="Y1007" s="2"/>
      <x:c r="Z1007" s="2"/>
      <x:c r="AA1007" s="2"/>
      <x:c r="AB1007" s="2"/>
      <x:c r="AC1007" s="2"/>
      <x:c r="AD1007" s="2"/>
      <x:c r="AE1007" s="2"/>
      <x:c r="AF1007" s="2"/>
      <x:c r="AG1007" s="2"/>
      <x:c r="AH1007" s="2"/>
      <x:c r="AI1007" s="2"/>
      <x:c r="AJ1007" s="2"/>
      <x:c r="AK1007" s="2"/>
      <x:c r="AL1007" s="2"/>
      <x:c r="AM1007" s="2"/>
      <x:c r="AN1007" s="2"/>
      <x:c r="AO1007" s="2"/>
      <x:c r="AP1007" s="2"/>
      <x:c r="AQ1007" s="2"/>
      <x:c r="AR1007" s="2"/>
      <x:c r="AS1007" s="2"/>
    </x:row>
    <x:row r="1008">
      <x:c r="B1008" s="2"/>
      <x:c r="C1008" s="2"/>
      <x:c r="D1008" s="2"/>
      <x:c r="E1008" s="2"/>
      <x:c r="F1008" s="2"/>
      <x:c r="G1008" s="2"/>
      <x:c r="H1008" s="2"/>
      <x:c r="I1008" s="2"/>
      <x:c r="J1008" s="2"/>
      <x:c r="K1008" s="2"/>
      <x:c r="L1008" s="2"/>
      <x:c r="M1008" s="2"/>
      <x:c r="N1008" s="2"/>
      <x:c r="O1008" s="2"/>
      <x:c r="P1008" s="2"/>
      <x:c r="Q1008" s="2"/>
      <x:c r="R1008" s="2"/>
      <x:c r="S1008" s="2"/>
      <x:c r="T1008" s="2"/>
      <x:c r="U1008" s="2"/>
      <x:c r="V1008" s="2"/>
      <x:c r="W1008" s="2"/>
      <x:c r="X1008" s="2"/>
      <x:c r="Y1008" s="2"/>
      <x:c r="Z1008" s="2"/>
      <x:c r="AA1008" s="2"/>
      <x:c r="AB1008" s="2"/>
      <x:c r="AC1008" s="2"/>
      <x:c r="AD1008" s="2"/>
      <x:c r="AE1008" s="2"/>
      <x:c r="AF1008" s="2"/>
      <x:c r="AG1008" s="2"/>
      <x:c r="AH1008" s="2"/>
      <x:c r="AI1008" s="2"/>
      <x:c r="AJ1008" s="2"/>
      <x:c r="AK1008" s="2"/>
      <x:c r="AL1008" s="2"/>
      <x:c r="AM1008" s="2"/>
      <x:c r="AN1008" s="2"/>
      <x:c r="AO1008" s="2"/>
      <x:c r="AP1008" s="2"/>
      <x:c r="AQ1008" s="2"/>
      <x:c r="AR1008" s="2"/>
      <x:c r="AS1008" s="2"/>
    </x:row>
    <x:row r="1009">
      <x:c r="B1009" s="2"/>
      <x:c r="C1009" s="2"/>
      <x:c r="D1009" s="2"/>
      <x:c r="E1009" s="2"/>
      <x:c r="F1009" s="2"/>
      <x:c r="G1009" s="2"/>
      <x:c r="H1009" s="2"/>
      <x:c r="I1009" s="2"/>
      <x:c r="J1009" s="2"/>
      <x:c r="K1009" s="2"/>
      <x:c r="L1009" s="2"/>
      <x:c r="M1009" s="2"/>
      <x:c r="N1009" s="2"/>
      <x:c r="O1009" s="2"/>
      <x:c r="P1009" s="2"/>
      <x:c r="Q1009" s="2"/>
      <x:c r="R1009" s="2"/>
      <x:c r="S1009" s="2"/>
      <x:c r="T1009" s="2"/>
      <x:c r="U1009" s="2"/>
      <x:c r="V1009" s="2"/>
      <x:c r="W1009" s="2"/>
      <x:c r="X1009" s="2"/>
      <x:c r="Y1009" s="2"/>
      <x:c r="Z1009" s="2"/>
      <x:c r="AA1009" s="2"/>
      <x:c r="AB1009" s="2"/>
      <x:c r="AC1009" s="2"/>
      <x:c r="AD1009" s="2"/>
      <x:c r="AE1009" s="2"/>
      <x:c r="AF1009" s="2"/>
      <x:c r="AG1009" s="2"/>
      <x:c r="AH1009" s="2"/>
      <x:c r="AI1009" s="2"/>
      <x:c r="AJ1009" s="2"/>
      <x:c r="AK1009" s="2"/>
      <x:c r="AL1009" s="2"/>
      <x:c r="AM1009" s="2"/>
      <x:c r="AN1009" s="2"/>
      <x:c r="AO1009" s="2"/>
      <x:c r="AP1009" s="2"/>
      <x:c r="AQ1009" s="2"/>
      <x:c r="AR1009" s="2"/>
      <x:c r="AS1009" s="2"/>
    </x:row>
    <x:row r="1010">
      <x:c r="B1010" s="2"/>
      <x:c r="C1010" s="2"/>
      <x:c r="D1010" s="2"/>
      <x:c r="E1010" s="2"/>
      <x:c r="F1010" s="2"/>
      <x:c r="G1010" s="2"/>
      <x:c r="H1010" s="2"/>
      <x:c r="I1010" s="2"/>
      <x:c r="J1010" s="2"/>
      <x:c r="K1010" s="2"/>
      <x:c r="L1010" s="2"/>
      <x:c r="M1010" s="2"/>
      <x:c r="N1010" s="2"/>
      <x:c r="O1010" s="2"/>
      <x:c r="P1010" s="2"/>
      <x:c r="Q1010" s="2"/>
      <x:c r="R1010" s="2"/>
      <x:c r="S1010" s="2"/>
      <x:c r="T1010" s="2"/>
      <x:c r="U1010" s="2"/>
      <x:c r="V1010" s="2"/>
      <x:c r="W1010" s="2"/>
      <x:c r="X1010" s="2"/>
      <x:c r="Y1010" s="2"/>
      <x:c r="Z1010" s="2"/>
      <x:c r="AA1010" s="2"/>
      <x:c r="AB1010" s="2"/>
      <x:c r="AC1010" s="2"/>
      <x:c r="AD1010" s="2"/>
      <x:c r="AE1010" s="2"/>
      <x:c r="AF1010" s="2"/>
      <x:c r="AG1010" s="2"/>
      <x:c r="AH1010" s="2"/>
      <x:c r="AI1010" s="2"/>
      <x:c r="AJ1010" s="2"/>
      <x:c r="AK1010" s="2"/>
      <x:c r="AL1010" s="2"/>
      <x:c r="AM1010" s="2"/>
      <x:c r="AN1010" s="2"/>
      <x:c r="AO1010" s="2"/>
      <x:c r="AP1010" s="2"/>
      <x:c r="AQ1010" s="2"/>
      <x:c r="AR1010" s="2"/>
      <x:c r="AS1010" s="2"/>
    </x:row>
    <x:row r="1011">
      <x:c r="B1011" s="2"/>
      <x:c r="C1011" s="2"/>
      <x:c r="D1011" s="2"/>
      <x:c r="E1011" s="2"/>
      <x:c r="F1011" s="2"/>
      <x:c r="G1011" s="2"/>
      <x:c r="H1011" s="2"/>
      <x:c r="I1011" s="2"/>
      <x:c r="J1011" s="2"/>
      <x:c r="K1011" s="2"/>
      <x:c r="L1011" s="2"/>
      <x:c r="M1011" s="2"/>
      <x:c r="N1011" s="2"/>
      <x:c r="O1011" s="2"/>
      <x:c r="P1011" s="2"/>
      <x:c r="Q1011" s="2"/>
      <x:c r="R1011" s="2"/>
      <x:c r="S1011" s="2"/>
      <x:c r="T1011" s="2"/>
      <x:c r="U1011" s="2"/>
      <x:c r="V1011" s="2"/>
      <x:c r="W1011" s="2"/>
      <x:c r="X1011" s="2"/>
      <x:c r="Y1011" s="2"/>
      <x:c r="Z1011" s="2"/>
      <x:c r="AA1011" s="2"/>
      <x:c r="AB1011" s="2"/>
      <x:c r="AC1011" s="2"/>
      <x:c r="AD1011" s="2"/>
      <x:c r="AE1011" s="2"/>
      <x:c r="AF1011" s="2"/>
      <x:c r="AG1011" s="2"/>
      <x:c r="AH1011" s="2"/>
      <x:c r="AI1011" s="2"/>
      <x:c r="AJ1011" s="2"/>
      <x:c r="AK1011" s="2"/>
      <x:c r="AL1011" s="2"/>
      <x:c r="AM1011" s="2"/>
      <x:c r="AN1011" s="2"/>
      <x:c r="AO1011" s="2"/>
      <x:c r="AP1011" s="2"/>
      <x:c r="AQ1011" s="2"/>
      <x:c r="AR1011" s="2"/>
      <x:c r="AS1011" s="2"/>
    </x:row>
    <x:row r="1012">
      <x:c r="B1012" s="2"/>
      <x:c r="C1012" s="2"/>
      <x:c r="D1012" s="2"/>
      <x:c r="E1012" s="2"/>
      <x:c r="F1012" s="2"/>
      <x:c r="G1012" s="2"/>
      <x:c r="H1012" s="2"/>
      <x:c r="I1012" s="2"/>
      <x:c r="J1012" s="2"/>
      <x:c r="K1012" s="2"/>
      <x:c r="L1012" s="2"/>
      <x:c r="M1012" s="2"/>
      <x:c r="N1012" s="2"/>
      <x:c r="O1012" s="2"/>
      <x:c r="P1012" s="2"/>
      <x:c r="Q1012" s="2"/>
      <x:c r="R1012" s="2"/>
      <x:c r="S1012" s="2"/>
      <x:c r="T1012" s="2"/>
      <x:c r="U1012" s="2"/>
      <x:c r="V1012" s="2"/>
      <x:c r="W1012" s="2"/>
      <x:c r="X1012" s="2"/>
      <x:c r="Y1012" s="2"/>
      <x:c r="Z1012" s="2"/>
      <x:c r="AA1012" s="2"/>
      <x:c r="AB1012" s="2"/>
      <x:c r="AC1012" s="2"/>
      <x:c r="AD1012" s="2"/>
      <x:c r="AE1012" s="2"/>
      <x:c r="AF1012" s="2"/>
      <x:c r="AG1012" s="2"/>
      <x:c r="AH1012" s="2"/>
      <x:c r="AI1012" s="2"/>
      <x:c r="AJ1012" s="2"/>
      <x:c r="AK1012" s="2"/>
      <x:c r="AL1012" s="2"/>
      <x:c r="AM1012" s="2"/>
      <x:c r="AN1012" s="2"/>
      <x:c r="AO1012" s="2"/>
      <x:c r="AP1012" s="2"/>
      <x:c r="AQ1012" s="2"/>
      <x:c r="AR1012" s="2"/>
      <x:c r="AS1012" s="2"/>
    </x:row>
    <x:row r="1013">
      <x:c r="B1013" s="2"/>
      <x:c r="C1013" s="2"/>
      <x:c r="D1013" s="2"/>
      <x:c r="E1013" s="2"/>
      <x:c r="F1013" s="2"/>
      <x:c r="G1013" s="2"/>
      <x:c r="H1013" s="2"/>
      <x:c r="I1013" s="2"/>
      <x:c r="J1013" s="2"/>
      <x:c r="K1013" s="2"/>
      <x:c r="L1013" s="2"/>
      <x:c r="M1013" s="2"/>
      <x:c r="N1013" s="2"/>
      <x:c r="O1013" s="2"/>
      <x:c r="P1013" s="2"/>
      <x:c r="Q1013" s="2"/>
      <x:c r="R1013" s="2"/>
      <x:c r="S1013" s="2"/>
      <x:c r="T1013" s="2"/>
      <x:c r="U1013" s="2"/>
      <x:c r="V1013" s="2"/>
      <x:c r="W1013" s="2"/>
      <x:c r="X1013" s="2"/>
      <x:c r="Y1013" s="2"/>
      <x:c r="Z1013" s="2"/>
      <x:c r="AA1013" s="2"/>
      <x:c r="AB1013" s="2"/>
      <x:c r="AC1013" s="2"/>
      <x:c r="AD1013" s="2"/>
      <x:c r="AE1013" s="2"/>
      <x:c r="AF1013" s="2"/>
      <x:c r="AG1013" s="2"/>
      <x:c r="AH1013" s="2"/>
      <x:c r="AI1013" s="2"/>
      <x:c r="AJ1013" s="2"/>
      <x:c r="AK1013" s="2"/>
      <x:c r="AL1013" s="2"/>
      <x:c r="AM1013" s="2"/>
      <x:c r="AN1013" s="2"/>
      <x:c r="AO1013" s="2"/>
      <x:c r="AP1013" s="2"/>
      <x:c r="AQ1013" s="2"/>
      <x:c r="AR1013" s="2"/>
      <x:c r="AS1013" s="2"/>
    </x:row>
    <x:row r="1014">
      <x:c r="B1014" s="2"/>
      <x:c r="C1014" s="2"/>
      <x:c r="D1014" s="2"/>
      <x:c r="E1014" s="2"/>
      <x:c r="F1014" s="2"/>
      <x:c r="G1014" s="2"/>
      <x:c r="H1014" s="2"/>
      <x:c r="I1014" s="2"/>
      <x:c r="J1014" s="2"/>
      <x:c r="K1014" s="2"/>
      <x:c r="L1014" s="2"/>
      <x:c r="M1014" s="2"/>
      <x:c r="N1014" s="2"/>
      <x:c r="O1014" s="2"/>
      <x:c r="P1014" s="2"/>
      <x:c r="Q1014" s="2"/>
      <x:c r="R1014" s="2"/>
      <x:c r="S1014" s="2"/>
      <x:c r="T1014" s="2"/>
      <x:c r="U1014" s="2"/>
      <x:c r="V1014" s="2"/>
      <x:c r="W1014" s="2"/>
      <x:c r="X1014" s="2"/>
      <x:c r="Y1014" s="2"/>
      <x:c r="Z1014" s="2"/>
      <x:c r="AA1014" s="2"/>
      <x:c r="AB1014" s="2"/>
      <x:c r="AC1014" s="2"/>
      <x:c r="AD1014" s="2"/>
      <x:c r="AE1014" s="2"/>
      <x:c r="AF1014" s="2"/>
      <x:c r="AG1014" s="2"/>
      <x:c r="AH1014" s="2"/>
      <x:c r="AI1014" s="2"/>
      <x:c r="AJ1014" s="2"/>
      <x:c r="AK1014" s="2"/>
      <x:c r="AL1014" s="2"/>
      <x:c r="AM1014" s="2"/>
      <x:c r="AN1014" s="2"/>
      <x:c r="AO1014" s="2"/>
      <x:c r="AP1014" s="2"/>
      <x:c r="AQ1014" s="2"/>
      <x:c r="AR1014" s="2"/>
      <x:c r="AS1014" s="2"/>
    </x:row>
    <x:row r="1015">
      <x:c r="B1015" s="2"/>
      <x:c r="C1015" s="2"/>
      <x:c r="D1015" s="2"/>
      <x:c r="E1015" s="2"/>
      <x:c r="F1015" s="2"/>
      <x:c r="G1015" s="2"/>
      <x:c r="H1015" s="2"/>
      <x:c r="I1015" s="2"/>
      <x:c r="J1015" s="2"/>
      <x:c r="K1015" s="2"/>
      <x:c r="L1015" s="2"/>
      <x:c r="M1015" s="2"/>
      <x:c r="N1015" s="2"/>
      <x:c r="O1015" s="2"/>
      <x:c r="P1015" s="2"/>
      <x:c r="Q1015" s="2"/>
      <x:c r="R1015" s="2"/>
      <x:c r="S1015" s="2"/>
      <x:c r="T1015" s="2"/>
      <x:c r="U1015" s="2"/>
      <x:c r="V1015" s="2"/>
      <x:c r="W1015" s="2"/>
      <x:c r="X1015" s="2"/>
      <x:c r="Y1015" s="2"/>
      <x:c r="Z1015" s="2"/>
      <x:c r="AA1015" s="2"/>
      <x:c r="AB1015" s="2"/>
      <x:c r="AC1015" s="2"/>
      <x:c r="AD1015" s="2"/>
      <x:c r="AE1015" s="2"/>
      <x:c r="AF1015" s="2"/>
      <x:c r="AG1015" s="2"/>
      <x:c r="AH1015" s="2"/>
      <x:c r="AI1015" s="2"/>
      <x:c r="AJ1015" s="2"/>
      <x:c r="AK1015" s="2"/>
      <x:c r="AL1015" s="2"/>
      <x:c r="AM1015" s="2"/>
      <x:c r="AN1015" s="2"/>
      <x:c r="AO1015" s="2"/>
      <x:c r="AP1015" s="2"/>
      <x:c r="AQ1015" s="2"/>
      <x:c r="AR1015" s="2"/>
      <x:c r="AS1015" s="2"/>
    </x:row>
    <x:row r="1016">
      <x:c r="B1016" s="2"/>
      <x:c r="C1016" s="2"/>
      <x:c r="D1016" s="2"/>
      <x:c r="E1016" s="2"/>
      <x:c r="F1016" s="2"/>
      <x:c r="G1016" s="2"/>
      <x:c r="H1016" s="2"/>
      <x:c r="I1016" s="2"/>
      <x:c r="J1016" s="2"/>
      <x:c r="K1016" s="2"/>
      <x:c r="L1016" s="2"/>
      <x:c r="M1016" s="2"/>
      <x:c r="N1016" s="2"/>
      <x:c r="O1016" s="2"/>
      <x:c r="P1016" s="2"/>
      <x:c r="Q1016" s="2"/>
      <x:c r="R1016" s="2"/>
      <x:c r="S1016" s="2"/>
      <x:c r="T1016" s="2"/>
      <x:c r="U1016" s="2"/>
      <x:c r="V1016" s="2"/>
      <x:c r="W1016" s="2"/>
      <x:c r="X1016" s="2"/>
      <x:c r="Y1016" s="2"/>
      <x:c r="Z1016" s="2"/>
      <x:c r="AA1016" s="2"/>
      <x:c r="AB1016" s="2"/>
      <x:c r="AC1016" s="2"/>
      <x:c r="AD1016" s="2"/>
      <x:c r="AE1016" s="2"/>
      <x:c r="AF1016" s="2"/>
      <x:c r="AG1016" s="2"/>
      <x:c r="AH1016" s="2"/>
      <x:c r="AI1016" s="2"/>
      <x:c r="AJ1016" s="2"/>
      <x:c r="AK1016" s="2"/>
      <x:c r="AL1016" s="2"/>
      <x:c r="AM1016" s="2"/>
      <x:c r="AN1016" s="2"/>
      <x:c r="AO1016" s="2"/>
      <x:c r="AP1016" s="2"/>
      <x:c r="AQ1016" s="2"/>
      <x:c r="AR1016" s="2"/>
      <x:c r="AS1016" s="2"/>
    </x:row>
    <x:row r="1017">
      <x:c r="B1017" s="2"/>
      <x:c r="C1017" s="2"/>
      <x:c r="D1017" s="2"/>
      <x:c r="E1017" s="2"/>
      <x:c r="F1017" s="2"/>
      <x:c r="G1017" s="2"/>
      <x:c r="H1017" s="2"/>
      <x:c r="I1017" s="2"/>
      <x:c r="J1017" s="2"/>
      <x:c r="K1017" s="2"/>
      <x:c r="L1017" s="2"/>
      <x:c r="M1017" s="2"/>
      <x:c r="N1017" s="2"/>
      <x:c r="O1017" s="2"/>
      <x:c r="P1017" s="2"/>
      <x:c r="Q1017" s="2"/>
      <x:c r="R1017" s="2"/>
      <x:c r="S1017" s="2"/>
      <x:c r="T1017" s="2"/>
      <x:c r="U1017" s="2"/>
      <x:c r="V1017" s="2"/>
      <x:c r="W1017" s="2"/>
      <x:c r="X1017" s="2"/>
      <x:c r="Y1017" s="2"/>
      <x:c r="Z1017" s="2"/>
      <x:c r="AA1017" s="2"/>
      <x:c r="AB1017" s="2"/>
      <x:c r="AC1017" s="2"/>
      <x:c r="AD1017" s="2"/>
      <x:c r="AE1017" s="2"/>
      <x:c r="AF1017" s="2"/>
      <x:c r="AG1017" s="2"/>
      <x:c r="AH1017" s="2"/>
      <x:c r="AI1017" s="2"/>
      <x:c r="AJ1017" s="2"/>
      <x:c r="AK1017" s="2"/>
      <x:c r="AL1017" s="2"/>
      <x:c r="AM1017" s="2"/>
      <x:c r="AN1017" s="2"/>
      <x:c r="AO1017" s="2"/>
      <x:c r="AP1017" s="2"/>
      <x:c r="AQ1017" s="2"/>
      <x:c r="AR1017" s="2"/>
      <x:c r="AS1017" s="2"/>
    </x:row>
    <x:row r="1018">
      <x:c r="B1018" s="2"/>
      <x:c r="C1018" s="2"/>
      <x:c r="D1018" s="2"/>
      <x:c r="E1018" s="2"/>
      <x:c r="F1018" s="2"/>
      <x:c r="G1018" s="2"/>
      <x:c r="H1018" s="2"/>
      <x:c r="I1018" s="2"/>
      <x:c r="J1018" s="2"/>
      <x:c r="K1018" s="2"/>
      <x:c r="L1018" s="2"/>
      <x:c r="M1018" s="2"/>
      <x:c r="N1018" s="2"/>
      <x:c r="O1018" s="2"/>
      <x:c r="P1018" s="2"/>
      <x:c r="Q1018" s="2"/>
      <x:c r="R1018" s="2"/>
      <x:c r="S1018" s="2"/>
      <x:c r="T1018" s="2"/>
      <x:c r="U1018" s="2"/>
      <x:c r="V1018" s="2"/>
      <x:c r="W1018" s="2"/>
      <x:c r="X1018" s="2"/>
      <x:c r="Y1018" s="2"/>
      <x:c r="Z1018" s="2"/>
      <x:c r="AA1018" s="2"/>
      <x:c r="AB1018" s="2"/>
      <x:c r="AC1018" s="2"/>
      <x:c r="AD1018" s="2"/>
      <x:c r="AE1018" s="2"/>
      <x:c r="AF1018" s="2"/>
      <x:c r="AG1018" s="2"/>
      <x:c r="AH1018" s="2"/>
      <x:c r="AI1018" s="2"/>
      <x:c r="AJ1018" s="2"/>
      <x:c r="AK1018" s="2"/>
      <x:c r="AL1018" s="2"/>
      <x:c r="AM1018" s="2"/>
      <x:c r="AN1018" s="2"/>
      <x:c r="AO1018" s="2"/>
      <x:c r="AP1018" s="2"/>
      <x:c r="AQ1018" s="2"/>
      <x:c r="AR1018" s="2"/>
      <x:c r="AS1018" s="2"/>
    </x:row>
    <x:row r="1019">
      <x:c r="B1019" s="2"/>
      <x:c r="C1019" s="2"/>
      <x:c r="D1019" s="2"/>
      <x:c r="E1019" s="2"/>
      <x:c r="F1019" s="2"/>
      <x:c r="G1019" s="2"/>
      <x:c r="H1019" s="2"/>
      <x:c r="I1019" s="2"/>
      <x:c r="J1019" s="2"/>
      <x:c r="K1019" s="2"/>
      <x:c r="L1019" s="2"/>
      <x:c r="M1019" s="2"/>
      <x:c r="N1019" s="2"/>
      <x:c r="O1019" s="2"/>
      <x:c r="P1019" s="2"/>
      <x:c r="Q1019" s="2"/>
      <x:c r="R1019" s="2"/>
      <x:c r="S1019" s="2"/>
      <x:c r="T1019" s="2"/>
      <x:c r="U1019" s="2"/>
      <x:c r="V1019" s="2"/>
      <x:c r="W1019" s="2"/>
      <x:c r="X1019" s="2"/>
      <x:c r="Y1019" s="2"/>
      <x:c r="Z1019" s="2"/>
      <x:c r="AA1019" s="2"/>
      <x:c r="AB1019" s="2"/>
      <x:c r="AC1019" s="2"/>
      <x:c r="AD1019" s="2"/>
      <x:c r="AE1019" s="2"/>
      <x:c r="AF1019" s="2"/>
      <x:c r="AG1019" s="2"/>
      <x:c r="AH1019" s="2"/>
      <x:c r="AI1019" s="2"/>
      <x:c r="AJ1019" s="2"/>
      <x:c r="AK1019" s="2"/>
      <x:c r="AL1019" s="2"/>
      <x:c r="AM1019" s="2"/>
      <x:c r="AN1019" s="2"/>
      <x:c r="AO1019" s="2"/>
      <x:c r="AP1019" s="2"/>
      <x:c r="AQ1019" s="2"/>
      <x:c r="AR1019" s="2"/>
      <x:c r="AS1019" s="2"/>
    </x:row>
    <x:row r="1020">
      <x:c r="B1020" s="2"/>
      <x:c r="C1020" s="2"/>
      <x:c r="D1020" s="2"/>
      <x:c r="E1020" s="2"/>
      <x:c r="F1020" s="2"/>
      <x:c r="G1020" s="2"/>
      <x:c r="H1020" s="2"/>
      <x:c r="I1020" s="2"/>
      <x:c r="J1020" s="2"/>
      <x:c r="K1020" s="2"/>
      <x:c r="L1020" s="2"/>
      <x:c r="M1020" s="2"/>
      <x:c r="N1020" s="2"/>
      <x:c r="O1020" s="2"/>
      <x:c r="P1020" s="2"/>
      <x:c r="Q1020" s="2"/>
      <x:c r="R1020" s="2"/>
      <x:c r="S1020" s="2"/>
      <x:c r="T1020" s="2"/>
      <x:c r="U1020" s="2"/>
      <x:c r="V1020" s="2"/>
      <x:c r="W1020" s="2"/>
      <x:c r="X1020" s="2"/>
      <x:c r="Y1020" s="2"/>
      <x:c r="Z1020" s="2"/>
      <x:c r="AA1020" s="2"/>
      <x:c r="AB1020" s="2"/>
      <x:c r="AC1020" s="2"/>
      <x:c r="AD1020" s="2"/>
      <x:c r="AE1020" s="2"/>
      <x:c r="AF1020" s="2"/>
      <x:c r="AG1020" s="2"/>
      <x:c r="AH1020" s="2"/>
      <x:c r="AI1020" s="2"/>
      <x:c r="AJ1020" s="2"/>
      <x:c r="AK1020" s="2"/>
      <x:c r="AL1020" s="2"/>
      <x:c r="AM1020" s="2"/>
      <x:c r="AN1020" s="2"/>
      <x:c r="AO1020" s="2"/>
      <x:c r="AP1020" s="2"/>
      <x:c r="AQ1020" s="2"/>
      <x:c r="AR1020" s="2"/>
      <x:c r="AS1020" s="2"/>
    </x:row>
    <x:row r="1021">
      <x:c r="B1021" s="2"/>
      <x:c r="C1021" s="2"/>
      <x:c r="D1021" s="2"/>
      <x:c r="E1021" s="2"/>
      <x:c r="F1021" s="2"/>
      <x:c r="G1021" s="2"/>
      <x:c r="H1021" s="2"/>
      <x:c r="I1021" s="2"/>
      <x:c r="J1021" s="2"/>
      <x:c r="K1021" s="2"/>
      <x:c r="L1021" s="2"/>
      <x:c r="M1021" s="2"/>
      <x:c r="N1021" s="2"/>
      <x:c r="O1021" s="2"/>
      <x:c r="P1021" s="2"/>
      <x:c r="Q1021" s="2"/>
      <x:c r="R1021" s="2"/>
      <x:c r="S1021" s="2"/>
      <x:c r="T1021" s="2"/>
      <x:c r="U1021" s="2"/>
      <x:c r="V1021" s="2"/>
      <x:c r="W1021" s="2"/>
      <x:c r="X1021" s="2"/>
      <x:c r="Y1021" s="2"/>
      <x:c r="Z1021" s="2"/>
      <x:c r="AA1021" s="2"/>
      <x:c r="AB1021" s="2"/>
      <x:c r="AC1021" s="2"/>
      <x:c r="AD1021" s="2"/>
      <x:c r="AE1021" s="2"/>
      <x:c r="AF1021" s="2"/>
      <x:c r="AG1021" s="2"/>
      <x:c r="AH1021" s="2"/>
      <x:c r="AI1021" s="2"/>
      <x:c r="AJ1021" s="2"/>
      <x:c r="AK1021" s="2"/>
      <x:c r="AL1021" s="2"/>
      <x:c r="AM1021" s="2"/>
      <x:c r="AN1021" s="2"/>
      <x:c r="AO1021" s="2"/>
      <x:c r="AP1021" s="2"/>
      <x:c r="AQ1021" s="2"/>
      <x:c r="AR1021" s="2"/>
      <x:c r="AS1021" s="2"/>
    </x:row>
    <x:row r="1022">
      <x:c r="B1022" s="2"/>
      <x:c r="C1022" s="2"/>
      <x:c r="D1022" s="2"/>
      <x:c r="E1022" s="2"/>
      <x:c r="F1022" s="2"/>
      <x:c r="G1022" s="2"/>
      <x:c r="H1022" s="2"/>
      <x:c r="I1022" s="2"/>
      <x:c r="J1022" s="2"/>
      <x:c r="K1022" s="2"/>
      <x:c r="L1022" s="2"/>
      <x:c r="M1022" s="2"/>
      <x:c r="N1022" s="2"/>
      <x:c r="O1022" s="2"/>
      <x:c r="P1022" s="2"/>
      <x:c r="Q1022" s="2"/>
      <x:c r="R1022" s="2"/>
      <x:c r="S1022" s="2"/>
      <x:c r="T1022" s="2"/>
      <x:c r="U1022" s="2"/>
      <x:c r="V1022" s="2"/>
      <x:c r="W1022" s="2"/>
      <x:c r="X1022" s="2"/>
      <x:c r="Y1022" s="2"/>
      <x:c r="Z1022" s="2"/>
      <x:c r="AA1022" s="2"/>
      <x:c r="AB1022" s="2"/>
      <x:c r="AC1022" s="2"/>
      <x:c r="AD1022" s="2"/>
      <x:c r="AE1022" s="2"/>
      <x:c r="AF1022" s="2"/>
      <x:c r="AG1022" s="2"/>
      <x:c r="AH1022" s="2"/>
      <x:c r="AI1022" s="2"/>
      <x:c r="AJ1022" s="2"/>
      <x:c r="AK1022" s="2"/>
      <x:c r="AL1022" s="2"/>
      <x:c r="AM1022" s="2"/>
      <x:c r="AN1022" s="2"/>
      <x:c r="AO1022" s="2"/>
      <x:c r="AP1022" s="2"/>
      <x:c r="AQ1022" s="2"/>
      <x:c r="AR1022" s="2"/>
      <x:c r="AS1022" s="2"/>
    </x:row>
    <x:row r="1023">
      <x:c r="B1023" s="2"/>
      <x:c r="C1023" s="2"/>
      <x:c r="D1023" s="2"/>
      <x:c r="E1023" s="2"/>
      <x:c r="F1023" s="2"/>
      <x:c r="G1023" s="2"/>
      <x:c r="H1023" s="2"/>
      <x:c r="I1023" s="2"/>
      <x:c r="J1023" s="2"/>
      <x:c r="K1023" s="2"/>
      <x:c r="L1023" s="2"/>
      <x:c r="M1023" s="2"/>
      <x:c r="N1023" s="2"/>
      <x:c r="O1023" s="2"/>
      <x:c r="P1023" s="2"/>
      <x:c r="Q1023" s="2"/>
      <x:c r="R1023" s="2"/>
      <x:c r="S1023" s="2"/>
      <x:c r="T1023" s="2"/>
      <x:c r="U1023" s="2"/>
      <x:c r="V1023" s="2"/>
      <x:c r="W1023" s="2"/>
      <x:c r="X1023" s="2"/>
      <x:c r="Y1023" s="2"/>
      <x:c r="Z1023" s="2"/>
      <x:c r="AA1023" s="2"/>
      <x:c r="AB1023" s="2"/>
      <x:c r="AC1023" s="2"/>
      <x:c r="AD1023" s="2"/>
      <x:c r="AE1023" s="2"/>
      <x:c r="AF1023" s="2"/>
      <x:c r="AG1023" s="2"/>
      <x:c r="AH1023" s="2"/>
      <x:c r="AI1023" s="2"/>
      <x:c r="AJ1023" s="2"/>
      <x:c r="AK1023" s="2"/>
      <x:c r="AL1023" s="2"/>
      <x:c r="AM1023" s="2"/>
      <x:c r="AN1023" s="2"/>
      <x:c r="AO1023" s="2"/>
      <x:c r="AP1023" s="2"/>
      <x:c r="AQ1023" s="2"/>
      <x:c r="AR1023" s="2"/>
      <x:c r="AS1023" s="2"/>
    </x:row>
    <x:row r="1024">
      <x:c r="B1024" s="2"/>
      <x:c r="C1024" s="2"/>
      <x:c r="D1024" s="2"/>
      <x:c r="E1024" s="2"/>
      <x:c r="F1024" s="2"/>
      <x:c r="G1024" s="2"/>
      <x:c r="H1024" s="2"/>
      <x:c r="I1024" s="2"/>
      <x:c r="J1024" s="2"/>
      <x:c r="K1024" s="2"/>
      <x:c r="L1024" s="2"/>
      <x:c r="M1024" s="2"/>
      <x:c r="N1024" s="2"/>
      <x:c r="O1024" s="2"/>
      <x:c r="P1024" s="2"/>
      <x:c r="Q1024" s="2"/>
      <x:c r="R1024" s="2"/>
      <x:c r="S1024" s="2"/>
      <x:c r="T1024" s="2"/>
      <x:c r="U1024" s="2"/>
      <x:c r="V1024" s="2"/>
      <x:c r="W1024" s="2"/>
      <x:c r="X1024" s="2"/>
      <x:c r="Y1024" s="2"/>
      <x:c r="Z1024" s="2"/>
      <x:c r="AA1024" s="2"/>
      <x:c r="AB1024" s="2"/>
      <x:c r="AC1024" s="2"/>
      <x:c r="AD1024" s="2"/>
      <x:c r="AE1024" s="2"/>
      <x:c r="AF1024" s="2"/>
      <x:c r="AG1024" s="2"/>
      <x:c r="AH1024" s="2"/>
      <x:c r="AI1024" s="2"/>
      <x:c r="AJ1024" s="2"/>
      <x:c r="AK1024" s="2"/>
      <x:c r="AL1024" s="2"/>
      <x:c r="AM1024" s="2"/>
      <x:c r="AN1024" s="2"/>
      <x:c r="AO1024" s="2"/>
      <x:c r="AP1024" s="2"/>
      <x:c r="AQ1024" s="2"/>
      <x:c r="AR1024" s="2"/>
      <x:c r="AS1024" s="2"/>
    </x:row>
    <x:row r="1025">
      <x:c r="B1025" s="2"/>
      <x:c r="C1025" s="2"/>
      <x:c r="D1025" s="2"/>
      <x:c r="E1025" s="2"/>
      <x:c r="F1025" s="2"/>
      <x:c r="G1025" s="2"/>
      <x:c r="H1025" s="2"/>
      <x:c r="I1025" s="2"/>
      <x:c r="J1025" s="2"/>
      <x:c r="K1025" s="2"/>
      <x:c r="L1025" s="2"/>
      <x:c r="M1025" s="2"/>
      <x:c r="N1025" s="2"/>
      <x:c r="O1025" s="2"/>
      <x:c r="P1025" s="2"/>
      <x:c r="Q1025" s="2"/>
      <x:c r="R1025" s="2"/>
      <x:c r="S1025" s="2"/>
      <x:c r="T1025" s="2"/>
      <x:c r="U1025" s="2"/>
      <x:c r="V1025" s="2"/>
      <x:c r="W1025" s="2"/>
      <x:c r="X1025" s="2"/>
      <x:c r="Y1025" s="2"/>
      <x:c r="Z1025" s="2"/>
      <x:c r="AA1025" s="2"/>
      <x:c r="AB1025" s="2"/>
      <x:c r="AC1025" s="2"/>
      <x:c r="AD1025" s="2"/>
      <x:c r="AE1025" s="2"/>
      <x:c r="AF1025" s="2"/>
      <x:c r="AG1025" s="2"/>
      <x:c r="AH1025" s="2"/>
      <x:c r="AI1025" s="2"/>
      <x:c r="AJ1025" s="2"/>
      <x:c r="AK1025" s="2"/>
      <x:c r="AL1025" s="2"/>
      <x:c r="AM1025" s="2"/>
      <x:c r="AN1025" s="2"/>
      <x:c r="AO1025" s="2"/>
      <x:c r="AP1025" s="2"/>
      <x:c r="AQ1025" s="2"/>
      <x:c r="AR1025" s="2"/>
      <x:c r="AS1025" s="2"/>
    </x:row>
    <x:row r="1026">
      <x:c r="B1026" s="2"/>
      <x:c r="C1026" s="2"/>
      <x:c r="D1026" s="2"/>
      <x:c r="E1026" s="2"/>
      <x:c r="F1026" s="2"/>
      <x:c r="G1026" s="2"/>
      <x:c r="H1026" s="2"/>
      <x:c r="I1026" s="2"/>
      <x:c r="J1026" s="2"/>
      <x:c r="K1026" s="2"/>
      <x:c r="L1026" s="2"/>
      <x:c r="M1026" s="2"/>
      <x:c r="N1026" s="2"/>
      <x:c r="O1026" s="2"/>
      <x:c r="P1026" s="2"/>
      <x:c r="Q1026" s="2"/>
      <x:c r="R1026" s="2"/>
      <x:c r="S1026" s="2"/>
      <x:c r="T1026" s="2"/>
      <x:c r="U1026" s="2"/>
      <x:c r="V1026" s="2"/>
      <x:c r="W1026" s="2"/>
      <x:c r="X1026" s="2"/>
      <x:c r="Y1026" s="2"/>
      <x:c r="Z1026" s="2"/>
      <x:c r="AA1026" s="2"/>
      <x:c r="AB1026" s="2"/>
      <x:c r="AC1026" s="2"/>
      <x:c r="AD1026" s="2"/>
      <x:c r="AE1026" s="2"/>
      <x:c r="AF1026" s="2"/>
      <x:c r="AG1026" s="2"/>
      <x:c r="AH1026" s="2"/>
      <x:c r="AI1026" s="2"/>
      <x:c r="AJ1026" s="2"/>
      <x:c r="AK1026" s="2"/>
      <x:c r="AL1026" s="2"/>
      <x:c r="AM1026" s="2"/>
      <x:c r="AN1026" s="2"/>
      <x:c r="AO1026" s="2"/>
      <x:c r="AP1026" s="2"/>
      <x:c r="AQ1026" s="2"/>
      <x:c r="AR1026" s="2"/>
      <x:c r="AS1026" s="2"/>
    </x:row>
    <x:row r="1027">
      <x:c r="B1027" s="2"/>
      <x:c r="C1027" s="2"/>
      <x:c r="D1027" s="2"/>
      <x:c r="E1027" s="2"/>
      <x:c r="F1027" s="2"/>
      <x:c r="G1027" s="2"/>
      <x:c r="H1027" s="2"/>
      <x:c r="I1027" s="2"/>
      <x:c r="J1027" s="2"/>
      <x:c r="K1027" s="2"/>
      <x:c r="L1027" s="2"/>
      <x:c r="M1027" s="2"/>
      <x:c r="N1027" s="2"/>
      <x:c r="O1027" s="2"/>
      <x:c r="P1027" s="2"/>
      <x:c r="Q1027" s="2"/>
      <x:c r="R1027" s="2"/>
      <x:c r="S1027" s="2"/>
      <x:c r="T1027" s="2"/>
      <x:c r="U1027" s="2"/>
      <x:c r="V1027" s="2"/>
      <x:c r="W1027" s="2"/>
      <x:c r="X1027" s="2"/>
      <x:c r="Y1027" s="2"/>
      <x:c r="Z1027" s="2"/>
      <x:c r="AA1027" s="2"/>
      <x:c r="AB1027" s="2"/>
      <x:c r="AC1027" s="2"/>
      <x:c r="AD1027" s="2"/>
      <x:c r="AE1027" s="2"/>
      <x:c r="AF1027" s="2"/>
      <x:c r="AG1027" s="2"/>
      <x:c r="AH1027" s="2"/>
      <x:c r="AI1027" s="2"/>
      <x:c r="AJ1027" s="2"/>
      <x:c r="AK1027" s="2"/>
      <x:c r="AL1027" s="2"/>
      <x:c r="AM1027" s="2"/>
      <x:c r="AN1027" s="2"/>
      <x:c r="AO1027" s="2"/>
      <x:c r="AP1027" s="2"/>
      <x:c r="AQ1027" s="2"/>
      <x:c r="AR1027" s="2"/>
      <x:c r="AS1027" s="2"/>
    </x:row>
    <x:row r="1028">
      <x:c r="B1028" s="2"/>
      <x:c r="C1028" s="2"/>
      <x:c r="D1028" s="2"/>
      <x:c r="E1028" s="2"/>
      <x:c r="F1028" s="2"/>
      <x:c r="G1028" s="2"/>
      <x:c r="H1028" s="2"/>
      <x:c r="I1028" s="2"/>
      <x:c r="J1028" s="2"/>
      <x:c r="K1028" s="2"/>
      <x:c r="L1028" s="2"/>
      <x:c r="M1028" s="2"/>
      <x:c r="N1028" s="2"/>
      <x:c r="O1028" s="2"/>
      <x:c r="P1028" s="2"/>
      <x:c r="Q1028" s="2"/>
      <x:c r="R1028" s="2"/>
      <x:c r="S1028" s="2"/>
      <x:c r="T1028" s="2"/>
      <x:c r="U1028" s="2"/>
      <x:c r="V1028" s="2"/>
      <x:c r="W1028" s="2"/>
      <x:c r="X1028" s="2"/>
      <x:c r="Y1028" s="2"/>
      <x:c r="Z1028" s="2"/>
      <x:c r="AA1028" s="2"/>
      <x:c r="AB1028" s="2"/>
      <x:c r="AC1028" s="2"/>
      <x:c r="AD1028" s="2"/>
      <x:c r="AE1028" s="2"/>
      <x:c r="AF1028" s="2"/>
      <x:c r="AG1028" s="2"/>
      <x:c r="AH1028" s="2"/>
      <x:c r="AI1028" s="2"/>
      <x:c r="AJ1028" s="2"/>
      <x:c r="AK1028" s="2"/>
      <x:c r="AL1028" s="2"/>
      <x:c r="AM1028" s="2"/>
      <x:c r="AN1028" s="2"/>
      <x:c r="AO1028" s="2"/>
      <x:c r="AP1028" s="2"/>
      <x:c r="AQ1028" s="2"/>
      <x:c r="AR1028" s="2"/>
      <x:c r="AS1028" s="2"/>
    </x:row>
    <x:row r="1029">
      <x:c r="B1029" s="2"/>
      <x:c r="C1029" s="2"/>
      <x:c r="D1029" s="2"/>
      <x:c r="E1029" s="2"/>
      <x:c r="F1029" s="2"/>
      <x:c r="G1029" s="2"/>
      <x:c r="H1029" s="2"/>
      <x:c r="I1029" s="2"/>
      <x:c r="J1029" s="2"/>
      <x:c r="K1029" s="2"/>
      <x:c r="L1029" s="2"/>
      <x:c r="M1029" s="2"/>
      <x:c r="N1029" s="2"/>
      <x:c r="O1029" s="2"/>
      <x:c r="P1029" s="2"/>
      <x:c r="Q1029" s="2"/>
      <x:c r="R1029" s="2"/>
      <x:c r="S1029" s="2"/>
      <x:c r="T1029" s="2"/>
      <x:c r="U1029" s="2"/>
      <x:c r="V1029" s="2"/>
      <x:c r="W1029" s="2"/>
      <x:c r="X1029" s="2"/>
      <x:c r="Y1029" s="2"/>
      <x:c r="Z1029" s="2"/>
      <x:c r="AA1029" s="2"/>
      <x:c r="AB1029" s="2"/>
      <x:c r="AC1029" s="2"/>
      <x:c r="AD1029" s="2"/>
      <x:c r="AE1029" s="2"/>
      <x:c r="AF1029" s="2"/>
      <x:c r="AG1029" s="2"/>
      <x:c r="AH1029" s="2"/>
      <x:c r="AI1029" s="2"/>
      <x:c r="AJ1029" s="2"/>
      <x:c r="AK1029" s="2"/>
      <x:c r="AL1029" s="2"/>
      <x:c r="AM1029" s="2"/>
      <x:c r="AN1029" s="2"/>
      <x:c r="AO1029" s="2"/>
      <x:c r="AP1029" s="2"/>
      <x:c r="AQ1029" s="2"/>
      <x:c r="AR1029" s="2"/>
      <x:c r="AS1029" s="2"/>
    </x:row>
    <x:row r="1030">
      <x:c r="B1030" s="2"/>
      <x:c r="C1030" s="2"/>
      <x:c r="D1030" s="2"/>
      <x:c r="E1030" s="2"/>
      <x:c r="F1030" s="2"/>
      <x:c r="G1030" s="2"/>
      <x:c r="H1030" s="2"/>
      <x:c r="I1030" s="2"/>
      <x:c r="J1030" s="2"/>
      <x:c r="K1030" s="2"/>
      <x:c r="L1030" s="2"/>
      <x:c r="M1030" s="2"/>
      <x:c r="N1030" s="2"/>
      <x:c r="O1030" s="2"/>
      <x:c r="P1030" s="2"/>
      <x:c r="Q1030" s="2"/>
      <x:c r="R1030" s="2"/>
      <x:c r="S1030" s="2"/>
      <x:c r="T1030" s="2"/>
      <x:c r="U1030" s="2"/>
      <x:c r="V1030" s="2"/>
      <x:c r="W1030" s="2"/>
      <x:c r="X1030" s="2"/>
      <x:c r="Y1030" s="2"/>
      <x:c r="Z1030" s="2"/>
      <x:c r="AA1030" s="2"/>
      <x:c r="AB1030" s="2"/>
      <x:c r="AC1030" s="2"/>
      <x:c r="AD1030" s="2"/>
      <x:c r="AE1030" s="2"/>
      <x:c r="AF1030" s="2"/>
      <x:c r="AG1030" s="2"/>
      <x:c r="AH1030" s="2"/>
      <x:c r="AI1030" s="2"/>
      <x:c r="AJ1030" s="2"/>
      <x:c r="AK1030" s="2"/>
      <x:c r="AL1030" s="2"/>
      <x:c r="AM1030" s="2"/>
      <x:c r="AN1030" s="2"/>
      <x:c r="AO1030" s="2"/>
      <x:c r="AP1030" s="2"/>
      <x:c r="AQ1030" s="2"/>
      <x:c r="AR1030" s="2"/>
      <x:c r="AS1030" s="2"/>
    </x:row>
    <x:row r="1031">
      <x:c r="B1031" s="2"/>
      <x:c r="C1031" s="2"/>
      <x:c r="D1031" s="2"/>
      <x:c r="E1031" s="2"/>
      <x:c r="F1031" s="2"/>
      <x:c r="G1031" s="2"/>
      <x:c r="H1031" s="2"/>
      <x:c r="I1031" s="2"/>
      <x:c r="J1031" s="2"/>
      <x:c r="K1031" s="2"/>
      <x:c r="L1031" s="2"/>
      <x:c r="M1031" s="2"/>
      <x:c r="N1031" s="2"/>
      <x:c r="O1031" s="2"/>
      <x:c r="P1031" s="2"/>
      <x:c r="Q1031" s="2"/>
      <x:c r="R1031" s="2"/>
      <x:c r="S1031" s="2"/>
      <x:c r="T1031" s="2"/>
      <x:c r="U1031" s="2"/>
      <x:c r="V1031" s="2"/>
      <x:c r="W1031" s="2"/>
      <x:c r="X1031" s="2"/>
      <x:c r="Y1031" s="2"/>
      <x:c r="Z1031" s="2"/>
      <x:c r="AA1031" s="2"/>
      <x:c r="AB1031" s="2"/>
      <x:c r="AC1031" s="2"/>
      <x:c r="AD1031" s="2"/>
      <x:c r="AE1031" s="2"/>
      <x:c r="AF1031" s="2"/>
      <x:c r="AG1031" s="2"/>
      <x:c r="AH1031" s="2"/>
      <x:c r="AI1031" s="2"/>
      <x:c r="AJ1031" s="2"/>
      <x:c r="AK1031" s="2"/>
      <x:c r="AL1031" s="2"/>
      <x:c r="AM1031" s="2"/>
      <x:c r="AN1031" s="2"/>
      <x:c r="AO1031" s="2"/>
      <x:c r="AP1031" s="2"/>
      <x:c r="AQ1031" s="2"/>
      <x:c r="AR1031" s="2"/>
      <x:c r="AS1031" s="2"/>
    </x:row>
    <x:row r="1032">
      <x:c r="B1032" s="2"/>
      <x:c r="C1032" s="2"/>
      <x:c r="D1032" s="2"/>
      <x:c r="E1032" s="2"/>
      <x:c r="F1032" s="2"/>
      <x:c r="G1032" s="2"/>
      <x:c r="H1032" s="2"/>
      <x:c r="I1032" s="2"/>
      <x:c r="J1032" s="2"/>
      <x:c r="K1032" s="2"/>
      <x:c r="L1032" s="2"/>
      <x:c r="M1032" s="2"/>
      <x:c r="N1032" s="2"/>
      <x:c r="O1032" s="2"/>
      <x:c r="P1032" s="2"/>
      <x:c r="Q1032" s="2"/>
      <x:c r="R1032" s="2"/>
      <x:c r="S1032" s="2"/>
      <x:c r="T1032" s="2"/>
      <x:c r="U1032" s="2"/>
      <x:c r="V1032" s="2"/>
      <x:c r="W1032" s="2"/>
      <x:c r="X1032" s="2"/>
      <x:c r="Y1032" s="2"/>
      <x:c r="Z1032" s="2"/>
      <x:c r="AA1032" s="2"/>
      <x:c r="AB1032" s="2"/>
      <x:c r="AC1032" s="2"/>
      <x:c r="AD1032" s="2"/>
      <x:c r="AE1032" s="2"/>
      <x:c r="AF1032" s="2"/>
      <x:c r="AG1032" s="2"/>
      <x:c r="AH1032" s="2"/>
      <x:c r="AI1032" s="2"/>
      <x:c r="AJ1032" s="2"/>
      <x:c r="AK1032" s="2"/>
      <x:c r="AL1032" s="2"/>
      <x:c r="AM1032" s="2"/>
      <x:c r="AN1032" s="2"/>
      <x:c r="AO1032" s="2"/>
      <x:c r="AP1032" s="2"/>
      <x:c r="AQ1032" s="2"/>
      <x:c r="AR1032" s="2"/>
      <x:c r="AS1032" s="2"/>
    </x:row>
    <x:row r="1033">
      <x:c r="B1033" s="2"/>
      <x:c r="C1033" s="2"/>
      <x:c r="D1033" s="2"/>
      <x:c r="E1033" s="2"/>
      <x:c r="F1033" s="2"/>
      <x:c r="G1033" s="2"/>
      <x:c r="H1033" s="2"/>
      <x:c r="I1033" s="2"/>
      <x:c r="J1033" s="2"/>
      <x:c r="K1033" s="2"/>
      <x:c r="L1033" s="2"/>
      <x:c r="M1033" s="2"/>
      <x:c r="N1033" s="2"/>
      <x:c r="O1033" s="2"/>
      <x:c r="P1033" s="2"/>
      <x:c r="Q1033" s="2"/>
      <x:c r="R1033" s="2"/>
      <x:c r="S1033" s="2"/>
      <x:c r="T1033" s="2"/>
      <x:c r="U1033" s="2"/>
      <x:c r="V1033" s="2"/>
      <x:c r="W1033" s="2"/>
      <x:c r="X1033" s="2"/>
      <x:c r="Y1033" s="2"/>
      <x:c r="Z1033" s="2"/>
      <x:c r="AA1033" s="2"/>
      <x:c r="AB1033" s="2"/>
      <x:c r="AC1033" s="2"/>
      <x:c r="AD1033" s="2"/>
      <x:c r="AE1033" s="2"/>
      <x:c r="AF1033" s="2"/>
      <x:c r="AG1033" s="2"/>
      <x:c r="AH1033" s="2"/>
      <x:c r="AI1033" s="2"/>
      <x:c r="AJ1033" s="2"/>
      <x:c r="AK1033" s="2"/>
      <x:c r="AL1033" s="2"/>
      <x:c r="AM1033" s="2"/>
      <x:c r="AN1033" s="2"/>
      <x:c r="AO1033" s="2"/>
      <x:c r="AP1033" s="2"/>
      <x:c r="AQ1033" s="2"/>
      <x:c r="AR1033" s="2"/>
      <x:c r="AS1033" s="2"/>
    </x:row>
    <x:row r="1034">
      <x:c r="B1034" s="2"/>
      <x:c r="C1034" s="2"/>
      <x:c r="D1034" s="2"/>
      <x:c r="E1034" s="2"/>
      <x:c r="F1034" s="2"/>
      <x:c r="G1034" s="2"/>
      <x:c r="H1034" s="2"/>
      <x:c r="I1034" s="2"/>
      <x:c r="J1034" s="2"/>
      <x:c r="K1034" s="2"/>
      <x:c r="L1034" s="2"/>
      <x:c r="M1034" s="2"/>
      <x:c r="N1034" s="2"/>
      <x:c r="O1034" s="2"/>
      <x:c r="P1034" s="2"/>
      <x:c r="Q1034" s="2"/>
      <x:c r="R1034" s="2"/>
      <x:c r="S1034" s="2"/>
      <x:c r="T1034" s="2"/>
      <x:c r="U1034" s="2"/>
      <x:c r="V1034" s="2"/>
      <x:c r="W1034" s="2"/>
      <x:c r="X1034" s="2"/>
      <x:c r="Y1034" s="2"/>
      <x:c r="Z1034" s="2"/>
      <x:c r="AA1034" s="2"/>
      <x:c r="AB1034" s="2"/>
      <x:c r="AC1034" s="2"/>
      <x:c r="AD1034" s="2"/>
      <x:c r="AE1034" s="2"/>
      <x:c r="AF1034" s="2"/>
      <x:c r="AG1034" s="2"/>
      <x:c r="AH1034" s="2"/>
      <x:c r="AI1034" s="2"/>
      <x:c r="AJ1034" s="2"/>
      <x:c r="AK1034" s="2"/>
      <x:c r="AL1034" s="2"/>
      <x:c r="AM1034" s="2"/>
      <x:c r="AN1034" s="2"/>
      <x:c r="AO1034" s="2"/>
      <x:c r="AP1034" s="2"/>
      <x:c r="AQ1034" s="2"/>
      <x:c r="AR1034" s="2"/>
      <x:c r="AS1034" s="2"/>
    </x:row>
    <x:row r="1035">
      <x:c r="B1035" s="2"/>
      <x:c r="C1035" s="2"/>
      <x:c r="D1035" s="2"/>
      <x:c r="E1035" s="2"/>
      <x:c r="F1035" s="2"/>
      <x:c r="G1035" s="2"/>
      <x:c r="H1035" s="2"/>
      <x:c r="I1035" s="2"/>
      <x:c r="J1035" s="2"/>
      <x:c r="K1035" s="2"/>
      <x:c r="L1035" s="2"/>
      <x:c r="M1035" s="2"/>
      <x:c r="N1035" s="2"/>
      <x:c r="O1035" s="2"/>
      <x:c r="P1035" s="2"/>
      <x:c r="Q1035" s="2"/>
      <x:c r="R1035" s="2"/>
      <x:c r="S1035" s="2"/>
      <x:c r="T1035" s="2"/>
      <x:c r="U1035" s="2"/>
      <x:c r="V1035" s="2"/>
      <x:c r="W1035" s="2"/>
      <x:c r="X1035" s="2"/>
      <x:c r="Y1035" s="2"/>
      <x:c r="Z1035" s="2"/>
      <x:c r="AA1035" s="2"/>
      <x:c r="AB1035" s="2"/>
      <x:c r="AC1035" s="2"/>
      <x:c r="AD1035" s="2"/>
      <x:c r="AE1035" s="2"/>
      <x:c r="AF1035" s="2"/>
      <x:c r="AG1035" s="2"/>
      <x:c r="AH1035" s="2"/>
      <x:c r="AI1035" s="2"/>
      <x:c r="AJ1035" s="2"/>
      <x:c r="AK1035" s="2"/>
      <x:c r="AL1035" s="2"/>
      <x:c r="AM1035" s="2"/>
      <x:c r="AN1035" s="2"/>
      <x:c r="AO1035" s="2"/>
      <x:c r="AP1035" s="2"/>
      <x:c r="AQ1035" s="2"/>
      <x:c r="AR1035" s="2"/>
      <x:c r="AS1035" s="2"/>
    </x:row>
    <x:row r="1036">
      <x:c r="B1036" s="2"/>
      <x:c r="C1036" s="2"/>
      <x:c r="D1036" s="2"/>
      <x:c r="E1036" s="2"/>
      <x:c r="F1036" s="2"/>
      <x:c r="G1036" s="2"/>
      <x:c r="H1036" s="2"/>
      <x:c r="I1036" s="2"/>
      <x:c r="J1036" s="2"/>
      <x:c r="K1036" s="2"/>
      <x:c r="L1036" s="2"/>
      <x:c r="M1036" s="2"/>
      <x:c r="N1036" s="2"/>
      <x:c r="O1036" s="2"/>
      <x:c r="P1036" s="2"/>
      <x:c r="Q1036" s="2"/>
      <x:c r="R1036" s="2"/>
      <x:c r="S1036" s="2"/>
      <x:c r="T1036" s="2"/>
      <x:c r="U1036" s="2"/>
      <x:c r="V1036" s="2"/>
      <x:c r="W1036" s="2"/>
      <x:c r="X1036" s="2"/>
      <x:c r="Y1036" s="2"/>
      <x:c r="Z1036" s="2"/>
      <x:c r="AA1036" s="2"/>
      <x:c r="AB1036" s="2"/>
      <x:c r="AC1036" s="2"/>
      <x:c r="AD1036" s="2"/>
      <x:c r="AE1036" s="2"/>
      <x:c r="AF1036" s="2"/>
      <x:c r="AG1036" s="2"/>
      <x:c r="AH1036" s="2"/>
      <x:c r="AI1036" s="2"/>
      <x:c r="AJ1036" s="2"/>
      <x:c r="AK1036" s="2"/>
      <x:c r="AL1036" s="2"/>
      <x:c r="AM1036" s="2"/>
      <x:c r="AN1036" s="2"/>
      <x:c r="AO1036" s="2"/>
      <x:c r="AP1036" s="2"/>
      <x:c r="AQ1036" s="2"/>
      <x:c r="AR1036" s="2"/>
      <x:c r="AS1036" s="2"/>
    </x:row>
    <x:row r="1037">
      <x:c r="B1037" s="2"/>
      <x:c r="C1037" s="2"/>
      <x:c r="D1037" s="2"/>
      <x:c r="E1037" s="2"/>
      <x:c r="F1037" s="2"/>
      <x:c r="G1037" s="2"/>
      <x:c r="H1037" s="2"/>
      <x:c r="I1037" s="2"/>
      <x:c r="J1037" s="2"/>
      <x:c r="K1037" s="2"/>
      <x:c r="L1037" s="2"/>
      <x:c r="M1037" s="2"/>
      <x:c r="N1037" s="2"/>
      <x:c r="O1037" s="2"/>
      <x:c r="P1037" s="2"/>
      <x:c r="Q1037" s="2"/>
      <x:c r="R1037" s="2"/>
      <x:c r="S1037" s="2"/>
      <x:c r="T1037" s="2"/>
      <x:c r="U1037" s="2"/>
      <x:c r="V1037" s="2"/>
      <x:c r="W1037" s="2"/>
      <x:c r="X1037" s="2"/>
      <x:c r="Y1037" s="2"/>
      <x:c r="Z1037" s="2"/>
      <x:c r="AA1037" s="2"/>
      <x:c r="AB1037" s="2"/>
      <x:c r="AC1037" s="2"/>
      <x:c r="AD1037" s="2"/>
      <x:c r="AE1037" s="2"/>
      <x:c r="AF1037" s="2"/>
      <x:c r="AG1037" s="2"/>
      <x:c r="AH1037" s="2"/>
      <x:c r="AI1037" s="2"/>
      <x:c r="AJ1037" s="2"/>
      <x:c r="AK1037" s="2"/>
      <x:c r="AL1037" s="2"/>
      <x:c r="AM1037" s="2"/>
      <x:c r="AN1037" s="2"/>
      <x:c r="AO1037" s="2"/>
      <x:c r="AP1037" s="2"/>
      <x:c r="AQ1037" s="2"/>
      <x:c r="AR1037" s="2"/>
      <x:c r="AS1037" s="2"/>
    </x:row>
    <x:row r="1038">
      <x:c r="B1038" s="2"/>
      <x:c r="C1038" s="2"/>
      <x:c r="D1038" s="2"/>
      <x:c r="E1038" s="2"/>
      <x:c r="F1038" s="2"/>
      <x:c r="G1038" s="2"/>
      <x:c r="H1038" s="2"/>
      <x:c r="I1038" s="2"/>
      <x:c r="J1038" s="2"/>
      <x:c r="K1038" s="2"/>
      <x:c r="L1038" s="2"/>
      <x:c r="M1038" s="2"/>
      <x:c r="N1038" s="2"/>
      <x:c r="O1038" s="2"/>
      <x:c r="P1038" s="2"/>
      <x:c r="Q1038" s="2"/>
      <x:c r="R1038" s="2"/>
      <x:c r="S1038" s="2"/>
      <x:c r="T1038" s="2"/>
      <x:c r="U1038" s="2"/>
      <x:c r="V1038" s="2"/>
      <x:c r="W1038" s="2"/>
      <x:c r="X1038" s="2"/>
      <x:c r="Y1038" s="2"/>
      <x:c r="Z1038" s="2"/>
      <x:c r="AA1038" s="2"/>
      <x:c r="AB1038" s="2"/>
      <x:c r="AC1038" s="2"/>
      <x:c r="AD1038" s="2"/>
      <x:c r="AE1038" s="2"/>
      <x:c r="AF1038" s="2"/>
      <x:c r="AG1038" s="2"/>
      <x:c r="AH1038" s="2"/>
      <x:c r="AI1038" s="2"/>
      <x:c r="AJ1038" s="2"/>
      <x:c r="AK1038" s="2"/>
      <x:c r="AL1038" s="2"/>
      <x:c r="AM1038" s="2"/>
      <x:c r="AN1038" s="2"/>
      <x:c r="AO1038" s="2"/>
      <x:c r="AP1038" s="2"/>
      <x:c r="AQ1038" s="2"/>
      <x:c r="AR1038" s="2"/>
      <x:c r="AS1038" s="2"/>
    </x:row>
    <x:row r="1039">
      <x:c r="B1039" s="2"/>
      <x:c r="C1039" s="2"/>
      <x:c r="D1039" s="2"/>
      <x:c r="E1039" s="2"/>
      <x:c r="F1039" s="2"/>
      <x:c r="G1039" s="2"/>
      <x:c r="H1039" s="2"/>
      <x:c r="I1039" s="2"/>
      <x:c r="J1039" s="2"/>
      <x:c r="K1039" s="2"/>
      <x:c r="L1039" s="2"/>
      <x:c r="M1039" s="2"/>
      <x:c r="N1039" s="2"/>
      <x:c r="O1039" s="2"/>
      <x:c r="P1039" s="2"/>
      <x:c r="Q1039" s="2"/>
      <x:c r="R1039" s="2"/>
      <x:c r="S1039" s="2"/>
      <x:c r="T1039" s="2"/>
      <x:c r="U1039" s="2"/>
      <x:c r="V1039" s="2"/>
      <x:c r="W1039" s="2"/>
      <x:c r="X1039" s="2"/>
      <x:c r="Y1039" s="2"/>
      <x:c r="Z1039" s="2"/>
      <x:c r="AA1039" s="2"/>
      <x:c r="AB1039" s="2"/>
      <x:c r="AC1039" s="2"/>
      <x:c r="AD1039" s="2"/>
      <x:c r="AE1039" s="2"/>
      <x:c r="AF1039" s="2"/>
      <x:c r="AG1039" s="2"/>
      <x:c r="AH1039" s="2"/>
      <x:c r="AI1039" s="2"/>
      <x:c r="AJ1039" s="2"/>
      <x:c r="AK1039" s="2"/>
      <x:c r="AL1039" s="2"/>
      <x:c r="AM1039" s="2"/>
      <x:c r="AN1039" s="2"/>
      <x:c r="AO1039" s="2"/>
      <x:c r="AP1039" s="2"/>
      <x:c r="AQ1039" s="2"/>
      <x:c r="AR1039" s="2"/>
      <x:c r="AS1039" s="2"/>
    </x:row>
    <x:row r="1040">
      <x:c r="B1040" s="2"/>
      <x:c r="C1040" s="2"/>
      <x:c r="D1040" s="2"/>
      <x:c r="E1040" s="2"/>
      <x:c r="F1040" s="2"/>
      <x:c r="G1040" s="2"/>
      <x:c r="H1040" s="2"/>
      <x:c r="I1040" s="2"/>
      <x:c r="J1040" s="2"/>
      <x:c r="K1040" s="2"/>
      <x:c r="L1040" s="2"/>
      <x:c r="M1040" s="2"/>
      <x:c r="N1040" s="2"/>
      <x:c r="O1040" s="2"/>
      <x:c r="P1040" s="2"/>
      <x:c r="Q1040" s="2"/>
      <x:c r="R1040" s="2"/>
      <x:c r="S1040" s="2"/>
      <x:c r="T1040" s="2"/>
      <x:c r="U1040" s="2"/>
      <x:c r="V1040" s="2"/>
      <x:c r="W1040" s="2"/>
      <x:c r="X1040" s="2"/>
      <x:c r="Y1040" s="2"/>
      <x:c r="Z1040" s="2"/>
      <x:c r="AA1040" s="2"/>
      <x:c r="AB1040" s="2"/>
      <x:c r="AC1040" s="2"/>
      <x:c r="AD1040" s="2"/>
      <x:c r="AE1040" s="2"/>
      <x:c r="AF1040" s="2"/>
      <x:c r="AG1040" s="2"/>
      <x:c r="AH1040" s="2"/>
      <x:c r="AI1040" s="2"/>
      <x:c r="AJ1040" s="2"/>
      <x:c r="AK1040" s="2"/>
      <x:c r="AL1040" s="2"/>
      <x:c r="AM1040" s="2"/>
      <x:c r="AN1040" s="2"/>
      <x:c r="AO1040" s="2"/>
      <x:c r="AP1040" s="2"/>
      <x:c r="AQ1040" s="2"/>
      <x:c r="AR1040" s="2"/>
      <x:c r="AS1040" s="2"/>
    </x:row>
    <x:row r="1041">
      <x:c r="B1041" s="2"/>
      <x:c r="C1041" s="2"/>
      <x:c r="D1041" s="2"/>
      <x:c r="E1041" s="2"/>
      <x:c r="F1041" s="2"/>
      <x:c r="G1041" s="2"/>
      <x:c r="H1041" s="2"/>
      <x:c r="I1041" s="2"/>
      <x:c r="J1041" s="2"/>
      <x:c r="K1041" s="2"/>
      <x:c r="L1041" s="2"/>
      <x:c r="M1041" s="2"/>
      <x:c r="N1041" s="2"/>
      <x:c r="O1041" s="2"/>
      <x:c r="P1041" s="2"/>
      <x:c r="Q1041" s="2"/>
      <x:c r="R1041" s="2"/>
      <x:c r="S1041" s="2"/>
      <x:c r="T1041" s="2"/>
      <x:c r="U1041" s="2"/>
      <x:c r="V1041" s="2"/>
      <x:c r="W1041" s="2"/>
      <x:c r="X1041" s="2"/>
      <x:c r="Y1041" s="2"/>
      <x:c r="Z1041" s="2"/>
      <x:c r="AA1041" s="2"/>
      <x:c r="AB1041" s="2"/>
      <x:c r="AC1041" s="2"/>
      <x:c r="AD1041" s="2"/>
      <x:c r="AE1041" s="2"/>
      <x:c r="AF1041" s="2"/>
      <x:c r="AG1041" s="2"/>
      <x:c r="AH1041" s="2"/>
      <x:c r="AI1041" s="2"/>
      <x:c r="AJ1041" s="2"/>
      <x:c r="AK1041" s="2"/>
      <x:c r="AL1041" s="2"/>
      <x:c r="AM1041" s="2"/>
      <x:c r="AN1041" s="2"/>
      <x:c r="AO1041" s="2"/>
      <x:c r="AP1041" s="2"/>
      <x:c r="AQ1041" s="2"/>
      <x:c r="AR1041" s="2"/>
      <x:c r="AS1041" s="2"/>
    </x:row>
    <x:row r="1042">
      <x:c r="B1042" s="2"/>
      <x:c r="C1042" s="2"/>
      <x:c r="D1042" s="2"/>
      <x:c r="E1042" s="2"/>
      <x:c r="F1042" s="2"/>
      <x:c r="G1042" s="2"/>
      <x:c r="H1042" s="2"/>
      <x:c r="I1042" s="2"/>
      <x:c r="J1042" s="2"/>
      <x:c r="K1042" s="2"/>
      <x:c r="L1042" s="2"/>
      <x:c r="M1042" s="2"/>
      <x:c r="N1042" s="2"/>
      <x:c r="O1042" s="2"/>
      <x:c r="P1042" s="2"/>
      <x:c r="Q1042" s="2"/>
      <x:c r="R1042" s="2"/>
      <x:c r="S1042" s="2"/>
      <x:c r="T1042" s="2"/>
      <x:c r="U1042" s="2"/>
      <x:c r="V1042" s="2"/>
      <x:c r="W1042" s="2"/>
      <x:c r="X1042" s="2"/>
      <x:c r="Y1042" s="2"/>
      <x:c r="Z1042" s="2"/>
      <x:c r="AA1042" s="2"/>
      <x:c r="AB1042" s="2"/>
      <x:c r="AC1042" s="2"/>
      <x:c r="AD1042" s="2"/>
      <x:c r="AE1042" s="2"/>
      <x:c r="AF1042" s="2"/>
      <x:c r="AG1042" s="2"/>
      <x:c r="AH1042" s="2"/>
      <x:c r="AI1042" s="2"/>
      <x:c r="AJ1042" s="2"/>
      <x:c r="AK1042" s="2"/>
      <x:c r="AL1042" s="2"/>
      <x:c r="AM1042" s="2"/>
      <x:c r="AN1042" s="2"/>
      <x:c r="AO1042" s="2"/>
      <x:c r="AP1042" s="2"/>
      <x:c r="AQ1042" s="2"/>
      <x:c r="AR1042" s="2"/>
      <x:c r="AS1042" s="2"/>
    </x:row>
    <x:row r="1043">
      <x:c r="B1043" s="2"/>
      <x:c r="C1043" s="2"/>
      <x:c r="D1043" s="2"/>
      <x:c r="E1043" s="2"/>
      <x:c r="F1043" s="2"/>
      <x:c r="G1043" s="2"/>
      <x:c r="H1043" s="2"/>
      <x:c r="I1043" s="2"/>
      <x:c r="J1043" s="2"/>
      <x:c r="K1043" s="2"/>
      <x:c r="L1043" s="2"/>
      <x:c r="M1043" s="2"/>
      <x:c r="N1043" s="2"/>
      <x:c r="O1043" s="2"/>
      <x:c r="P1043" s="2"/>
      <x:c r="Q1043" s="2"/>
      <x:c r="R1043" s="2"/>
      <x:c r="S1043" s="2"/>
      <x:c r="T1043" s="2"/>
      <x:c r="U1043" s="2"/>
      <x:c r="V1043" s="2"/>
      <x:c r="W1043" s="2"/>
      <x:c r="X1043" s="2"/>
      <x:c r="Y1043" s="2"/>
      <x:c r="Z1043" s="2"/>
      <x:c r="AA1043" s="2"/>
      <x:c r="AB1043" s="2"/>
      <x:c r="AC1043" s="2"/>
      <x:c r="AD1043" s="2"/>
      <x:c r="AE1043" s="2"/>
      <x:c r="AF1043" s="2"/>
      <x:c r="AG1043" s="2"/>
      <x:c r="AH1043" s="2"/>
      <x:c r="AI1043" s="2"/>
      <x:c r="AJ1043" s="2"/>
      <x:c r="AK1043" s="2"/>
      <x:c r="AL1043" s="2"/>
      <x:c r="AM1043" s="2"/>
      <x:c r="AN1043" s="2"/>
      <x:c r="AO1043" s="2"/>
      <x:c r="AP1043" s="2"/>
      <x:c r="AQ1043" s="2"/>
      <x:c r="AR1043" s="2"/>
      <x:c r="AS1043" s="2"/>
    </x:row>
    <x:row r="1044">
      <x:c r="B1044" s="2"/>
      <x:c r="C1044" s="2"/>
      <x:c r="D1044" s="2"/>
      <x:c r="E1044" s="2"/>
      <x:c r="F1044" s="2"/>
      <x:c r="G1044" s="2"/>
      <x:c r="H1044" s="2"/>
      <x:c r="I1044" s="2"/>
      <x:c r="J1044" s="2"/>
      <x:c r="K1044" s="2"/>
      <x:c r="L1044" s="2"/>
      <x:c r="M1044" s="2"/>
      <x:c r="N1044" s="2"/>
      <x:c r="O1044" s="2"/>
      <x:c r="P1044" s="2"/>
      <x:c r="Q1044" s="2"/>
      <x:c r="R1044" s="2"/>
      <x:c r="S1044" s="2"/>
      <x:c r="T1044" s="2"/>
      <x:c r="U1044" s="2"/>
      <x:c r="V1044" s="2"/>
      <x:c r="W1044" s="2"/>
      <x:c r="X1044" s="2"/>
      <x:c r="Y1044" s="2"/>
      <x:c r="Z1044" s="2"/>
      <x:c r="AA1044" s="2"/>
      <x:c r="AB1044" s="2"/>
      <x:c r="AC1044" s="2"/>
      <x:c r="AD1044" s="2"/>
      <x:c r="AE1044" s="2"/>
      <x:c r="AF1044" s="2"/>
      <x:c r="AG1044" s="2"/>
      <x:c r="AH1044" s="2"/>
      <x:c r="AI1044" s="2"/>
      <x:c r="AJ1044" s="2"/>
      <x:c r="AK1044" s="2"/>
      <x:c r="AL1044" s="2"/>
      <x:c r="AM1044" s="2"/>
      <x:c r="AN1044" s="2"/>
      <x:c r="AO1044" s="2"/>
      <x:c r="AP1044" s="2"/>
      <x:c r="AQ1044" s="2"/>
      <x:c r="AR1044" s="2"/>
      <x:c r="AS1044" s="2"/>
    </x:row>
    <x:row r="1045">
      <x:c r="B1045" s="2"/>
      <x:c r="C1045" s="2"/>
      <x:c r="D1045" s="2"/>
      <x:c r="E1045" s="2"/>
      <x:c r="F1045" s="2"/>
      <x:c r="G1045" s="2"/>
      <x:c r="H1045" s="2"/>
      <x:c r="I1045" s="2"/>
      <x:c r="J1045" s="2"/>
      <x:c r="K1045" s="2"/>
      <x:c r="L1045" s="2"/>
      <x:c r="M1045" s="2"/>
      <x:c r="N1045" s="2"/>
      <x:c r="O1045" s="2"/>
      <x:c r="P1045" s="2"/>
      <x:c r="Q1045" s="2"/>
      <x:c r="R1045" s="2"/>
      <x:c r="S1045" s="2"/>
      <x:c r="T1045" s="2"/>
      <x:c r="U1045" s="2"/>
      <x:c r="V1045" s="2"/>
      <x:c r="W1045" s="2"/>
      <x:c r="X1045" s="2"/>
      <x:c r="Y1045" s="2"/>
      <x:c r="Z1045" s="2"/>
      <x:c r="AA1045" s="2"/>
      <x:c r="AB1045" s="2"/>
      <x:c r="AC1045" s="2"/>
      <x:c r="AD1045" s="2"/>
      <x:c r="AE1045" s="2"/>
      <x:c r="AF1045" s="2"/>
      <x:c r="AG1045" s="2"/>
      <x:c r="AH1045" s="2"/>
      <x:c r="AI1045" s="2"/>
      <x:c r="AJ1045" s="2"/>
      <x:c r="AK1045" s="2"/>
      <x:c r="AL1045" s="2"/>
      <x:c r="AM1045" s="2"/>
      <x:c r="AN1045" s="2"/>
      <x:c r="AO1045" s="2"/>
      <x:c r="AP1045" s="2"/>
      <x:c r="AQ1045" s="2"/>
      <x:c r="AR1045" s="2"/>
      <x:c r="AS1045" s="2"/>
    </x:row>
    <x:row r="1046">
      <x:c r="B1046" s="2"/>
      <x:c r="C1046" s="2"/>
      <x:c r="D1046" s="2"/>
      <x:c r="E1046" s="2"/>
      <x:c r="F1046" s="2"/>
      <x:c r="G1046" s="2"/>
      <x:c r="H1046" s="2"/>
      <x:c r="I1046" s="2"/>
      <x:c r="J1046" s="2"/>
      <x:c r="K1046" s="2"/>
      <x:c r="L1046" s="2"/>
      <x:c r="M1046" s="2"/>
      <x:c r="N1046" s="2"/>
      <x:c r="O1046" s="2"/>
      <x:c r="P1046" s="2"/>
      <x:c r="Q1046" s="2"/>
      <x:c r="R1046" s="2"/>
      <x:c r="S1046" s="2"/>
      <x:c r="T1046" s="2"/>
      <x:c r="U1046" s="2"/>
      <x:c r="V1046" s="2"/>
      <x:c r="W1046" s="2"/>
      <x:c r="X1046" s="2"/>
      <x:c r="Y1046" s="2"/>
      <x:c r="Z1046" s="2"/>
      <x:c r="AA1046" s="2"/>
      <x:c r="AB1046" s="2"/>
      <x:c r="AC1046" s="2"/>
      <x:c r="AD1046" s="2"/>
      <x:c r="AE1046" s="2"/>
      <x:c r="AF1046" s="2"/>
      <x:c r="AG1046" s="2"/>
      <x:c r="AH1046" s="2"/>
      <x:c r="AI1046" s="2"/>
      <x:c r="AJ1046" s="2"/>
      <x:c r="AK1046" s="2"/>
      <x:c r="AL1046" s="2"/>
      <x:c r="AM1046" s="2"/>
      <x:c r="AN1046" s="2"/>
      <x:c r="AO1046" s="2"/>
      <x:c r="AP1046" s="2"/>
      <x:c r="AQ1046" s="2"/>
      <x:c r="AR1046" s="2"/>
      <x:c r="AS1046" s="2"/>
    </x:row>
    <x:row r="1047">
      <x:c r="B1047" s="2"/>
      <x:c r="C1047" s="2"/>
      <x:c r="D1047" s="2"/>
      <x:c r="E1047" s="2"/>
      <x:c r="F1047" s="2"/>
      <x:c r="G1047" s="2"/>
      <x:c r="H1047" s="2"/>
      <x:c r="I1047" s="2"/>
      <x:c r="J1047" s="2"/>
      <x:c r="K1047" s="2"/>
      <x:c r="L1047" s="2"/>
      <x:c r="M1047" s="2"/>
      <x:c r="N1047" s="2"/>
      <x:c r="O1047" s="2"/>
      <x:c r="P1047" s="2"/>
      <x:c r="Q1047" s="2"/>
      <x:c r="R1047" s="2"/>
      <x:c r="S1047" s="2"/>
      <x:c r="T1047" s="2"/>
      <x:c r="U1047" s="2"/>
      <x:c r="V1047" s="2"/>
      <x:c r="W1047" s="2"/>
      <x:c r="X1047" s="2"/>
      <x:c r="Y1047" s="2"/>
      <x:c r="Z1047" s="2"/>
      <x:c r="AA1047" s="2"/>
      <x:c r="AB1047" s="2"/>
      <x:c r="AC1047" s="2"/>
      <x:c r="AD1047" s="2"/>
      <x:c r="AE1047" s="2"/>
      <x:c r="AF1047" s="2"/>
      <x:c r="AG1047" s="2"/>
      <x:c r="AH1047" s="2"/>
      <x:c r="AI1047" s="2"/>
      <x:c r="AJ1047" s="2"/>
      <x:c r="AK1047" s="2"/>
      <x:c r="AL1047" s="2"/>
      <x:c r="AM1047" s="2"/>
      <x:c r="AN1047" s="2"/>
      <x:c r="AO1047" s="2"/>
      <x:c r="AP1047" s="2"/>
      <x:c r="AQ1047" s="2"/>
      <x:c r="AR1047" s="2"/>
      <x:c r="AS1047" s="2"/>
    </x:row>
    <x:row r="1048">
      <x:c r="B1048" s="2"/>
      <x:c r="C1048" s="2"/>
      <x:c r="D1048" s="2"/>
      <x:c r="E1048" s="2"/>
      <x:c r="F1048" s="2"/>
      <x:c r="G1048" s="2"/>
      <x:c r="H1048" s="2"/>
      <x:c r="I1048" s="2"/>
      <x:c r="J1048" s="2"/>
      <x:c r="K1048" s="2"/>
      <x:c r="L1048" s="2"/>
      <x:c r="M1048" s="2"/>
      <x:c r="N1048" s="2"/>
      <x:c r="O1048" s="2"/>
      <x:c r="P1048" s="2"/>
      <x:c r="Q1048" s="2"/>
      <x:c r="R1048" s="2"/>
      <x:c r="S1048" s="2"/>
      <x:c r="T1048" s="2"/>
      <x:c r="U1048" s="2"/>
      <x:c r="V1048" s="2"/>
      <x:c r="W1048" s="2"/>
      <x:c r="X1048" s="2"/>
      <x:c r="Y1048" s="2"/>
      <x:c r="Z1048" s="2"/>
      <x:c r="AA1048" s="2"/>
      <x:c r="AB1048" s="2"/>
      <x:c r="AC1048" s="2"/>
      <x:c r="AD1048" s="2"/>
      <x:c r="AE1048" s="2"/>
      <x:c r="AF1048" s="2"/>
      <x:c r="AG1048" s="2"/>
      <x:c r="AH1048" s="2"/>
      <x:c r="AI1048" s="2"/>
      <x:c r="AJ1048" s="2"/>
      <x:c r="AK1048" s="2"/>
      <x:c r="AL1048" s="2"/>
      <x:c r="AM1048" s="2"/>
      <x:c r="AN1048" s="2"/>
      <x:c r="AO1048" s="2"/>
      <x:c r="AP1048" s="2"/>
      <x:c r="AQ1048" s="2"/>
      <x:c r="AR1048" s="2"/>
      <x:c r="AS1048" s="2"/>
    </x:row>
    <x:row r="1049">
      <x:c r="B1049" s="2"/>
      <x:c r="C1049" s="2"/>
      <x:c r="D1049" s="2"/>
      <x:c r="E1049" s="2"/>
      <x:c r="F1049" s="2"/>
      <x:c r="G1049" s="2"/>
      <x:c r="H1049" s="2"/>
      <x:c r="I1049" s="2"/>
      <x:c r="J1049" s="2"/>
      <x:c r="K1049" s="2"/>
      <x:c r="L1049" s="2"/>
      <x:c r="M1049" s="2"/>
      <x:c r="N1049" s="2"/>
      <x:c r="O1049" s="2"/>
      <x:c r="P1049" s="2"/>
      <x:c r="Q1049" s="2"/>
      <x:c r="R1049" s="2"/>
      <x:c r="S1049" s="2"/>
      <x:c r="T1049" s="2"/>
      <x:c r="U1049" s="2"/>
      <x:c r="V1049" s="2"/>
      <x:c r="W1049" s="2"/>
      <x:c r="X1049" s="2"/>
      <x:c r="Y1049" s="2"/>
      <x:c r="Z1049" s="2"/>
      <x:c r="AA1049" s="2"/>
      <x:c r="AB1049" s="2"/>
      <x:c r="AC1049" s="2"/>
      <x:c r="AD1049" s="2"/>
      <x:c r="AE1049" s="2"/>
      <x:c r="AF1049" s="2"/>
      <x:c r="AG1049" s="2"/>
      <x:c r="AH1049" s="2"/>
      <x:c r="AI1049" s="2"/>
      <x:c r="AJ1049" s="2"/>
      <x:c r="AK1049" s="2"/>
      <x:c r="AL1049" s="2"/>
      <x:c r="AM1049" s="2"/>
      <x:c r="AN1049" s="2"/>
      <x:c r="AO1049" s="2"/>
      <x:c r="AP1049" s="2"/>
      <x:c r="AQ1049" s="2"/>
      <x:c r="AR1049" s="2"/>
      <x:c r="AS1049" s="2"/>
    </x:row>
    <x:row r="1050">
      <x:c r="B1050" s="2"/>
      <x:c r="C1050" s="2"/>
      <x:c r="D1050" s="2"/>
      <x:c r="E1050" s="2"/>
      <x:c r="F1050" s="2"/>
      <x:c r="G1050" s="2"/>
      <x:c r="H1050" s="2"/>
      <x:c r="I1050" s="2"/>
      <x:c r="J1050" s="2"/>
      <x:c r="K1050" s="2"/>
      <x:c r="L1050" s="2"/>
      <x:c r="M1050" s="2"/>
      <x:c r="N1050" s="2"/>
      <x:c r="O1050" s="2"/>
      <x:c r="P1050" s="2"/>
      <x:c r="Q1050" s="2"/>
      <x:c r="R1050" s="2"/>
      <x:c r="S1050" s="2"/>
      <x:c r="T1050" s="2"/>
      <x:c r="U1050" s="2"/>
      <x:c r="V1050" s="2"/>
      <x:c r="W1050" s="2"/>
      <x:c r="X1050" s="2"/>
      <x:c r="Y1050" s="2"/>
      <x:c r="Z1050" s="2"/>
      <x:c r="AA1050" s="2"/>
      <x:c r="AB1050" s="2"/>
      <x:c r="AC1050" s="2"/>
      <x:c r="AD1050" s="2"/>
      <x:c r="AE1050" s="2"/>
      <x:c r="AF1050" s="2"/>
      <x:c r="AG1050" s="2"/>
      <x:c r="AH1050" s="2"/>
      <x:c r="AI1050" s="2"/>
      <x:c r="AJ1050" s="2"/>
      <x:c r="AK1050" s="2"/>
      <x:c r="AL1050" s="2"/>
      <x:c r="AM1050" s="2"/>
      <x:c r="AN1050" s="2"/>
      <x:c r="AO1050" s="2"/>
      <x:c r="AP1050" s="2"/>
      <x:c r="AQ1050" s="2"/>
      <x:c r="AR1050" s="2"/>
      <x:c r="AS1050" s="2"/>
    </x:row>
    <x:row r="1051">
      <x:c r="B1051" s="2"/>
      <x:c r="C1051" s="2"/>
      <x:c r="D1051" s="2"/>
      <x:c r="E1051" s="2"/>
      <x:c r="F1051" s="2"/>
      <x:c r="G1051" s="2"/>
      <x:c r="H1051" s="2"/>
      <x:c r="I1051" s="2"/>
      <x:c r="J1051" s="2"/>
      <x:c r="K1051" s="2"/>
      <x:c r="L1051" s="2"/>
      <x:c r="M1051" s="2"/>
      <x:c r="N1051" s="2"/>
      <x:c r="O1051" s="2"/>
      <x:c r="P1051" s="2"/>
      <x:c r="Q1051" s="2"/>
      <x:c r="R1051" s="2"/>
      <x:c r="S1051" s="2"/>
      <x:c r="T1051" s="2"/>
      <x:c r="U1051" s="2"/>
      <x:c r="V1051" s="2"/>
      <x:c r="W1051" s="2"/>
      <x:c r="X1051" s="2"/>
      <x:c r="Y1051" s="2"/>
      <x:c r="Z1051" s="2"/>
      <x:c r="AA1051" s="2"/>
      <x:c r="AB1051" s="2"/>
      <x:c r="AC1051" s="2"/>
      <x:c r="AD1051" s="2"/>
      <x:c r="AE1051" s="2"/>
      <x:c r="AF1051" s="2"/>
      <x:c r="AG1051" s="2"/>
      <x:c r="AH1051" s="2"/>
      <x:c r="AI1051" s="2"/>
      <x:c r="AJ1051" s="2"/>
      <x:c r="AK1051" s="2"/>
      <x:c r="AL1051" s="2"/>
      <x:c r="AM1051" s="2"/>
      <x:c r="AN1051" s="2"/>
      <x:c r="AO1051" s="2"/>
      <x:c r="AP1051" s="2"/>
      <x:c r="AQ1051" s="2"/>
      <x:c r="AR1051" s="2"/>
      <x:c r="AS1051" s="2"/>
    </x:row>
    <x:row r="1052">
      <x:c r="B1052" s="2"/>
      <x:c r="C1052" s="2"/>
      <x:c r="D1052" s="2"/>
      <x:c r="E1052" s="2"/>
      <x:c r="F1052" s="2"/>
      <x:c r="G1052" s="2"/>
      <x:c r="H1052" s="2"/>
      <x:c r="I1052" s="2"/>
      <x:c r="J1052" s="2"/>
      <x:c r="K1052" s="2"/>
      <x:c r="L1052" s="2"/>
      <x:c r="M1052" s="2"/>
      <x:c r="N1052" s="2"/>
      <x:c r="O1052" s="2"/>
      <x:c r="P1052" s="2"/>
      <x:c r="Q1052" s="2"/>
      <x:c r="R1052" s="2"/>
      <x:c r="S1052" s="2"/>
      <x:c r="T1052" s="2"/>
      <x:c r="U1052" s="2"/>
      <x:c r="V1052" s="2"/>
      <x:c r="W1052" s="2"/>
      <x:c r="X1052" s="2"/>
      <x:c r="Y1052" s="2"/>
      <x:c r="Z1052" s="2"/>
      <x:c r="AA1052" s="2"/>
      <x:c r="AB1052" s="2"/>
      <x:c r="AC1052" s="2"/>
      <x:c r="AD1052" s="2"/>
      <x:c r="AE1052" s="2"/>
      <x:c r="AF1052" s="2"/>
      <x:c r="AG1052" s="2"/>
      <x:c r="AH1052" s="2"/>
      <x:c r="AI1052" s="2"/>
      <x:c r="AJ1052" s="2"/>
      <x:c r="AK1052" s="2"/>
      <x:c r="AL1052" s="2"/>
      <x:c r="AM1052" s="2"/>
      <x:c r="AN1052" s="2"/>
      <x:c r="AO1052" s="2"/>
      <x:c r="AP1052" s="2"/>
      <x:c r="AQ1052" s="2"/>
      <x:c r="AR1052" s="2"/>
      <x:c r="AS1052" s="2"/>
    </x:row>
    <x:row r="1053">
      <x:c r="B1053" s="2"/>
      <x:c r="C1053" s="2"/>
      <x:c r="D1053" s="2"/>
      <x:c r="E1053" s="2"/>
      <x:c r="F1053" s="2"/>
      <x:c r="G1053" s="2"/>
      <x:c r="H1053" s="2"/>
      <x:c r="I1053" s="2"/>
      <x:c r="J1053" s="2"/>
      <x:c r="K1053" s="2"/>
      <x:c r="L1053" s="2"/>
      <x:c r="M1053" s="2"/>
      <x:c r="N1053" s="2"/>
      <x:c r="O1053" s="2"/>
      <x:c r="P1053" s="2"/>
      <x:c r="Q1053" s="2"/>
      <x:c r="R1053" s="2"/>
      <x:c r="S1053" s="2"/>
      <x:c r="T1053" s="2"/>
      <x:c r="U1053" s="2"/>
      <x:c r="V1053" s="2"/>
      <x:c r="W1053" s="2"/>
      <x:c r="X1053" s="2"/>
      <x:c r="Y1053" s="2"/>
      <x:c r="Z1053" s="2"/>
      <x:c r="AA1053" s="2"/>
      <x:c r="AB1053" s="2"/>
      <x:c r="AC1053" s="2"/>
      <x:c r="AD1053" s="2"/>
      <x:c r="AE1053" s="2"/>
      <x:c r="AF1053" s="2"/>
      <x:c r="AG1053" s="2"/>
      <x:c r="AH1053" s="2"/>
      <x:c r="AI1053" s="2"/>
      <x:c r="AJ1053" s="2"/>
      <x:c r="AK1053" s="2"/>
      <x:c r="AL1053" s="2"/>
      <x:c r="AM1053" s="2"/>
      <x:c r="AN1053" s="2"/>
      <x:c r="AO1053" s="2"/>
      <x:c r="AP1053" s="2"/>
      <x:c r="AQ1053" s="2"/>
      <x:c r="AR1053" s="2"/>
      <x:c r="AS1053" s="2"/>
    </x:row>
    <x:row r="1054">
      <x:c r="B1054" s="2"/>
      <x:c r="C1054" s="2"/>
      <x:c r="D1054" s="2"/>
      <x:c r="E1054" s="2"/>
      <x:c r="F1054" s="2"/>
      <x:c r="G1054" s="2"/>
      <x:c r="H1054" s="2"/>
      <x:c r="I1054" s="2"/>
      <x:c r="J1054" s="2"/>
      <x:c r="K1054" s="2"/>
      <x:c r="L1054" s="2"/>
      <x:c r="M1054" s="2"/>
      <x:c r="N1054" s="2"/>
      <x:c r="O1054" s="2"/>
      <x:c r="P1054" s="2"/>
      <x:c r="Q1054" s="2"/>
      <x:c r="R1054" s="2"/>
      <x:c r="S1054" s="2"/>
      <x:c r="T1054" s="2"/>
      <x:c r="U1054" s="2"/>
      <x:c r="V1054" s="2"/>
      <x:c r="W1054" s="2"/>
      <x:c r="X1054" s="2"/>
      <x:c r="Y1054" s="2"/>
      <x:c r="Z1054" s="2"/>
      <x:c r="AA1054" s="2"/>
      <x:c r="AB1054" s="2"/>
      <x:c r="AC1054" s="2"/>
      <x:c r="AD1054" s="2"/>
      <x:c r="AE1054" s="2"/>
      <x:c r="AF1054" s="2"/>
      <x:c r="AG1054" s="2"/>
      <x:c r="AH1054" s="2"/>
      <x:c r="AI1054" s="2"/>
      <x:c r="AJ1054" s="2"/>
      <x:c r="AK1054" s="2"/>
      <x:c r="AL1054" s="2"/>
      <x:c r="AM1054" s="2"/>
      <x:c r="AN1054" s="2"/>
      <x:c r="AO1054" s="2"/>
      <x:c r="AP1054" s="2"/>
      <x:c r="AQ1054" s="2"/>
      <x:c r="AR1054" s="2"/>
      <x:c r="AS1054" s="2"/>
    </x:row>
    <x:row r="1055">
      <x:c r="B1055" s="2"/>
      <x:c r="C1055" s="2"/>
      <x:c r="D1055" s="2"/>
      <x:c r="E1055" s="2"/>
      <x:c r="F1055" s="2"/>
      <x:c r="G1055" s="2"/>
      <x:c r="H1055" s="2"/>
      <x:c r="I1055" s="2"/>
      <x:c r="J1055" s="2"/>
      <x:c r="K1055" s="2"/>
      <x:c r="L1055" s="2"/>
      <x:c r="M1055" s="2"/>
      <x:c r="N1055" s="2"/>
      <x:c r="O1055" s="2"/>
      <x:c r="P1055" s="2"/>
      <x:c r="Q1055" s="2"/>
      <x:c r="R1055" s="2"/>
      <x:c r="S1055" s="2"/>
      <x:c r="T1055" s="2"/>
      <x:c r="U1055" s="2"/>
      <x:c r="V1055" s="2"/>
      <x:c r="W1055" s="2"/>
      <x:c r="X1055" s="2"/>
      <x:c r="Y1055" s="2"/>
      <x:c r="Z1055" s="2"/>
      <x:c r="AA1055" s="2"/>
      <x:c r="AB1055" s="2"/>
      <x:c r="AC1055" s="2"/>
      <x:c r="AD1055" s="2"/>
      <x:c r="AE1055" s="2"/>
      <x:c r="AF1055" s="2"/>
      <x:c r="AG1055" s="2"/>
      <x:c r="AH1055" s="2"/>
      <x:c r="AI1055" s="2"/>
      <x:c r="AJ1055" s="2"/>
      <x:c r="AK1055" s="2"/>
      <x:c r="AL1055" s="2"/>
      <x:c r="AM1055" s="2"/>
      <x:c r="AN1055" s="2"/>
      <x:c r="AO1055" s="2"/>
      <x:c r="AP1055" s="2"/>
      <x:c r="AQ1055" s="2"/>
      <x:c r="AR1055" s="2"/>
      <x:c r="AS1055" s="2"/>
    </x:row>
    <x:row r="1056">
      <x:c r="B1056" s="2"/>
      <x:c r="C1056" s="2"/>
      <x:c r="D1056" s="2"/>
      <x:c r="E1056" s="2"/>
      <x:c r="F1056" s="2"/>
      <x:c r="G1056" s="2"/>
      <x:c r="H1056" s="2"/>
      <x:c r="I1056" s="2"/>
      <x:c r="J1056" s="2"/>
      <x:c r="K1056" s="2"/>
      <x:c r="L1056" s="2"/>
      <x:c r="M1056" s="2"/>
      <x:c r="N1056" s="2"/>
      <x:c r="O1056" s="2"/>
      <x:c r="P1056" s="2"/>
      <x:c r="Q1056" s="2"/>
      <x:c r="R1056" s="2"/>
      <x:c r="S1056" s="2"/>
      <x:c r="T1056" s="2"/>
      <x:c r="U1056" s="2"/>
      <x:c r="V1056" s="2"/>
      <x:c r="W1056" s="2"/>
      <x:c r="X1056" s="2"/>
      <x:c r="Y1056" s="2"/>
      <x:c r="Z1056" s="2"/>
      <x:c r="AA1056" s="2"/>
      <x:c r="AB1056" s="2"/>
      <x:c r="AC1056" s="2"/>
      <x:c r="AD1056" s="2"/>
      <x:c r="AE1056" s="2"/>
      <x:c r="AF1056" s="2"/>
      <x:c r="AG1056" s="2"/>
      <x:c r="AH1056" s="2"/>
      <x:c r="AI1056" s="2"/>
      <x:c r="AJ1056" s="2"/>
      <x:c r="AK1056" s="2"/>
      <x:c r="AL1056" s="2"/>
      <x:c r="AM1056" s="2"/>
      <x:c r="AN1056" s="2"/>
      <x:c r="AO1056" s="2"/>
      <x:c r="AP1056" s="2"/>
      <x:c r="AQ1056" s="2"/>
      <x:c r="AR1056" s="2"/>
      <x:c r="AS1056" s="2"/>
    </x:row>
    <x:row r="1057">
      <x:c r="B1057" s="2"/>
      <x:c r="C1057" s="2"/>
      <x:c r="D1057" s="2"/>
      <x:c r="E1057" s="2"/>
      <x:c r="F1057" s="2"/>
      <x:c r="G1057" s="2"/>
      <x:c r="H1057" s="2"/>
      <x:c r="I1057" s="2"/>
      <x:c r="J1057" s="2"/>
      <x:c r="K1057" s="2"/>
      <x:c r="L1057" s="2"/>
      <x:c r="M1057" s="2"/>
      <x:c r="N1057" s="2"/>
      <x:c r="O1057" s="2"/>
      <x:c r="P1057" s="2"/>
      <x:c r="Q1057" s="2"/>
      <x:c r="R1057" s="2"/>
      <x:c r="S1057" s="2"/>
      <x:c r="T1057" s="2"/>
      <x:c r="U1057" s="2"/>
      <x:c r="V1057" s="2"/>
      <x:c r="W1057" s="2"/>
      <x:c r="X1057" s="2"/>
      <x:c r="Y1057" s="2"/>
      <x:c r="Z1057" s="2"/>
      <x:c r="AA1057" s="2"/>
      <x:c r="AB1057" s="2"/>
      <x:c r="AC1057" s="2"/>
      <x:c r="AD1057" s="2"/>
      <x:c r="AE1057" s="2"/>
      <x:c r="AF1057" s="2"/>
      <x:c r="AG1057" s="2"/>
      <x:c r="AH1057" s="2"/>
      <x:c r="AI1057" s="2"/>
      <x:c r="AJ1057" s="2"/>
      <x:c r="AK1057" s="2"/>
      <x:c r="AL1057" s="2"/>
      <x:c r="AM1057" s="2"/>
      <x:c r="AN1057" s="2"/>
      <x:c r="AO1057" s="2"/>
      <x:c r="AP1057" s="2"/>
      <x:c r="AQ1057" s="2"/>
      <x:c r="AR1057" s="2"/>
      <x:c r="AS1057" s="2"/>
    </x:row>
    <x:row r="1058">
      <x:c r="B1058" s="2"/>
      <x:c r="C1058" s="2"/>
      <x:c r="D1058" s="2"/>
      <x:c r="E1058" s="2"/>
      <x:c r="F1058" s="2"/>
      <x:c r="G1058" s="2"/>
      <x:c r="H1058" s="2"/>
      <x:c r="I1058" s="2"/>
      <x:c r="J1058" s="2"/>
      <x:c r="K1058" s="2"/>
      <x:c r="L1058" s="2"/>
      <x:c r="M1058" s="2"/>
      <x:c r="N1058" s="2"/>
      <x:c r="O1058" s="2"/>
      <x:c r="P1058" s="2"/>
      <x:c r="Q1058" s="2"/>
      <x:c r="R1058" s="2"/>
      <x:c r="S1058" s="2"/>
      <x:c r="T1058" s="2"/>
      <x:c r="U1058" s="2"/>
      <x:c r="V1058" s="2"/>
      <x:c r="W1058" s="2"/>
      <x:c r="X1058" s="2"/>
      <x:c r="Y1058" s="2"/>
      <x:c r="Z1058" s="2"/>
      <x:c r="AA1058" s="2"/>
      <x:c r="AB1058" s="2"/>
      <x:c r="AC1058" s="2"/>
      <x:c r="AD1058" s="2"/>
      <x:c r="AE1058" s="2"/>
      <x:c r="AF1058" s="2"/>
      <x:c r="AG1058" s="2"/>
      <x:c r="AH1058" s="2"/>
      <x:c r="AI1058" s="2"/>
      <x:c r="AJ1058" s="2"/>
      <x:c r="AK1058" s="2"/>
      <x:c r="AL1058" s="2"/>
      <x:c r="AM1058" s="2"/>
      <x:c r="AN1058" s="2"/>
      <x:c r="AO1058" s="2"/>
      <x:c r="AP1058" s="2"/>
      <x:c r="AQ1058" s="2"/>
      <x:c r="AR1058" s="2"/>
      <x:c r="AS1058" s="2"/>
    </x:row>
    <x:row r="1059">
      <x:c r="B1059" s="2"/>
      <x:c r="C1059" s="2"/>
      <x:c r="D1059" s="2"/>
      <x:c r="E1059" s="2"/>
      <x:c r="F1059" s="2"/>
      <x:c r="G1059" s="2"/>
      <x:c r="H1059" s="2"/>
      <x:c r="I1059" s="2"/>
      <x:c r="J1059" s="2"/>
      <x:c r="K1059" s="2"/>
      <x:c r="L1059" s="2"/>
      <x:c r="M1059" s="2"/>
      <x:c r="N1059" s="2"/>
      <x:c r="O1059" s="2"/>
      <x:c r="P1059" s="2"/>
      <x:c r="Q1059" s="2"/>
      <x:c r="R1059" s="2"/>
      <x:c r="S1059" s="2"/>
      <x:c r="T1059" s="2"/>
      <x:c r="U1059" s="2"/>
      <x:c r="V1059" s="2"/>
      <x:c r="W1059" s="2"/>
      <x:c r="X1059" s="2"/>
      <x:c r="Y1059" s="2"/>
      <x:c r="Z1059" s="2"/>
      <x:c r="AA1059" s="2"/>
      <x:c r="AB1059" s="2"/>
      <x:c r="AC1059" s="2"/>
      <x:c r="AD1059" s="2"/>
      <x:c r="AE1059" s="2"/>
      <x:c r="AF1059" s="2"/>
      <x:c r="AG1059" s="2"/>
      <x:c r="AH1059" s="2"/>
      <x:c r="AI1059" s="2"/>
      <x:c r="AJ1059" s="2"/>
      <x:c r="AK1059" s="2"/>
      <x:c r="AL1059" s="2"/>
      <x:c r="AM1059" s="2"/>
      <x:c r="AN1059" s="2"/>
      <x:c r="AO1059" s="2"/>
      <x:c r="AP1059" s="2"/>
      <x:c r="AQ1059" s="2"/>
      <x:c r="AR1059" s="2"/>
      <x:c r="AS1059" s="2"/>
    </x:row>
    <x:row r="1060">
      <x:c r="B1060" s="2"/>
      <x:c r="C1060" s="2"/>
      <x:c r="D1060" s="2"/>
      <x:c r="E1060" s="2"/>
      <x:c r="F1060" s="2"/>
      <x:c r="G1060" s="2"/>
      <x:c r="H1060" s="2"/>
      <x:c r="I1060" s="2"/>
      <x:c r="J1060" s="2"/>
      <x:c r="K1060" s="2"/>
      <x:c r="L1060" s="2"/>
      <x:c r="M1060" s="2"/>
      <x:c r="N1060" s="2"/>
      <x:c r="O1060" s="2"/>
      <x:c r="P1060" s="2"/>
      <x:c r="Q1060" s="2"/>
      <x:c r="R1060" s="2"/>
      <x:c r="S1060" s="2"/>
      <x:c r="T1060" s="2"/>
      <x:c r="U1060" s="2"/>
      <x:c r="V1060" s="2"/>
      <x:c r="W1060" s="2"/>
      <x:c r="X1060" s="2"/>
      <x:c r="Y1060" s="2"/>
      <x:c r="Z1060" s="2"/>
      <x:c r="AA1060" s="2"/>
      <x:c r="AB1060" s="2"/>
      <x:c r="AC1060" s="2"/>
      <x:c r="AD1060" s="2"/>
      <x:c r="AE1060" s="2"/>
      <x:c r="AF1060" s="2"/>
      <x:c r="AG1060" s="2"/>
      <x:c r="AH1060" s="2"/>
      <x:c r="AI1060" s="2"/>
      <x:c r="AJ1060" s="2"/>
      <x:c r="AK1060" s="2"/>
      <x:c r="AL1060" s="2"/>
      <x:c r="AM1060" s="2"/>
      <x:c r="AN1060" s="2"/>
      <x:c r="AO1060" s="2"/>
      <x:c r="AP1060" s="2"/>
      <x:c r="AQ1060" s="2"/>
      <x:c r="AR1060" s="2"/>
      <x:c r="AS1060" s="2"/>
    </x:row>
    <x:row r="1061">
      <x:c r="B1061" s="2"/>
      <x:c r="C1061" s="2"/>
      <x:c r="D1061" s="2"/>
      <x:c r="E1061" s="2"/>
      <x:c r="F1061" s="2"/>
      <x:c r="G1061" s="2"/>
      <x:c r="H1061" s="2"/>
      <x:c r="I1061" s="2"/>
      <x:c r="J1061" s="2"/>
      <x:c r="K1061" s="2"/>
      <x:c r="L1061" s="2"/>
      <x:c r="M1061" s="2"/>
      <x:c r="N1061" s="2"/>
      <x:c r="O1061" s="2"/>
      <x:c r="P1061" s="2"/>
      <x:c r="Q1061" s="2"/>
      <x:c r="R1061" s="2"/>
      <x:c r="S1061" s="2"/>
      <x:c r="T1061" s="2"/>
      <x:c r="U1061" s="2"/>
      <x:c r="V1061" s="2"/>
      <x:c r="W1061" s="2"/>
      <x:c r="X1061" s="2"/>
      <x:c r="Y1061" s="2"/>
      <x:c r="Z1061" s="2"/>
      <x:c r="AA1061" s="2"/>
      <x:c r="AB1061" s="2"/>
      <x:c r="AC1061" s="2"/>
      <x:c r="AD1061" s="2"/>
      <x:c r="AE1061" s="2"/>
      <x:c r="AF1061" s="2"/>
      <x:c r="AG1061" s="2"/>
      <x:c r="AH1061" s="2"/>
      <x:c r="AI1061" s="2"/>
      <x:c r="AJ1061" s="2"/>
      <x:c r="AK1061" s="2"/>
      <x:c r="AL1061" s="2"/>
      <x:c r="AM1061" s="2"/>
      <x:c r="AN1061" s="2"/>
      <x:c r="AO1061" s="2"/>
      <x:c r="AP1061" s="2"/>
      <x:c r="AQ1061" s="2"/>
      <x:c r="AR1061" s="2"/>
      <x:c r="AS1061" s="2"/>
    </x:row>
    <x:row r="1062">
      <x:c r="B1062" s="2"/>
      <x:c r="C1062" s="2"/>
      <x:c r="D1062" s="2"/>
      <x:c r="E1062" s="2"/>
      <x:c r="F1062" s="2"/>
      <x:c r="G1062" s="2"/>
      <x:c r="H1062" s="2"/>
      <x:c r="I1062" s="2"/>
      <x:c r="J1062" s="2"/>
      <x:c r="K1062" s="2"/>
      <x:c r="L1062" s="2"/>
      <x:c r="M1062" s="2"/>
      <x:c r="N1062" s="2"/>
      <x:c r="O1062" s="2"/>
      <x:c r="P1062" s="2"/>
      <x:c r="Q1062" s="2"/>
      <x:c r="R1062" s="2"/>
      <x:c r="S1062" s="2"/>
      <x:c r="T1062" s="2"/>
      <x:c r="U1062" s="2"/>
      <x:c r="V1062" s="2"/>
      <x:c r="W1062" s="2"/>
      <x:c r="X1062" s="2"/>
      <x:c r="Y1062" s="2"/>
      <x:c r="Z1062" s="2"/>
      <x:c r="AA1062" s="2"/>
      <x:c r="AB1062" s="2"/>
      <x:c r="AC1062" s="2"/>
      <x:c r="AD1062" s="2"/>
      <x:c r="AE1062" s="2"/>
      <x:c r="AF1062" s="2"/>
      <x:c r="AG1062" s="2"/>
      <x:c r="AH1062" s="2"/>
      <x:c r="AI1062" s="2"/>
      <x:c r="AJ1062" s="2"/>
      <x:c r="AK1062" s="2"/>
      <x:c r="AL1062" s="2"/>
      <x:c r="AM1062" s="2"/>
      <x:c r="AN1062" s="2"/>
      <x:c r="AO1062" s="2"/>
      <x:c r="AP1062" s="2"/>
      <x:c r="AQ1062" s="2"/>
      <x:c r="AR1062" s="2"/>
      <x:c r="AS1062" s="2"/>
    </x:row>
    <x:row r="1063">
      <x:c r="B1063" s="2"/>
      <x:c r="C1063" s="2"/>
      <x:c r="D1063" s="2"/>
      <x:c r="E1063" s="2"/>
      <x:c r="F1063" s="2"/>
      <x:c r="G1063" s="2"/>
      <x:c r="H1063" s="2"/>
      <x:c r="I1063" s="2"/>
      <x:c r="J1063" s="2"/>
      <x:c r="K1063" s="2"/>
      <x:c r="L1063" s="2"/>
      <x:c r="M1063" s="2"/>
      <x:c r="N1063" s="2"/>
      <x:c r="O1063" s="2"/>
      <x:c r="P1063" s="2"/>
      <x:c r="Q1063" s="2"/>
      <x:c r="R1063" s="2"/>
      <x:c r="S1063" s="2"/>
      <x:c r="T1063" s="2"/>
      <x:c r="U1063" s="2"/>
      <x:c r="V1063" s="2"/>
      <x:c r="W1063" s="2"/>
      <x:c r="X1063" s="2"/>
      <x:c r="Y1063" s="2"/>
      <x:c r="Z1063" s="2"/>
      <x:c r="AA1063" s="2"/>
      <x:c r="AB1063" s="2"/>
      <x:c r="AC1063" s="2"/>
      <x:c r="AD1063" s="2"/>
      <x:c r="AE1063" s="2"/>
      <x:c r="AF1063" s="2"/>
      <x:c r="AG1063" s="2"/>
      <x:c r="AH1063" s="2"/>
      <x:c r="AI1063" s="2"/>
      <x:c r="AJ1063" s="2"/>
      <x:c r="AK1063" s="2"/>
      <x:c r="AL1063" s="2"/>
      <x:c r="AM1063" s="2"/>
      <x:c r="AN1063" s="2"/>
      <x:c r="AO1063" s="2"/>
      <x:c r="AP1063" s="2"/>
      <x:c r="AQ1063" s="2"/>
      <x:c r="AR1063" s="2"/>
      <x:c r="AS1063" s="2"/>
    </x:row>
    <x:row r="1064">
      <x:c r="B1064" s="2"/>
      <x:c r="C1064" s="2"/>
      <x:c r="D1064" s="2"/>
      <x:c r="E1064" s="2"/>
      <x:c r="F1064" s="2"/>
      <x:c r="G1064" s="2"/>
      <x:c r="H1064" s="2"/>
      <x:c r="I1064" s="2"/>
      <x:c r="J1064" s="2"/>
      <x:c r="K1064" s="2"/>
      <x:c r="L1064" s="2"/>
      <x:c r="M1064" s="2"/>
      <x:c r="N1064" s="2"/>
      <x:c r="O1064" s="2"/>
      <x:c r="P1064" s="2"/>
      <x:c r="Q1064" s="2"/>
      <x:c r="R1064" s="2"/>
      <x:c r="S1064" s="2"/>
      <x:c r="T1064" s="2"/>
      <x:c r="U1064" s="2"/>
      <x:c r="V1064" s="2"/>
      <x:c r="W1064" s="2"/>
      <x:c r="X1064" s="2"/>
      <x:c r="Y1064" s="2"/>
      <x:c r="Z1064" s="2"/>
      <x:c r="AA1064" s="2"/>
      <x:c r="AB1064" s="2"/>
      <x:c r="AC1064" s="2"/>
      <x:c r="AD1064" s="2"/>
      <x:c r="AE1064" s="2"/>
      <x:c r="AF1064" s="2"/>
      <x:c r="AG1064" s="2"/>
      <x:c r="AH1064" s="2"/>
      <x:c r="AI1064" s="2"/>
      <x:c r="AJ1064" s="2"/>
      <x:c r="AK1064" s="2"/>
      <x:c r="AL1064" s="2"/>
      <x:c r="AM1064" s="2"/>
      <x:c r="AN1064" s="2"/>
      <x:c r="AO1064" s="2"/>
      <x:c r="AP1064" s="2"/>
      <x:c r="AQ1064" s="2"/>
      <x:c r="AR1064" s="2"/>
      <x:c r="AS1064" s="2"/>
    </x:row>
    <x:row r="1065">
      <x:c r="B1065" s="2"/>
      <x:c r="C1065" s="2"/>
      <x:c r="D1065" s="2"/>
      <x:c r="E1065" s="2"/>
      <x:c r="F1065" s="2"/>
      <x:c r="G1065" s="2"/>
      <x:c r="H1065" s="2"/>
      <x:c r="I1065" s="2"/>
      <x:c r="J1065" s="2"/>
      <x:c r="K1065" s="2"/>
      <x:c r="L1065" s="2"/>
      <x:c r="M1065" s="2"/>
      <x:c r="N1065" s="2"/>
      <x:c r="O1065" s="2"/>
      <x:c r="P1065" s="2"/>
      <x:c r="Q1065" s="2"/>
      <x:c r="R1065" s="2"/>
      <x:c r="S1065" s="2"/>
      <x:c r="T1065" s="2"/>
      <x:c r="U1065" s="2"/>
      <x:c r="V1065" s="2"/>
      <x:c r="W1065" s="2"/>
      <x:c r="X1065" s="2"/>
      <x:c r="Y1065" s="2"/>
      <x:c r="Z1065" s="2"/>
      <x:c r="AA1065" s="2"/>
      <x:c r="AB1065" s="2"/>
      <x:c r="AC1065" s="2"/>
      <x:c r="AD1065" s="2"/>
      <x:c r="AE1065" s="2"/>
      <x:c r="AF1065" s="2"/>
      <x:c r="AG1065" s="2"/>
      <x:c r="AH1065" s="2"/>
      <x:c r="AI1065" s="2"/>
      <x:c r="AJ1065" s="2"/>
      <x:c r="AK1065" s="2"/>
      <x:c r="AL1065" s="2"/>
      <x:c r="AM1065" s="2"/>
      <x:c r="AN1065" s="2"/>
      <x:c r="AO1065" s="2"/>
      <x:c r="AP1065" s="2"/>
      <x:c r="AQ1065" s="2"/>
      <x:c r="AR1065" s="2"/>
      <x:c r="AS1065" s="2"/>
    </x:row>
    <x:row r="1066">
      <x:c r="B1066" s="2"/>
      <x:c r="C1066" s="2"/>
      <x:c r="D1066" s="2"/>
      <x:c r="E1066" s="2"/>
      <x:c r="F1066" s="2"/>
      <x:c r="G1066" s="2"/>
      <x:c r="H1066" s="2"/>
      <x:c r="I1066" s="2"/>
      <x:c r="J1066" s="2"/>
      <x:c r="K1066" s="2"/>
      <x:c r="L1066" s="2"/>
      <x:c r="M1066" s="2"/>
      <x:c r="N1066" s="2"/>
      <x:c r="O1066" s="2"/>
      <x:c r="P1066" s="2"/>
      <x:c r="Q1066" s="2"/>
      <x:c r="R1066" s="2"/>
      <x:c r="S1066" s="2"/>
      <x:c r="T1066" s="2"/>
      <x:c r="U1066" s="2"/>
      <x:c r="V1066" s="2"/>
      <x:c r="W1066" s="2"/>
      <x:c r="X1066" s="2"/>
      <x:c r="Y1066" s="2"/>
      <x:c r="Z1066" s="2"/>
      <x:c r="AA1066" s="2"/>
      <x:c r="AB1066" s="2"/>
      <x:c r="AC1066" s="2"/>
      <x:c r="AD1066" s="2"/>
      <x:c r="AE1066" s="2"/>
      <x:c r="AF1066" s="2"/>
      <x:c r="AG1066" s="2"/>
      <x:c r="AH1066" s="2"/>
      <x:c r="AI1066" s="2"/>
      <x:c r="AJ1066" s="2"/>
      <x:c r="AK1066" s="2"/>
      <x:c r="AL1066" s="2"/>
      <x:c r="AM1066" s="2"/>
      <x:c r="AN1066" s="2"/>
      <x:c r="AO1066" s="2"/>
      <x:c r="AP1066" s="2"/>
      <x:c r="AQ1066" s="2"/>
      <x:c r="AR1066" s="2"/>
      <x:c r="AS1066" s="2"/>
    </x:row>
    <x:row r="1067">
      <x:c r="B1067" s="2"/>
      <x:c r="C1067" s="2"/>
      <x:c r="D1067" s="2"/>
      <x:c r="E1067" s="2"/>
      <x:c r="F1067" s="2"/>
      <x:c r="G1067" s="2"/>
      <x:c r="H1067" s="2"/>
      <x:c r="I1067" s="2"/>
      <x:c r="J1067" s="2"/>
      <x:c r="K1067" s="2"/>
      <x:c r="L1067" s="2"/>
      <x:c r="M1067" s="2"/>
      <x:c r="N1067" s="2"/>
      <x:c r="O1067" s="2"/>
      <x:c r="P1067" s="2"/>
      <x:c r="Q1067" s="2"/>
      <x:c r="R1067" s="2"/>
      <x:c r="S1067" s="2"/>
      <x:c r="T1067" s="2"/>
      <x:c r="U1067" s="2"/>
      <x:c r="V1067" s="2"/>
      <x:c r="W1067" s="2"/>
      <x:c r="X1067" s="2"/>
      <x:c r="Y1067" s="2"/>
      <x:c r="Z1067" s="2"/>
      <x:c r="AA1067" s="2"/>
      <x:c r="AB1067" s="2"/>
      <x:c r="AC1067" s="2"/>
      <x:c r="AD1067" s="2"/>
      <x:c r="AE1067" s="2"/>
      <x:c r="AF1067" s="2"/>
      <x:c r="AG1067" s="2"/>
      <x:c r="AH1067" s="2"/>
      <x:c r="AI1067" s="2"/>
      <x:c r="AJ1067" s="2"/>
      <x:c r="AK1067" s="2"/>
      <x:c r="AL1067" s="2"/>
      <x:c r="AM1067" s="2"/>
      <x:c r="AN1067" s="2"/>
      <x:c r="AO1067" s="2"/>
      <x:c r="AP1067" s="2"/>
      <x:c r="AQ1067" s="2"/>
      <x:c r="AR1067" s="2"/>
      <x:c r="AS1067" s="2"/>
    </x:row>
    <x:row r="1068">
      <x:c r="B1068" s="2"/>
      <x:c r="C1068" s="2"/>
      <x:c r="D1068" s="2"/>
      <x:c r="E1068" s="2"/>
      <x:c r="F1068" s="2"/>
      <x:c r="G1068" s="2"/>
      <x:c r="H1068" s="2"/>
      <x:c r="I1068" s="2"/>
      <x:c r="J1068" s="2"/>
      <x:c r="K1068" s="2"/>
      <x:c r="L1068" s="2"/>
      <x:c r="M1068" s="2"/>
      <x:c r="N1068" s="2"/>
      <x:c r="O1068" s="2"/>
      <x:c r="P1068" s="2"/>
      <x:c r="Q1068" s="2"/>
      <x:c r="R1068" s="2"/>
      <x:c r="S1068" s="2"/>
      <x:c r="T1068" s="2"/>
      <x:c r="U1068" s="2"/>
      <x:c r="V1068" s="2"/>
      <x:c r="W1068" s="2"/>
      <x:c r="X1068" s="2"/>
      <x:c r="Y1068" s="2"/>
      <x:c r="Z1068" s="2"/>
      <x:c r="AA1068" s="2"/>
      <x:c r="AB1068" s="2"/>
      <x:c r="AC1068" s="2"/>
      <x:c r="AD1068" s="2"/>
      <x:c r="AE1068" s="2"/>
      <x:c r="AF1068" s="2"/>
      <x:c r="AG1068" s="2"/>
      <x:c r="AH1068" s="2"/>
      <x:c r="AI1068" s="2"/>
      <x:c r="AJ1068" s="2"/>
      <x:c r="AK1068" s="2"/>
      <x:c r="AL1068" s="2"/>
      <x:c r="AM1068" s="2"/>
      <x:c r="AN1068" s="2"/>
      <x:c r="AO1068" s="2"/>
      <x:c r="AP1068" s="2"/>
      <x:c r="AQ1068" s="2"/>
      <x:c r="AR1068" s="2"/>
      <x:c r="AS1068" s="2"/>
    </x:row>
    <x:row r="1069">
      <x:c r="B1069" s="2"/>
      <x:c r="C1069" s="2"/>
      <x:c r="D1069" s="2"/>
      <x:c r="E1069" s="2"/>
      <x:c r="F1069" s="2"/>
      <x:c r="G1069" s="2"/>
      <x:c r="H1069" s="2"/>
      <x:c r="I1069" s="2"/>
      <x:c r="J1069" s="2"/>
      <x:c r="K1069" s="2"/>
      <x:c r="L1069" s="2"/>
      <x:c r="M1069" s="2"/>
      <x:c r="N1069" s="2"/>
      <x:c r="O1069" s="2"/>
      <x:c r="P1069" s="2"/>
      <x:c r="Q1069" s="2"/>
      <x:c r="R1069" s="2"/>
      <x:c r="S1069" s="2"/>
      <x:c r="T1069" s="2"/>
      <x:c r="U1069" s="2"/>
      <x:c r="V1069" s="2"/>
      <x:c r="W1069" s="2"/>
      <x:c r="X1069" s="2"/>
      <x:c r="Y1069" s="2"/>
      <x:c r="Z1069" s="2"/>
      <x:c r="AA1069" s="2"/>
      <x:c r="AB1069" s="2"/>
      <x:c r="AC1069" s="2"/>
      <x:c r="AD1069" s="2"/>
      <x:c r="AE1069" s="2"/>
      <x:c r="AF1069" s="2"/>
      <x:c r="AG1069" s="2"/>
      <x:c r="AH1069" s="2"/>
      <x:c r="AI1069" s="2"/>
      <x:c r="AJ1069" s="2"/>
      <x:c r="AK1069" s="2"/>
      <x:c r="AL1069" s="2"/>
      <x:c r="AM1069" s="2"/>
      <x:c r="AN1069" s="2"/>
      <x:c r="AO1069" s="2"/>
      <x:c r="AP1069" s="2"/>
      <x:c r="AQ1069" s="2"/>
      <x:c r="AR1069" s="2"/>
      <x:c r="AS1069" s="2"/>
    </x:row>
    <x:row r="1070">
      <x:c r="B1070" s="2"/>
      <x:c r="C1070" s="2"/>
      <x:c r="D1070" s="2"/>
      <x:c r="E1070" s="2"/>
      <x:c r="F1070" s="2"/>
      <x:c r="G1070" s="2"/>
      <x:c r="H1070" s="2"/>
      <x:c r="I1070" s="2"/>
      <x:c r="J1070" s="2"/>
      <x:c r="K1070" s="2"/>
      <x:c r="L1070" s="2"/>
      <x:c r="M1070" s="2"/>
      <x:c r="N1070" s="2"/>
      <x:c r="O1070" s="2"/>
      <x:c r="P1070" s="2"/>
      <x:c r="Q1070" s="2"/>
      <x:c r="R1070" s="2"/>
      <x:c r="S1070" s="2"/>
      <x:c r="T1070" s="2"/>
      <x:c r="U1070" s="2"/>
      <x:c r="V1070" s="2"/>
      <x:c r="W1070" s="2"/>
      <x:c r="X1070" s="2"/>
      <x:c r="Y1070" s="2"/>
      <x:c r="Z1070" s="2"/>
      <x:c r="AA1070" s="2"/>
      <x:c r="AB1070" s="2"/>
      <x:c r="AC1070" s="2"/>
      <x:c r="AD1070" s="2"/>
      <x:c r="AE1070" s="2"/>
      <x:c r="AF1070" s="2"/>
      <x:c r="AG1070" s="2"/>
      <x:c r="AH1070" s="2"/>
      <x:c r="AI1070" s="2"/>
      <x:c r="AJ1070" s="2"/>
      <x:c r="AK1070" s="2"/>
      <x:c r="AL1070" s="2"/>
      <x:c r="AM1070" s="2"/>
      <x:c r="AN1070" s="2"/>
      <x:c r="AO1070" s="2"/>
      <x:c r="AP1070" s="2"/>
      <x:c r="AQ1070" s="2"/>
      <x:c r="AR1070" s="2"/>
      <x:c r="AS1070" s="2"/>
    </x:row>
    <x:row r="1071">
      <x:c r="B1071" s="2"/>
      <x:c r="C1071" s="2"/>
      <x:c r="D1071" s="2"/>
      <x:c r="E1071" s="2"/>
      <x:c r="F1071" s="2"/>
      <x:c r="G1071" s="2"/>
      <x:c r="H1071" s="2"/>
      <x:c r="I1071" s="2"/>
      <x:c r="J1071" s="2"/>
      <x:c r="K1071" s="2"/>
      <x:c r="L1071" s="2"/>
      <x:c r="M1071" s="2"/>
      <x:c r="N1071" s="2"/>
      <x:c r="O1071" s="2"/>
      <x:c r="P1071" s="2"/>
      <x:c r="Q1071" s="2"/>
      <x:c r="R1071" s="2"/>
      <x:c r="S1071" s="2"/>
      <x:c r="T1071" s="2"/>
      <x:c r="U1071" s="2"/>
      <x:c r="V1071" s="2"/>
      <x:c r="W1071" s="2"/>
      <x:c r="X1071" s="2"/>
      <x:c r="Y1071" s="2"/>
      <x:c r="Z1071" s="2"/>
      <x:c r="AA1071" s="2"/>
      <x:c r="AB1071" s="2"/>
      <x:c r="AC1071" s="2"/>
      <x:c r="AD1071" s="2"/>
      <x:c r="AE1071" s="2"/>
      <x:c r="AF1071" s="2"/>
      <x:c r="AG1071" s="2"/>
      <x:c r="AH1071" s="2"/>
      <x:c r="AI1071" s="2"/>
      <x:c r="AJ1071" s="2"/>
      <x:c r="AK1071" s="2"/>
      <x:c r="AL1071" s="2"/>
      <x:c r="AM1071" s="2"/>
      <x:c r="AN1071" s="2"/>
      <x:c r="AO1071" s="2"/>
      <x:c r="AP1071" s="2"/>
      <x:c r="AQ1071" s="2"/>
      <x:c r="AR1071" s="2"/>
      <x:c r="AS1071" s="2"/>
    </x:row>
    <x:row r="1072">
      <x:c r="B1072" s="2"/>
      <x:c r="C1072" s="2"/>
      <x:c r="D1072" s="2"/>
      <x:c r="E1072" s="2"/>
      <x:c r="F1072" s="2"/>
      <x:c r="G1072" s="2"/>
      <x:c r="H1072" s="2"/>
      <x:c r="I1072" s="2"/>
      <x:c r="J1072" s="2"/>
      <x:c r="K1072" s="2"/>
      <x:c r="L1072" s="2"/>
      <x:c r="M1072" s="2"/>
      <x:c r="N1072" s="2"/>
      <x:c r="O1072" s="2"/>
      <x:c r="P1072" s="2"/>
      <x:c r="Q1072" s="2"/>
      <x:c r="R1072" s="2"/>
      <x:c r="S1072" s="2"/>
      <x:c r="T1072" s="2"/>
      <x:c r="U1072" s="2"/>
      <x:c r="V1072" s="2"/>
      <x:c r="W1072" s="2"/>
      <x:c r="X1072" s="2"/>
      <x:c r="Y1072" s="2"/>
      <x:c r="Z1072" s="2"/>
      <x:c r="AA1072" s="2"/>
      <x:c r="AB1072" s="2"/>
      <x:c r="AC1072" s="2"/>
      <x:c r="AD1072" s="2"/>
      <x:c r="AE1072" s="2"/>
      <x:c r="AF1072" s="2"/>
      <x:c r="AG1072" s="2"/>
      <x:c r="AH1072" s="2"/>
      <x:c r="AI1072" s="2"/>
      <x:c r="AJ1072" s="2"/>
      <x:c r="AK1072" s="2"/>
      <x:c r="AL1072" s="2"/>
      <x:c r="AM1072" s="2"/>
      <x:c r="AN1072" s="2"/>
      <x:c r="AO1072" s="2"/>
      <x:c r="AP1072" s="2"/>
      <x:c r="AQ1072" s="2"/>
      <x:c r="AR1072" s="2"/>
      <x:c r="AS1072" s="2"/>
    </x:row>
    <x:row r="1073">
      <x:c r="B1073" s="2"/>
      <x:c r="C1073" s="2"/>
      <x:c r="D1073" s="2"/>
      <x:c r="E1073" s="2"/>
      <x:c r="F1073" s="2"/>
      <x:c r="G1073" s="2"/>
      <x:c r="H1073" s="2"/>
      <x:c r="I1073" s="2"/>
      <x:c r="J1073" s="2"/>
      <x:c r="K1073" s="2"/>
      <x:c r="L1073" s="2"/>
      <x:c r="M1073" s="2"/>
      <x:c r="N1073" s="2"/>
      <x:c r="O1073" s="2"/>
      <x:c r="P1073" s="2"/>
      <x:c r="Q1073" s="2"/>
      <x:c r="R1073" s="2"/>
      <x:c r="S1073" s="2"/>
      <x:c r="T1073" s="2"/>
      <x:c r="U1073" s="2"/>
      <x:c r="V1073" s="2"/>
      <x:c r="W1073" s="2"/>
      <x:c r="X1073" s="2"/>
      <x:c r="Y1073" s="2"/>
      <x:c r="Z1073" s="2"/>
      <x:c r="AA1073" s="2"/>
      <x:c r="AB1073" s="2"/>
      <x:c r="AC1073" s="2"/>
      <x:c r="AD1073" s="2"/>
      <x:c r="AE1073" s="2"/>
      <x:c r="AF1073" s="2"/>
      <x:c r="AG1073" s="2"/>
      <x:c r="AH1073" s="2"/>
      <x:c r="AI1073" s="2"/>
      <x:c r="AJ1073" s="2"/>
      <x:c r="AK1073" s="2"/>
      <x:c r="AL1073" s="2"/>
      <x:c r="AM1073" s="2"/>
      <x:c r="AN1073" s="2"/>
      <x:c r="AO1073" s="2"/>
      <x:c r="AP1073" s="2"/>
      <x:c r="AQ1073" s="2"/>
      <x:c r="AR1073" s="2"/>
      <x:c r="AS1073" s="2"/>
    </x:row>
    <x:row r="1074">
      <x:c r="B1074" s="2"/>
      <x:c r="C1074" s="2"/>
      <x:c r="D1074" s="2"/>
      <x:c r="E1074" s="2"/>
      <x:c r="F1074" s="2"/>
      <x:c r="G1074" s="2"/>
      <x:c r="H1074" s="2"/>
      <x:c r="I1074" s="2"/>
      <x:c r="J1074" s="2"/>
      <x:c r="K1074" s="2"/>
      <x:c r="L1074" s="2"/>
      <x:c r="M1074" s="2"/>
      <x:c r="N1074" s="2"/>
      <x:c r="O1074" s="2"/>
      <x:c r="P1074" s="2"/>
      <x:c r="Q1074" s="2"/>
      <x:c r="R1074" s="2"/>
      <x:c r="S1074" s="2"/>
      <x:c r="T1074" s="2"/>
      <x:c r="U1074" s="2"/>
      <x:c r="V1074" s="2"/>
      <x:c r="W1074" s="2"/>
      <x:c r="X1074" s="2"/>
      <x:c r="Y1074" s="2"/>
      <x:c r="Z1074" s="2"/>
      <x:c r="AA1074" s="2"/>
      <x:c r="AB1074" s="2"/>
      <x:c r="AC1074" s="2"/>
      <x:c r="AD1074" s="2"/>
      <x:c r="AE1074" s="2"/>
      <x:c r="AF1074" s="2"/>
      <x:c r="AG1074" s="2"/>
      <x:c r="AH1074" s="2"/>
      <x:c r="AI1074" s="2"/>
      <x:c r="AJ1074" s="2"/>
      <x:c r="AK1074" s="2"/>
      <x:c r="AL1074" s="2"/>
      <x:c r="AM1074" s="2"/>
      <x:c r="AN1074" s="2"/>
      <x:c r="AO1074" s="2"/>
      <x:c r="AP1074" s="2"/>
      <x:c r="AQ1074" s="2"/>
      <x:c r="AR1074" s="2"/>
      <x:c r="AS1074" s="2"/>
    </x:row>
    <x:row r="1075">
      <x:c r="B1075" s="2"/>
      <x:c r="C1075" s="2"/>
      <x:c r="D1075" s="2"/>
      <x:c r="E1075" s="2"/>
      <x:c r="F1075" s="2"/>
      <x:c r="G1075" s="2"/>
      <x:c r="H1075" s="2"/>
      <x:c r="I1075" s="2"/>
      <x:c r="J1075" s="2"/>
      <x:c r="K1075" s="2"/>
      <x:c r="L1075" s="2"/>
      <x:c r="M1075" s="2"/>
      <x:c r="N1075" s="2"/>
      <x:c r="O1075" s="2"/>
      <x:c r="P1075" s="2"/>
      <x:c r="Q1075" s="2"/>
      <x:c r="R1075" s="2"/>
      <x:c r="S1075" s="2"/>
      <x:c r="T1075" s="2"/>
      <x:c r="U1075" s="2"/>
      <x:c r="V1075" s="2"/>
      <x:c r="W1075" s="2"/>
      <x:c r="X1075" s="2"/>
      <x:c r="Y1075" s="2"/>
      <x:c r="Z1075" s="2"/>
      <x:c r="AA1075" s="2"/>
      <x:c r="AB1075" s="2"/>
      <x:c r="AC1075" s="2"/>
      <x:c r="AD1075" s="2"/>
      <x:c r="AE1075" s="2"/>
      <x:c r="AF1075" s="2"/>
      <x:c r="AG1075" s="2"/>
      <x:c r="AH1075" s="2"/>
      <x:c r="AI1075" s="2"/>
      <x:c r="AJ1075" s="2"/>
      <x:c r="AK1075" s="2"/>
      <x:c r="AL1075" s="2"/>
      <x:c r="AM1075" s="2"/>
      <x:c r="AN1075" s="2"/>
      <x:c r="AO1075" s="2"/>
      <x:c r="AP1075" s="2"/>
      <x:c r="AQ1075" s="2"/>
      <x:c r="AR1075" s="2"/>
      <x:c r="AS1075" s="2"/>
    </x:row>
    <x:row r="1076">
      <x:c r="B1076" s="2"/>
      <x:c r="C1076" s="2"/>
      <x:c r="D1076" s="2"/>
      <x:c r="E1076" s="2"/>
      <x:c r="F1076" s="2"/>
      <x:c r="G1076" s="2"/>
      <x:c r="H1076" s="2"/>
      <x:c r="I1076" s="2"/>
      <x:c r="J1076" s="2"/>
      <x:c r="K1076" s="2"/>
      <x:c r="L1076" s="2"/>
      <x:c r="M1076" s="2"/>
      <x:c r="N1076" s="2"/>
      <x:c r="O1076" s="2"/>
      <x:c r="P1076" s="2"/>
      <x:c r="Q1076" s="2"/>
      <x:c r="R1076" s="2"/>
      <x:c r="S1076" s="2"/>
      <x:c r="T1076" s="2"/>
      <x:c r="U1076" s="2"/>
      <x:c r="V1076" s="2"/>
      <x:c r="W1076" s="2"/>
      <x:c r="X1076" s="2"/>
      <x:c r="Y1076" s="2"/>
      <x:c r="Z1076" s="2"/>
      <x:c r="AA1076" s="2"/>
      <x:c r="AB1076" s="2"/>
      <x:c r="AC1076" s="2"/>
      <x:c r="AD1076" s="2"/>
      <x:c r="AE1076" s="2"/>
      <x:c r="AF1076" s="2"/>
      <x:c r="AG1076" s="2"/>
      <x:c r="AH1076" s="2"/>
      <x:c r="AI1076" s="2"/>
      <x:c r="AJ1076" s="2"/>
      <x:c r="AK1076" s="2"/>
      <x:c r="AL1076" s="2"/>
      <x:c r="AM1076" s="2"/>
      <x:c r="AN1076" s="2"/>
      <x:c r="AO1076" s="2"/>
      <x:c r="AP1076" s="2"/>
      <x:c r="AQ1076" s="2"/>
      <x:c r="AR1076" s="2"/>
      <x:c r="AS1076" s="2"/>
    </x:row>
    <x:row r="1077">
      <x:c r="B1077" s="2"/>
      <x:c r="C1077" s="2"/>
      <x:c r="D1077" s="2"/>
      <x:c r="E1077" s="2"/>
      <x:c r="F1077" s="2"/>
      <x:c r="G1077" s="2"/>
      <x:c r="H1077" s="2"/>
      <x:c r="I1077" s="2"/>
      <x:c r="J1077" s="2"/>
      <x:c r="K1077" s="2"/>
      <x:c r="L1077" s="2"/>
      <x:c r="M1077" s="2"/>
      <x:c r="N1077" s="2"/>
      <x:c r="O1077" s="2"/>
      <x:c r="P1077" s="2"/>
      <x:c r="Q1077" s="2"/>
      <x:c r="R1077" s="2"/>
      <x:c r="S1077" s="2"/>
      <x:c r="T1077" s="2"/>
      <x:c r="U1077" s="2"/>
      <x:c r="V1077" s="2"/>
      <x:c r="W1077" s="2"/>
      <x:c r="X1077" s="2"/>
      <x:c r="Y1077" s="2"/>
      <x:c r="Z1077" s="2"/>
      <x:c r="AA1077" s="2"/>
      <x:c r="AB1077" s="2"/>
      <x:c r="AC1077" s="2"/>
      <x:c r="AD1077" s="2"/>
      <x:c r="AE1077" s="2"/>
      <x:c r="AF1077" s="2"/>
      <x:c r="AG1077" s="2"/>
      <x:c r="AH1077" s="2"/>
      <x:c r="AI1077" s="2"/>
      <x:c r="AJ1077" s="2"/>
      <x:c r="AK1077" s="2"/>
      <x:c r="AL1077" s="2"/>
      <x:c r="AM1077" s="2"/>
      <x:c r="AN1077" s="2"/>
      <x:c r="AO1077" s="2"/>
      <x:c r="AP1077" s="2"/>
      <x:c r="AQ1077" s="2"/>
      <x:c r="AR1077" s="2"/>
      <x:c r="AS1077" s="2"/>
    </x:row>
    <x:row r="1078">
      <x:c r="B1078" s="2"/>
      <x:c r="C1078" s="2"/>
      <x:c r="D1078" s="2"/>
      <x:c r="E1078" s="2"/>
      <x:c r="F1078" s="2"/>
      <x:c r="G1078" s="2"/>
      <x:c r="H1078" s="2"/>
      <x:c r="I1078" s="2"/>
      <x:c r="J1078" s="2"/>
      <x:c r="K1078" s="2"/>
      <x:c r="L1078" s="2"/>
      <x:c r="M1078" s="2"/>
      <x:c r="N1078" s="2"/>
      <x:c r="O1078" s="2"/>
      <x:c r="P1078" s="2"/>
      <x:c r="Q1078" s="2"/>
      <x:c r="R1078" s="2"/>
      <x:c r="S1078" s="2"/>
      <x:c r="T1078" s="2"/>
      <x:c r="U1078" s="2"/>
      <x:c r="V1078" s="2"/>
      <x:c r="W1078" s="2"/>
      <x:c r="X1078" s="2"/>
      <x:c r="Y1078" s="2"/>
      <x:c r="Z1078" s="2"/>
      <x:c r="AA1078" s="2"/>
      <x:c r="AB1078" s="2"/>
      <x:c r="AC1078" s="2"/>
      <x:c r="AD1078" s="2"/>
      <x:c r="AE1078" s="2"/>
      <x:c r="AF1078" s="2"/>
      <x:c r="AG1078" s="2"/>
      <x:c r="AH1078" s="2"/>
      <x:c r="AI1078" s="2"/>
      <x:c r="AJ1078" s="2"/>
      <x:c r="AK1078" s="2"/>
      <x:c r="AL1078" s="2"/>
      <x:c r="AM1078" s="2"/>
      <x:c r="AN1078" s="2"/>
      <x:c r="AO1078" s="2"/>
      <x:c r="AP1078" s="2"/>
      <x:c r="AQ1078" s="2"/>
      <x:c r="AR1078" s="2"/>
      <x:c r="AS1078" s="2"/>
    </x:row>
    <x:row r="1079">
      <x:c r="B1079" s="2"/>
      <x:c r="C1079" s="2"/>
      <x:c r="D1079" s="2"/>
      <x:c r="E1079" s="2"/>
      <x:c r="F1079" s="2"/>
      <x:c r="G1079" s="2"/>
      <x:c r="H1079" s="2"/>
      <x:c r="I1079" s="2"/>
      <x:c r="J1079" s="2"/>
      <x:c r="K1079" s="2"/>
      <x:c r="L1079" s="2"/>
      <x:c r="M1079" s="2"/>
      <x:c r="N1079" s="2"/>
      <x:c r="O1079" s="2"/>
      <x:c r="P1079" s="2"/>
      <x:c r="Q1079" s="2"/>
      <x:c r="R1079" s="2"/>
      <x:c r="S1079" s="2"/>
      <x:c r="T1079" s="2"/>
      <x:c r="U1079" s="2"/>
      <x:c r="V1079" s="2"/>
      <x:c r="W1079" s="2"/>
      <x:c r="X1079" s="2"/>
      <x:c r="Y1079" s="2"/>
      <x:c r="Z1079" s="2"/>
      <x:c r="AA1079" s="2"/>
      <x:c r="AB1079" s="2"/>
      <x:c r="AC1079" s="2"/>
      <x:c r="AD1079" s="2"/>
      <x:c r="AE1079" s="2"/>
      <x:c r="AF1079" s="2"/>
      <x:c r="AG1079" s="2"/>
      <x:c r="AH1079" s="2"/>
      <x:c r="AI1079" s="2"/>
      <x:c r="AJ1079" s="2"/>
      <x:c r="AK1079" s="2"/>
      <x:c r="AL1079" s="2"/>
      <x:c r="AM1079" s="2"/>
      <x:c r="AN1079" s="2"/>
      <x:c r="AO1079" s="2"/>
      <x:c r="AP1079" s="2"/>
      <x:c r="AQ1079" s="2"/>
      <x:c r="AR1079" s="2"/>
      <x:c r="AS1079" s="2"/>
    </x:row>
    <x:row r="1080">
      <x:c r="B1080" s="2"/>
      <x:c r="C1080" s="2"/>
      <x:c r="D1080" s="2"/>
      <x:c r="E1080" s="2"/>
      <x:c r="F1080" s="2"/>
      <x:c r="G1080" s="2"/>
      <x:c r="H1080" s="2"/>
      <x:c r="I1080" s="2"/>
      <x:c r="J1080" s="2"/>
      <x:c r="K1080" s="2"/>
      <x:c r="L1080" s="2"/>
      <x:c r="M1080" s="2"/>
      <x:c r="N1080" s="2"/>
      <x:c r="O1080" s="2"/>
      <x:c r="P1080" s="2"/>
      <x:c r="Q1080" s="2"/>
      <x:c r="R1080" s="2"/>
      <x:c r="S1080" s="2"/>
      <x:c r="T1080" s="2"/>
      <x:c r="U1080" s="2"/>
      <x:c r="V1080" s="2"/>
      <x:c r="W1080" s="2"/>
      <x:c r="X1080" s="2"/>
      <x:c r="Y1080" s="2"/>
      <x:c r="Z1080" s="2"/>
      <x:c r="AA1080" s="2"/>
      <x:c r="AB1080" s="2"/>
      <x:c r="AC1080" s="2"/>
      <x:c r="AD1080" s="2"/>
      <x:c r="AE1080" s="2"/>
      <x:c r="AF1080" s="2"/>
      <x:c r="AG1080" s="2"/>
      <x:c r="AH1080" s="2"/>
      <x:c r="AI1080" s="2"/>
      <x:c r="AJ1080" s="2"/>
      <x:c r="AK1080" s="2"/>
      <x:c r="AL1080" s="2"/>
      <x:c r="AM1080" s="2"/>
      <x:c r="AN1080" s="2"/>
      <x:c r="AO1080" s="2"/>
      <x:c r="AP1080" s="2"/>
      <x:c r="AQ1080" s="2"/>
      <x:c r="AR1080" s="2"/>
      <x:c r="AS1080" s="2"/>
    </x:row>
    <x:row r="1081">
      <x:c r="B1081" s="2"/>
      <x:c r="C1081" s="2"/>
      <x:c r="D1081" s="2"/>
      <x:c r="E1081" s="2"/>
      <x:c r="F1081" s="2"/>
      <x:c r="G1081" s="2"/>
      <x:c r="H1081" s="2"/>
      <x:c r="I1081" s="2"/>
      <x:c r="J1081" s="2"/>
      <x:c r="K1081" s="2"/>
      <x:c r="L1081" s="2"/>
      <x:c r="M1081" s="2"/>
      <x:c r="N1081" s="2"/>
      <x:c r="O1081" s="2"/>
      <x:c r="P1081" s="2"/>
      <x:c r="Q1081" s="2"/>
      <x:c r="R1081" s="2"/>
      <x:c r="S1081" s="2"/>
      <x:c r="T1081" s="2"/>
      <x:c r="U1081" s="2"/>
      <x:c r="V1081" s="2"/>
      <x:c r="W1081" s="2"/>
      <x:c r="X1081" s="2"/>
      <x:c r="Y1081" s="2"/>
      <x:c r="Z1081" s="2"/>
      <x:c r="AA1081" s="2"/>
      <x:c r="AB1081" s="2"/>
      <x:c r="AC1081" s="2"/>
      <x:c r="AD1081" s="2"/>
      <x:c r="AE1081" s="2"/>
      <x:c r="AF1081" s="2"/>
      <x:c r="AG1081" s="2"/>
      <x:c r="AH1081" s="2"/>
      <x:c r="AI1081" s="2"/>
      <x:c r="AJ1081" s="2"/>
      <x:c r="AK1081" s="2"/>
      <x:c r="AL1081" s="2"/>
      <x:c r="AM1081" s="2"/>
      <x:c r="AN1081" s="2"/>
      <x:c r="AO1081" s="2"/>
      <x:c r="AP1081" s="2"/>
      <x:c r="AQ1081" s="2"/>
      <x:c r="AR1081" s="2"/>
      <x:c r="AS1081" s="2"/>
    </x:row>
    <x:row r="1082">
      <x:c r="B1082" s="2"/>
      <x:c r="C1082" s="2"/>
      <x:c r="D1082" s="2"/>
      <x:c r="E1082" s="2"/>
      <x:c r="F1082" s="2"/>
      <x:c r="G1082" s="2"/>
      <x:c r="H1082" s="2"/>
      <x:c r="I1082" s="2"/>
      <x:c r="J1082" s="2"/>
      <x:c r="K1082" s="2"/>
      <x:c r="L1082" s="2"/>
      <x:c r="M1082" s="2"/>
      <x:c r="N1082" s="2"/>
      <x:c r="O1082" s="2"/>
      <x:c r="P1082" s="2"/>
      <x:c r="Q1082" s="2"/>
      <x:c r="R1082" s="2"/>
      <x:c r="S1082" s="2"/>
      <x:c r="T1082" s="2"/>
      <x:c r="U1082" s="2"/>
      <x:c r="V1082" s="2"/>
      <x:c r="W1082" s="2"/>
      <x:c r="X1082" s="2"/>
      <x:c r="Y1082" s="2"/>
      <x:c r="Z1082" s="2"/>
      <x:c r="AA1082" s="2"/>
      <x:c r="AB1082" s="2"/>
      <x:c r="AC1082" s="2"/>
      <x:c r="AD1082" s="2"/>
      <x:c r="AE1082" s="2"/>
      <x:c r="AF1082" s="2"/>
      <x:c r="AG1082" s="2"/>
      <x:c r="AH1082" s="2"/>
      <x:c r="AI1082" s="2"/>
      <x:c r="AJ1082" s="2"/>
      <x:c r="AK1082" s="2"/>
      <x:c r="AL1082" s="2"/>
      <x:c r="AM1082" s="2"/>
      <x:c r="AN1082" s="2"/>
      <x:c r="AO1082" s="2"/>
      <x:c r="AP1082" s="2"/>
      <x:c r="AQ1082" s="2"/>
      <x:c r="AR1082" s="2"/>
      <x:c r="AS1082" s="2"/>
    </x:row>
    <x:row r="1083">
      <x:c r="B1083" s="2"/>
      <x:c r="C1083" s="2"/>
      <x:c r="D1083" s="2"/>
      <x:c r="E1083" s="2"/>
      <x:c r="F1083" s="2"/>
      <x:c r="G1083" s="2"/>
      <x:c r="H1083" s="2"/>
      <x:c r="I1083" s="2"/>
      <x:c r="J1083" s="2"/>
      <x:c r="K1083" s="2"/>
      <x:c r="L1083" s="2"/>
      <x:c r="M1083" s="2"/>
      <x:c r="N1083" s="2"/>
      <x:c r="O1083" s="2"/>
      <x:c r="P1083" s="2"/>
      <x:c r="Q1083" s="2"/>
      <x:c r="R1083" s="2"/>
      <x:c r="S1083" s="2"/>
      <x:c r="T1083" s="2"/>
      <x:c r="U1083" s="2"/>
      <x:c r="V1083" s="2"/>
      <x:c r="W1083" s="2"/>
      <x:c r="X1083" s="2"/>
      <x:c r="Y1083" s="2"/>
      <x:c r="Z1083" s="2"/>
      <x:c r="AA1083" s="2"/>
      <x:c r="AB1083" s="2"/>
      <x:c r="AC1083" s="2"/>
      <x:c r="AD1083" s="2"/>
      <x:c r="AE1083" s="2"/>
      <x:c r="AF1083" s="2"/>
      <x:c r="AG1083" s="2"/>
      <x:c r="AH1083" s="2"/>
      <x:c r="AI1083" s="2"/>
      <x:c r="AJ1083" s="2"/>
      <x:c r="AK1083" s="2"/>
      <x:c r="AL1083" s="2"/>
      <x:c r="AM1083" s="2"/>
      <x:c r="AN1083" s="2"/>
      <x:c r="AO1083" s="2"/>
      <x:c r="AP1083" s="2"/>
      <x:c r="AQ1083" s="2"/>
      <x:c r="AR1083" s="2"/>
      <x:c r="AS1083" s="2"/>
    </x:row>
    <x:row r="1084">
      <x:c r="B1084" s="2"/>
      <x:c r="C1084" s="2"/>
      <x:c r="D1084" s="2"/>
      <x:c r="E1084" s="2"/>
      <x:c r="F1084" s="2"/>
      <x:c r="G1084" s="2"/>
      <x:c r="H1084" s="2"/>
      <x:c r="I1084" s="2"/>
      <x:c r="J1084" s="2"/>
      <x:c r="K1084" s="2"/>
      <x:c r="L1084" s="2"/>
      <x:c r="M1084" s="2"/>
      <x:c r="N1084" s="2"/>
      <x:c r="O1084" s="2"/>
      <x:c r="P1084" s="2"/>
      <x:c r="Q1084" s="2"/>
      <x:c r="R1084" s="2"/>
      <x:c r="S1084" s="2"/>
      <x:c r="T1084" s="2"/>
      <x:c r="U1084" s="2"/>
      <x:c r="V1084" s="2"/>
      <x:c r="W1084" s="2"/>
      <x:c r="X1084" s="2"/>
      <x:c r="Y1084" s="2"/>
      <x:c r="Z1084" s="2"/>
      <x:c r="AA1084" s="2"/>
      <x:c r="AB1084" s="2"/>
      <x:c r="AC1084" s="2"/>
      <x:c r="AD1084" s="2"/>
      <x:c r="AE1084" s="2"/>
      <x:c r="AF1084" s="2"/>
      <x:c r="AG1084" s="2"/>
      <x:c r="AH1084" s="2"/>
      <x:c r="AI1084" s="2"/>
      <x:c r="AJ1084" s="2"/>
      <x:c r="AK1084" s="2"/>
      <x:c r="AL1084" s="2"/>
      <x:c r="AM1084" s="2"/>
      <x:c r="AN1084" s="2"/>
      <x:c r="AO1084" s="2"/>
      <x:c r="AP1084" s="2"/>
      <x:c r="AQ1084" s="2"/>
      <x:c r="AR1084" s="2"/>
      <x:c r="AS1084" s="2"/>
    </x:row>
    <x:row r="1085">
      <x:c r="B1085" s="2"/>
      <x:c r="C1085" s="2"/>
      <x:c r="D1085" s="2"/>
      <x:c r="E1085" s="2"/>
      <x:c r="F1085" s="2"/>
      <x:c r="G1085" s="2"/>
      <x:c r="H1085" s="2"/>
      <x:c r="I1085" s="2"/>
      <x:c r="J1085" s="2"/>
      <x:c r="K1085" s="2"/>
      <x:c r="L1085" s="2"/>
      <x:c r="M1085" s="2"/>
      <x:c r="N1085" s="2"/>
      <x:c r="O1085" s="2"/>
      <x:c r="P1085" s="2"/>
      <x:c r="Q1085" s="2"/>
      <x:c r="R1085" s="2"/>
      <x:c r="S1085" s="2"/>
      <x:c r="T1085" s="2"/>
      <x:c r="U1085" s="2"/>
      <x:c r="V1085" s="2"/>
      <x:c r="W1085" s="2"/>
      <x:c r="X1085" s="2"/>
      <x:c r="Y1085" s="2"/>
      <x:c r="Z1085" s="2"/>
      <x:c r="AA1085" s="2"/>
      <x:c r="AB1085" s="2"/>
      <x:c r="AC1085" s="2"/>
      <x:c r="AD1085" s="2"/>
      <x:c r="AE1085" s="2"/>
      <x:c r="AF1085" s="2"/>
      <x:c r="AG1085" s="2"/>
      <x:c r="AH1085" s="2"/>
      <x:c r="AI1085" s="2"/>
      <x:c r="AJ1085" s="2"/>
      <x:c r="AK1085" s="2"/>
      <x:c r="AL1085" s="2"/>
      <x:c r="AM1085" s="2"/>
      <x:c r="AN1085" s="2"/>
      <x:c r="AO1085" s="2"/>
      <x:c r="AP1085" s="2"/>
      <x:c r="AQ1085" s="2"/>
      <x:c r="AR1085" s="2"/>
      <x:c r="AS1085" s="2"/>
    </x:row>
    <x:row r="1086">
      <x:c r="B1086" s="2"/>
      <x:c r="C1086" s="2"/>
      <x:c r="D1086" s="2"/>
      <x:c r="E1086" s="2"/>
      <x:c r="F1086" s="2"/>
      <x:c r="G1086" s="2"/>
      <x:c r="H1086" s="2"/>
      <x:c r="I1086" s="2"/>
      <x:c r="J1086" s="2"/>
      <x:c r="K1086" s="2"/>
      <x:c r="L1086" s="2"/>
      <x:c r="M1086" s="2"/>
      <x:c r="N1086" s="2"/>
      <x:c r="O1086" s="2"/>
      <x:c r="P1086" s="2"/>
      <x:c r="Q1086" s="2"/>
      <x:c r="R1086" s="2"/>
      <x:c r="S1086" s="2"/>
      <x:c r="T1086" s="2"/>
      <x:c r="U1086" s="2"/>
      <x:c r="V1086" s="2"/>
      <x:c r="W1086" s="2"/>
      <x:c r="X1086" s="2"/>
      <x:c r="Y1086" s="2"/>
      <x:c r="Z1086" s="2"/>
      <x:c r="AA1086" s="2"/>
      <x:c r="AB1086" s="2"/>
      <x:c r="AC1086" s="2"/>
      <x:c r="AD1086" s="2"/>
      <x:c r="AE1086" s="2"/>
      <x:c r="AF1086" s="2"/>
      <x:c r="AG1086" s="2"/>
      <x:c r="AH1086" s="2"/>
      <x:c r="AI1086" s="2"/>
      <x:c r="AJ1086" s="2"/>
      <x:c r="AK1086" s="2"/>
      <x:c r="AL1086" s="2"/>
      <x:c r="AM1086" s="2"/>
      <x:c r="AN1086" s="2"/>
      <x:c r="AO1086" s="2"/>
      <x:c r="AP1086" s="2"/>
      <x:c r="AQ1086" s="2"/>
      <x:c r="AR1086" s="2"/>
      <x:c r="AS1086" s="2"/>
    </x:row>
    <x:row r="1087">
      <x:c r="B1087" s="2"/>
      <x:c r="C1087" s="2"/>
      <x:c r="D1087" s="2"/>
      <x:c r="E1087" s="2"/>
      <x:c r="F1087" s="2"/>
      <x:c r="G1087" s="2"/>
      <x:c r="H1087" s="2"/>
      <x:c r="I1087" s="2"/>
      <x:c r="J1087" s="2"/>
      <x:c r="K1087" s="2"/>
      <x:c r="L1087" s="2"/>
      <x:c r="M1087" s="2"/>
      <x:c r="N1087" s="2"/>
      <x:c r="O1087" s="2"/>
      <x:c r="P1087" s="2"/>
      <x:c r="Q1087" s="2"/>
      <x:c r="R1087" s="2"/>
      <x:c r="S1087" s="2"/>
      <x:c r="T1087" s="2"/>
      <x:c r="U1087" s="2"/>
      <x:c r="V1087" s="2"/>
      <x:c r="W1087" s="2"/>
      <x:c r="X1087" s="2"/>
      <x:c r="Y1087" s="2"/>
      <x:c r="Z1087" s="2"/>
      <x:c r="AA1087" s="2"/>
      <x:c r="AB1087" s="2"/>
      <x:c r="AC1087" s="2"/>
      <x:c r="AD1087" s="2"/>
      <x:c r="AE1087" s="2"/>
      <x:c r="AF1087" s="2"/>
      <x:c r="AG1087" s="2"/>
      <x:c r="AH1087" s="2"/>
      <x:c r="AI1087" s="2"/>
      <x:c r="AJ1087" s="2"/>
      <x:c r="AK1087" s="2"/>
      <x:c r="AL1087" s="2"/>
      <x:c r="AM1087" s="2"/>
      <x:c r="AN1087" s="2"/>
      <x:c r="AO1087" s="2"/>
      <x:c r="AP1087" s="2"/>
      <x:c r="AQ1087" s="2"/>
      <x:c r="AR1087" s="2"/>
      <x:c r="AS1087" s="2"/>
    </x:row>
    <x:row r="1088">
      <x:c r="B1088" s="2"/>
      <x:c r="C1088" s="2"/>
      <x:c r="D1088" s="2"/>
      <x:c r="E1088" s="2"/>
      <x:c r="F1088" s="2"/>
      <x:c r="G1088" s="2"/>
      <x:c r="H1088" s="2"/>
      <x:c r="I1088" s="2"/>
      <x:c r="J1088" s="2"/>
      <x:c r="K1088" s="2"/>
      <x:c r="L1088" s="2"/>
      <x:c r="M1088" s="2"/>
      <x:c r="N1088" s="2"/>
      <x:c r="O1088" s="2"/>
      <x:c r="P1088" s="2"/>
      <x:c r="Q1088" s="2"/>
      <x:c r="R1088" s="2"/>
      <x:c r="S1088" s="2"/>
      <x:c r="T1088" s="2"/>
      <x:c r="U1088" s="2"/>
      <x:c r="V1088" s="2"/>
      <x:c r="W1088" s="2"/>
      <x:c r="X1088" s="2"/>
      <x:c r="Y1088" s="2"/>
      <x:c r="Z1088" s="2"/>
      <x:c r="AA1088" s="2"/>
      <x:c r="AB1088" s="2"/>
      <x:c r="AC1088" s="2"/>
      <x:c r="AD1088" s="2"/>
      <x:c r="AE1088" s="2"/>
      <x:c r="AF1088" s="2"/>
      <x:c r="AG1088" s="2"/>
      <x:c r="AH1088" s="2"/>
      <x:c r="AI1088" s="2"/>
      <x:c r="AJ1088" s="2"/>
      <x:c r="AK1088" s="2"/>
      <x:c r="AL1088" s="2"/>
      <x:c r="AM1088" s="2"/>
      <x:c r="AN1088" s="2"/>
      <x:c r="AO1088" s="2"/>
      <x:c r="AP1088" s="2"/>
      <x:c r="AQ1088" s="2"/>
      <x:c r="AR1088" s="2"/>
      <x:c r="AS1088" s="2"/>
    </x:row>
    <x:row r="1089">
      <x:c r="B1089" s="2"/>
      <x:c r="C1089" s="2"/>
      <x:c r="D1089" s="2"/>
      <x:c r="E1089" s="2"/>
      <x:c r="F1089" s="2"/>
      <x:c r="G1089" s="2"/>
      <x:c r="H1089" s="2"/>
      <x:c r="I1089" s="2"/>
      <x:c r="J1089" s="2"/>
      <x:c r="K1089" s="2"/>
      <x:c r="L1089" s="2"/>
      <x:c r="M1089" s="2"/>
      <x:c r="N1089" s="2"/>
      <x:c r="O1089" s="2"/>
      <x:c r="P1089" s="2"/>
      <x:c r="Q1089" s="2"/>
      <x:c r="R1089" s="2"/>
      <x:c r="S1089" s="2"/>
      <x:c r="T1089" s="2"/>
      <x:c r="U1089" s="2"/>
      <x:c r="V1089" s="2"/>
      <x:c r="W1089" s="2"/>
      <x:c r="X1089" s="2"/>
      <x:c r="Y1089" s="2"/>
      <x:c r="Z1089" s="2"/>
      <x:c r="AA1089" s="2"/>
      <x:c r="AB1089" s="2"/>
      <x:c r="AC1089" s="2"/>
      <x:c r="AD1089" s="2"/>
      <x:c r="AE1089" s="2"/>
      <x:c r="AF1089" s="2"/>
      <x:c r="AG1089" s="2"/>
      <x:c r="AH1089" s="2"/>
      <x:c r="AI1089" s="2"/>
      <x:c r="AJ1089" s="2"/>
      <x:c r="AK1089" s="2"/>
      <x:c r="AL1089" s="2"/>
      <x:c r="AM1089" s="2"/>
      <x:c r="AN1089" s="2"/>
      <x:c r="AO1089" s="2"/>
      <x:c r="AP1089" s="2"/>
      <x:c r="AQ1089" s="2"/>
      <x:c r="AR1089" s="2"/>
      <x:c r="AS1089" s="2"/>
    </x:row>
    <x:row r="1090">
      <x:c r="B1090" s="2"/>
      <x:c r="C1090" s="2"/>
      <x:c r="D1090" s="2"/>
      <x:c r="E1090" s="2"/>
      <x:c r="F1090" s="2"/>
      <x:c r="G1090" s="2"/>
      <x:c r="H1090" s="2"/>
      <x:c r="I1090" s="2"/>
      <x:c r="J1090" s="2"/>
      <x:c r="K1090" s="2"/>
      <x:c r="L1090" s="2"/>
      <x:c r="M1090" s="2"/>
      <x:c r="N1090" s="2"/>
      <x:c r="O1090" s="2"/>
      <x:c r="P1090" s="2"/>
      <x:c r="Q1090" s="2"/>
      <x:c r="R1090" s="2"/>
      <x:c r="S1090" s="2"/>
      <x:c r="T1090" s="2"/>
      <x:c r="U1090" s="2"/>
      <x:c r="V1090" s="2"/>
      <x:c r="W1090" s="2"/>
      <x:c r="X1090" s="2"/>
      <x:c r="Y1090" s="2"/>
      <x:c r="Z1090" s="2"/>
      <x:c r="AA1090" s="2"/>
      <x:c r="AB1090" s="2"/>
      <x:c r="AC1090" s="2"/>
      <x:c r="AD1090" s="2"/>
      <x:c r="AE1090" s="2"/>
      <x:c r="AF1090" s="2"/>
      <x:c r="AG1090" s="2"/>
      <x:c r="AH1090" s="2"/>
      <x:c r="AI1090" s="2"/>
      <x:c r="AJ1090" s="2"/>
      <x:c r="AK1090" s="2"/>
      <x:c r="AL1090" s="2"/>
      <x:c r="AM1090" s="2"/>
      <x:c r="AN1090" s="2"/>
      <x:c r="AO1090" s="2"/>
      <x:c r="AP1090" s="2"/>
      <x:c r="AQ1090" s="2"/>
      <x:c r="AR1090" s="2"/>
      <x:c r="AS1090" s="2"/>
    </x:row>
    <x:row r="1091">
      <x:c r="B1091" s="2"/>
      <x:c r="C1091" s="2"/>
      <x:c r="D1091" s="2"/>
      <x:c r="E1091" s="2"/>
      <x:c r="F1091" s="2"/>
      <x:c r="G1091" s="2"/>
      <x:c r="H1091" s="2"/>
      <x:c r="I1091" s="2"/>
      <x:c r="J1091" s="2"/>
      <x:c r="K1091" s="2"/>
      <x:c r="L1091" s="2"/>
      <x:c r="M1091" s="2"/>
      <x:c r="N1091" s="2"/>
      <x:c r="O1091" s="2"/>
      <x:c r="P1091" s="2"/>
      <x:c r="Q1091" s="2"/>
      <x:c r="R1091" s="2"/>
      <x:c r="S1091" s="2"/>
      <x:c r="T1091" s="2"/>
      <x:c r="U1091" s="2"/>
      <x:c r="V1091" s="2"/>
      <x:c r="W1091" s="2"/>
      <x:c r="X1091" s="2"/>
      <x:c r="Y1091" s="2"/>
      <x:c r="Z1091" s="2"/>
      <x:c r="AA1091" s="2"/>
      <x:c r="AB1091" s="2"/>
      <x:c r="AC1091" s="2"/>
      <x:c r="AD1091" s="2"/>
      <x:c r="AE1091" s="2"/>
      <x:c r="AF1091" s="2"/>
      <x:c r="AG1091" s="2"/>
      <x:c r="AH1091" s="2"/>
      <x:c r="AI1091" s="2"/>
      <x:c r="AJ1091" s="2"/>
      <x:c r="AK1091" s="2"/>
      <x:c r="AL1091" s="2"/>
      <x:c r="AM1091" s="2"/>
      <x:c r="AN1091" s="2"/>
      <x:c r="AO1091" s="2"/>
      <x:c r="AP1091" s="2"/>
      <x:c r="AQ1091" s="2"/>
      <x:c r="AR1091" s="2"/>
      <x:c r="AS1091" s="2"/>
    </x:row>
    <x:row r="1092">
      <x:c r="B1092" s="2"/>
      <x:c r="C1092" s="2"/>
      <x:c r="D1092" s="2"/>
      <x:c r="E1092" s="2"/>
      <x:c r="F1092" s="2"/>
      <x:c r="G1092" s="2"/>
      <x:c r="H1092" s="2"/>
      <x:c r="I1092" s="2"/>
      <x:c r="J1092" s="2"/>
      <x:c r="K1092" s="2"/>
      <x:c r="L1092" s="2"/>
      <x:c r="M1092" s="2"/>
      <x:c r="N1092" s="2"/>
      <x:c r="O1092" s="2"/>
      <x:c r="P1092" s="2"/>
      <x:c r="Q1092" s="2"/>
      <x:c r="R1092" s="2"/>
      <x:c r="S1092" s="2"/>
      <x:c r="T1092" s="2"/>
      <x:c r="U1092" s="2"/>
      <x:c r="V1092" s="2"/>
      <x:c r="W1092" s="2"/>
      <x:c r="X1092" s="2"/>
      <x:c r="Y1092" s="2"/>
      <x:c r="Z1092" s="2"/>
      <x:c r="AA1092" s="2"/>
      <x:c r="AB1092" s="2"/>
      <x:c r="AC1092" s="2"/>
      <x:c r="AD1092" s="2"/>
      <x:c r="AE1092" s="2"/>
      <x:c r="AF1092" s="2"/>
      <x:c r="AG1092" s="2"/>
      <x:c r="AH1092" s="2"/>
      <x:c r="AI1092" s="2"/>
      <x:c r="AJ1092" s="2"/>
      <x:c r="AK1092" s="2"/>
      <x:c r="AL1092" s="2"/>
      <x:c r="AM1092" s="2"/>
      <x:c r="AN1092" s="2"/>
      <x:c r="AO1092" s="2"/>
      <x:c r="AP1092" s="2"/>
      <x:c r="AQ1092" s="2"/>
      <x:c r="AR1092" s="2"/>
      <x:c r="AS1092" s="2"/>
    </x:row>
    <x:row r="1093">
      <x:c r="B1093" s="2"/>
      <x:c r="C1093" s="2"/>
      <x:c r="D1093" s="2"/>
      <x:c r="E1093" s="2"/>
      <x:c r="F1093" s="2"/>
      <x:c r="G1093" s="2"/>
      <x:c r="H1093" s="2"/>
      <x:c r="I1093" s="2"/>
      <x:c r="J1093" s="2"/>
      <x:c r="K1093" s="2"/>
      <x:c r="L1093" s="2"/>
      <x:c r="M1093" s="2"/>
      <x:c r="N1093" s="2"/>
      <x:c r="O1093" s="2"/>
      <x:c r="P1093" s="2"/>
      <x:c r="Q1093" s="2"/>
      <x:c r="R1093" s="2"/>
      <x:c r="S1093" s="2"/>
      <x:c r="T1093" s="2"/>
      <x:c r="U1093" s="2"/>
      <x:c r="V1093" s="2"/>
      <x:c r="W1093" s="2"/>
      <x:c r="X1093" s="2"/>
      <x:c r="Y1093" s="2"/>
      <x:c r="Z1093" s="2"/>
      <x:c r="AA1093" s="2"/>
      <x:c r="AB1093" s="2"/>
      <x:c r="AC1093" s="2"/>
      <x:c r="AD1093" s="2"/>
      <x:c r="AE1093" s="2"/>
      <x:c r="AF1093" s="2"/>
      <x:c r="AG1093" s="2"/>
      <x:c r="AH1093" s="2"/>
      <x:c r="AI1093" s="2"/>
      <x:c r="AJ1093" s="2"/>
      <x:c r="AK1093" s="2"/>
      <x:c r="AL1093" s="2"/>
      <x:c r="AM1093" s="2"/>
      <x:c r="AN1093" s="2"/>
      <x:c r="AO1093" s="2"/>
      <x:c r="AP1093" s="2"/>
      <x:c r="AQ1093" s="2"/>
      <x:c r="AR1093" s="2"/>
      <x:c r="AS1093" s="2"/>
    </x:row>
    <x:row r="1094">
      <x:c r="B1094" s="2"/>
      <x:c r="C1094" s="2"/>
      <x:c r="D1094" s="2"/>
      <x:c r="E1094" s="2"/>
      <x:c r="F1094" s="2"/>
      <x:c r="G1094" s="2"/>
      <x:c r="H1094" s="2"/>
      <x:c r="I1094" s="2"/>
      <x:c r="J1094" s="2"/>
      <x:c r="K1094" s="2"/>
      <x:c r="L1094" s="2"/>
      <x:c r="M1094" s="2"/>
      <x:c r="N1094" s="2"/>
      <x:c r="O1094" s="2"/>
      <x:c r="P1094" s="2"/>
      <x:c r="Q1094" s="2"/>
      <x:c r="R1094" s="2"/>
      <x:c r="S1094" s="2"/>
      <x:c r="T1094" s="2"/>
      <x:c r="U1094" s="2"/>
      <x:c r="V1094" s="2"/>
      <x:c r="W1094" s="2"/>
      <x:c r="X1094" s="2"/>
      <x:c r="Y1094" s="2"/>
      <x:c r="Z1094" s="2"/>
      <x:c r="AA1094" s="2"/>
      <x:c r="AB1094" s="2"/>
      <x:c r="AC1094" s="2"/>
      <x:c r="AD1094" s="2"/>
      <x:c r="AE1094" s="2"/>
      <x:c r="AF1094" s="2"/>
      <x:c r="AG1094" s="2"/>
      <x:c r="AH1094" s="2"/>
      <x:c r="AI1094" s="2"/>
      <x:c r="AJ1094" s="2"/>
      <x:c r="AK1094" s="2"/>
      <x:c r="AL1094" s="2"/>
      <x:c r="AM1094" s="2"/>
      <x:c r="AN1094" s="2"/>
      <x:c r="AO1094" s="2"/>
      <x:c r="AP1094" s="2"/>
      <x:c r="AQ1094" s="2"/>
      <x:c r="AR1094" s="2"/>
      <x:c r="AS1094" s="2"/>
    </x:row>
    <x:row r="1095">
      <x:c r="B1095" s="2"/>
      <x:c r="C1095" s="2"/>
      <x:c r="D1095" s="2"/>
      <x:c r="E1095" s="2"/>
      <x:c r="F1095" s="2"/>
      <x:c r="G1095" s="2"/>
      <x:c r="H1095" s="2"/>
      <x:c r="I1095" s="2"/>
      <x:c r="J1095" s="2"/>
      <x:c r="K1095" s="2"/>
      <x:c r="L1095" s="2"/>
      <x:c r="M1095" s="2"/>
      <x:c r="N1095" s="2"/>
      <x:c r="O1095" s="2"/>
      <x:c r="P1095" s="2"/>
      <x:c r="Q1095" s="2"/>
      <x:c r="R1095" s="2"/>
      <x:c r="S1095" s="2"/>
      <x:c r="T1095" s="2"/>
      <x:c r="U1095" s="2"/>
      <x:c r="V1095" s="2"/>
      <x:c r="W1095" s="2"/>
      <x:c r="X1095" s="2"/>
      <x:c r="Y1095" s="2"/>
      <x:c r="Z1095" s="2"/>
      <x:c r="AA1095" s="2"/>
      <x:c r="AB1095" s="2"/>
      <x:c r="AC1095" s="2"/>
      <x:c r="AD1095" s="2"/>
      <x:c r="AE1095" s="2"/>
      <x:c r="AF1095" s="2"/>
      <x:c r="AG1095" s="2"/>
      <x:c r="AH1095" s="2"/>
      <x:c r="AI1095" s="2"/>
      <x:c r="AJ1095" s="2"/>
      <x:c r="AK1095" s="2"/>
      <x:c r="AL1095" s="2"/>
      <x:c r="AM1095" s="2"/>
      <x:c r="AN1095" s="2"/>
      <x:c r="AO1095" s="2"/>
      <x:c r="AP1095" s="2"/>
      <x:c r="AQ1095" s="2"/>
      <x:c r="AR1095" s="2"/>
      <x:c r="AS1095" s="2"/>
    </x:row>
    <x:row r="1096">
      <x:c r="B1096" s="2"/>
      <x:c r="C1096" s="2"/>
      <x:c r="D1096" s="2"/>
      <x:c r="E1096" s="2"/>
      <x:c r="F1096" s="2"/>
      <x:c r="G1096" s="2"/>
      <x:c r="H1096" s="2"/>
      <x:c r="I1096" s="2"/>
      <x:c r="J1096" s="2"/>
      <x:c r="K1096" s="2"/>
      <x:c r="L1096" s="2"/>
      <x:c r="M1096" s="2"/>
      <x:c r="N1096" s="2"/>
      <x:c r="O1096" s="2"/>
      <x:c r="P1096" s="2"/>
      <x:c r="Q1096" s="2"/>
      <x:c r="R1096" s="2"/>
      <x:c r="S1096" s="2"/>
      <x:c r="T1096" s="2"/>
      <x:c r="U1096" s="2"/>
      <x:c r="V1096" s="2"/>
      <x:c r="W1096" s="2"/>
      <x:c r="X1096" s="2"/>
      <x:c r="Y1096" s="2"/>
      <x:c r="Z1096" s="2"/>
      <x:c r="AA1096" s="2"/>
      <x:c r="AB1096" s="2"/>
      <x:c r="AC1096" s="2"/>
      <x:c r="AD1096" s="2"/>
      <x:c r="AE1096" s="2"/>
      <x:c r="AF1096" s="2"/>
      <x:c r="AG1096" s="2"/>
      <x:c r="AH1096" s="2"/>
      <x:c r="AI1096" s="2"/>
      <x:c r="AJ1096" s="2"/>
      <x:c r="AK1096" s="2"/>
      <x:c r="AL1096" s="2"/>
      <x:c r="AM1096" s="2"/>
      <x:c r="AN1096" s="2"/>
      <x:c r="AO1096" s="2"/>
      <x:c r="AP1096" s="2"/>
      <x:c r="AQ1096" s="2"/>
      <x:c r="AR1096" s="2"/>
      <x:c r="AS1096" s="2"/>
    </x:row>
    <x:row r="1097">
      <x:c r="B1097" s="2"/>
      <x:c r="C1097" s="2"/>
      <x:c r="D1097" s="2"/>
      <x:c r="E1097" s="2"/>
      <x:c r="F1097" s="2"/>
      <x:c r="G1097" s="2"/>
      <x:c r="H1097" s="2"/>
      <x:c r="I1097" s="2"/>
      <x:c r="J1097" s="2"/>
      <x:c r="K1097" s="2"/>
      <x:c r="L1097" s="2"/>
      <x:c r="M1097" s="2"/>
      <x:c r="N1097" s="2"/>
      <x:c r="O1097" s="2"/>
      <x:c r="P1097" s="2"/>
      <x:c r="Q1097" s="2"/>
      <x:c r="R1097" s="2"/>
      <x:c r="S1097" s="2"/>
      <x:c r="T1097" s="2"/>
      <x:c r="U1097" s="2"/>
      <x:c r="V1097" s="2"/>
      <x:c r="W1097" s="2"/>
      <x:c r="X1097" s="2"/>
      <x:c r="Y1097" s="2"/>
      <x:c r="Z1097" s="2"/>
      <x:c r="AA1097" s="2"/>
      <x:c r="AB1097" s="2"/>
      <x:c r="AC1097" s="2"/>
      <x:c r="AD1097" s="2"/>
      <x:c r="AE1097" s="2"/>
      <x:c r="AF1097" s="2"/>
      <x:c r="AG1097" s="2"/>
      <x:c r="AH1097" s="2"/>
      <x:c r="AI1097" s="2"/>
      <x:c r="AJ1097" s="2"/>
      <x:c r="AK1097" s="2"/>
      <x:c r="AL1097" s="2"/>
      <x:c r="AM1097" s="2"/>
      <x:c r="AN1097" s="2"/>
      <x:c r="AO1097" s="2"/>
      <x:c r="AP1097" s="2"/>
      <x:c r="AQ1097" s="2"/>
      <x:c r="AR1097" s="2"/>
      <x:c r="AS1097" s="2"/>
    </x:row>
    <x:row r="1098">
      <x:c r="B1098" s="2"/>
      <x:c r="C1098" s="2"/>
      <x:c r="D1098" s="2"/>
      <x:c r="E1098" s="2"/>
      <x:c r="F1098" s="2"/>
      <x:c r="G1098" s="2"/>
      <x:c r="H1098" s="2"/>
      <x:c r="I1098" s="2"/>
      <x:c r="J1098" s="2"/>
      <x:c r="K1098" s="2"/>
      <x:c r="L1098" s="2"/>
      <x:c r="M1098" s="2"/>
      <x:c r="N1098" s="2"/>
      <x:c r="O1098" s="2"/>
      <x:c r="P1098" s="2"/>
      <x:c r="Q1098" s="2"/>
      <x:c r="R1098" s="2"/>
      <x:c r="S1098" s="2"/>
      <x:c r="T1098" s="2"/>
      <x:c r="U1098" s="2"/>
      <x:c r="V1098" s="2"/>
      <x:c r="W1098" s="2"/>
      <x:c r="X1098" s="2"/>
      <x:c r="Y1098" s="2"/>
      <x:c r="Z1098" s="2"/>
      <x:c r="AA1098" s="2"/>
      <x:c r="AB1098" s="2"/>
      <x:c r="AC1098" s="2"/>
      <x:c r="AD1098" s="2"/>
      <x:c r="AE1098" s="2"/>
      <x:c r="AF1098" s="2"/>
      <x:c r="AG1098" s="2"/>
      <x:c r="AH1098" s="2"/>
      <x:c r="AI1098" s="2"/>
      <x:c r="AJ1098" s="2"/>
      <x:c r="AK1098" s="2"/>
      <x:c r="AL1098" s="2"/>
      <x:c r="AM1098" s="2"/>
      <x:c r="AN1098" s="2"/>
      <x:c r="AO1098" s="2"/>
      <x:c r="AP1098" s="2"/>
      <x:c r="AQ1098" s="2"/>
      <x:c r="AR1098" s="2"/>
      <x:c r="AS1098" s="2"/>
    </x:row>
    <x:row r="1099">
      <x:c r="B1099" s="2"/>
      <x:c r="C1099" s="2"/>
      <x:c r="D1099" s="2"/>
      <x:c r="E1099" s="2"/>
      <x:c r="F1099" s="2"/>
      <x:c r="G1099" s="2"/>
      <x:c r="H1099" s="2"/>
      <x:c r="I1099" s="2"/>
      <x:c r="J1099" s="2"/>
      <x:c r="K1099" s="2"/>
      <x:c r="L1099" s="2"/>
      <x:c r="M1099" s="2"/>
      <x:c r="N1099" s="2"/>
      <x:c r="O1099" s="2"/>
      <x:c r="P1099" s="2"/>
      <x:c r="Q1099" s="2"/>
      <x:c r="R1099" s="2"/>
      <x:c r="S1099" s="2"/>
      <x:c r="T1099" s="2"/>
      <x:c r="U1099" s="2"/>
      <x:c r="V1099" s="2"/>
      <x:c r="W1099" s="2"/>
      <x:c r="X1099" s="2"/>
      <x:c r="Y1099" s="2"/>
      <x:c r="Z1099" s="2"/>
      <x:c r="AA1099" s="2"/>
      <x:c r="AB1099" s="2"/>
      <x:c r="AC1099" s="2"/>
      <x:c r="AD1099" s="2"/>
      <x:c r="AE1099" s="2"/>
      <x:c r="AF1099" s="2"/>
      <x:c r="AG1099" s="2"/>
      <x:c r="AH1099" s="2"/>
      <x:c r="AI1099" s="2"/>
      <x:c r="AJ1099" s="2"/>
      <x:c r="AK1099" s="2"/>
      <x:c r="AL1099" s="2"/>
      <x:c r="AM1099" s="2"/>
      <x:c r="AN1099" s="2"/>
      <x:c r="AO1099" s="2"/>
      <x:c r="AP1099" s="2"/>
      <x:c r="AQ1099" s="2"/>
      <x:c r="AR1099" s="2"/>
      <x:c r="AS1099" s="2"/>
    </x:row>
    <x:row r="1100">
      <x:c r="B1100" s="2"/>
      <x:c r="C1100" s="2"/>
      <x:c r="D1100" s="2"/>
      <x:c r="E1100" s="2"/>
      <x:c r="F1100" s="2"/>
      <x:c r="G1100" s="2"/>
      <x:c r="H1100" s="2"/>
      <x:c r="I1100" s="2"/>
      <x:c r="J1100" s="2"/>
      <x:c r="K1100" s="2"/>
      <x:c r="L1100" s="2"/>
      <x:c r="M1100" s="2"/>
      <x:c r="N1100" s="2"/>
      <x:c r="O1100" s="2"/>
      <x:c r="P1100" s="2"/>
      <x:c r="Q1100" s="2"/>
      <x:c r="R1100" s="2"/>
      <x:c r="S1100" s="2"/>
      <x:c r="T1100" s="2"/>
      <x:c r="U1100" s="2"/>
      <x:c r="V1100" s="2"/>
      <x:c r="W1100" s="2"/>
      <x:c r="X1100" s="2"/>
      <x:c r="Y1100" s="2"/>
      <x:c r="Z1100" s="2"/>
      <x:c r="AA1100" s="2"/>
      <x:c r="AB1100" s="2"/>
      <x:c r="AC1100" s="2"/>
      <x:c r="AD1100" s="2"/>
      <x:c r="AE1100" s="2"/>
      <x:c r="AF1100" s="2"/>
      <x:c r="AG1100" s="2"/>
      <x:c r="AH1100" s="2"/>
      <x:c r="AI1100" s="2"/>
      <x:c r="AJ1100" s="2"/>
      <x:c r="AK1100" s="2"/>
      <x:c r="AL1100" s="2"/>
      <x:c r="AM1100" s="2"/>
      <x:c r="AN1100" s="2"/>
      <x:c r="AO1100" s="2"/>
      <x:c r="AP1100" s="2"/>
      <x:c r="AQ1100" s="2"/>
      <x:c r="AR1100" s="2"/>
      <x:c r="AS1100" s="2"/>
    </x:row>
  </x:sheetData>
  <x:mergeCells>
    <x:mergeCell ref="B6:G6"/>
  </x:mergeCells>
  <x:pageMargins left="0.7" right="0.7" top="0.75" bottom="0.75" header="0.3" footer="0.3"/>
</x:worksheet>
</file>

<file path=xl/worksheets/sheet12.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2" max="2" width="10" hidden="0" customWidth="1"/>
    <x:col min="3" max="3" width="62" hidden="0" customWidth="1"/>
    <x:col min="4" max="4" width="22" hidden="0" customWidth="1"/>
    <x:col min="5" max="5" width="14" hidden="0" customWidth="1"/>
  </x:cols>
  <x:sheetData>
    <x:row r="2">
      <x:c r="B2" s="3" t="str">
        <x:v>Integrity checks</x:v>
      </x:c>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x:c r="B3" s="4" t="str">
        <x:v>Checks observe the model and never feed assumptions, pair calculations, worlds or displayed results</x:v>
      </x:c>
      <x:c r="C3" s="4"/>
      <x:c r="D3" s="4"/>
      <x:c r="E3" s="4"/>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row>
    <x:row r="4">
      <x:c r="B4" s="5"/>
      <x:c r="C4" s="5"/>
      <x:c r="D4" s="5"/>
      <x:c r="E4" s="5"/>
      <x:c r="F4" s="2"/>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row>
    <x:row r="5">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row>
    <x:row r="6">
      <x:c r="B6" s="8" t="str">
        <x:v>Model integrity</x:v>
      </x:c>
      <x:c r="C6" s="9" t="str">
        <x:v>Model integrity</x:v>
      </x:c>
      <x:c r="D6" s="9" t="str">
        <x:v>Model integrity</x:v>
      </x:c>
      <x:c r="E6" s="10" t="str">
        <x:v>Model integrity</x:v>
      </x:c>
      <x:c r="F6" s="2"/>
      <x:c r="G6" s="2"/>
      <x:c r="H6" s="2"/>
      <x:c r="I6" s="2"/>
      <x:c r="J6" s="2"/>
      <x:c r="K6" s="2"/>
      <x:c r="L6" s="2"/>
      <x:c r="M6" s="2"/>
      <x:c r="N6" s="2"/>
      <x:c r="O6" s="2"/>
      <x:c r="P6" s="2"/>
      <x:c r="Q6" s="2"/>
      <x:c r="R6" s="2"/>
      <x:c r="S6" s="2"/>
      <x:c r="T6" s="2"/>
      <x:c r="U6" s="2"/>
      <x:c r="V6" s="2"/>
      <x:c r="W6" s="2"/>
      <x:c r="X6" s="2"/>
      <x:c r="Y6" s="2"/>
      <x:c r="Z6" s="2"/>
      <x:c r="AA6" s="2"/>
      <x:c r="AB6" s="2"/>
      <x:c r="AC6" s="2"/>
      <x:c r="AD6" s="2"/>
      <x:c r="AE6" s="2"/>
      <x:c r="AF6" s="2"/>
      <x:c r="AG6" s="2"/>
      <x:c r="AH6" s="2"/>
      <x:c r="AI6" s="2"/>
      <x:c r="AJ6" s="2"/>
      <x:c r="AK6" s="2"/>
      <x:c r="AL6" s="2"/>
      <x:c r="AM6" s="2"/>
      <x:c r="AN6" s="2"/>
      <x:c r="AO6" s="2"/>
      <x:c r="AP6" s="2"/>
      <x:c r="AQ6" s="2"/>
      <x:c r="AR6" s="2"/>
      <x:c r="AS6" s="2"/>
    </x:row>
    <x:row r="7">
      <x:c r="B7" s="26" t="str">
        <x:v>Check</x:v>
      </x:c>
      <x:c r="C7" s="27" t="str">
        <x:v>Requirement</x:v>
      </x:c>
      <x:c r="D7" s="27" t="str">
        <x:v>Difference or count</x:v>
      </x:c>
      <x:c r="E7" s="27" t="str">
        <x:v>Status</x:v>
      </x:c>
      <x:c r="F7" s="2"/>
      <x:c r="G7" s="2"/>
      <x:c r="H7" s="2"/>
      <x:c r="I7" s="2"/>
      <x:c r="J7" s="2"/>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row>
    <x:row r="8">
      <x:c r="B8" s="28" t="str">
        <x:v>C01</x:v>
      </x:c>
      <x:c r="C8" s="28" t="str">
        <x:v>six lineages are present</x:v>
      </x:c>
      <x:c r="D8" s="113" t="n">
        <x:f>COUNTA(Lineages!B8:B13)-6</x:f>
        <x:v>0</x:v>
      </x:c>
      <x:c r="E8" s="30" t="str">
        <x:f>IF(D8=0,"PASS","FAIL")</x:f>
        <x:v>PASS</x:v>
      </x:c>
      <x:c r="F8" s="2"/>
      <x:c r="G8" s="2"/>
      <x:c r="H8" s="2"/>
      <x:c r="I8" s="2"/>
      <x:c r="J8" s="2"/>
      <x:c r="K8" s="2"/>
      <x:c r="L8" s="2"/>
      <x:c r="M8" s="2"/>
      <x:c r="N8" s="2"/>
      <x:c r="O8" s="2"/>
      <x:c r="P8" s="2"/>
      <x:c r="Q8" s="2"/>
      <x:c r="R8" s="2"/>
      <x:c r="S8" s="2"/>
      <x:c r="T8" s="2"/>
      <x:c r="U8" s="2"/>
      <x:c r="V8" s="2"/>
      <x:c r="W8" s="2"/>
      <x:c r="X8" s="2"/>
      <x:c r="Y8" s="2"/>
      <x:c r="Z8" s="2"/>
      <x:c r="AA8" s="2"/>
      <x:c r="AB8" s="2"/>
      <x:c r="AC8" s="2"/>
      <x:c r="AD8" s="2"/>
      <x:c r="AE8" s="2"/>
      <x:c r="AF8" s="2"/>
      <x:c r="AG8" s="2"/>
      <x:c r="AH8" s="2"/>
      <x:c r="AI8" s="2"/>
      <x:c r="AJ8" s="2"/>
      <x:c r="AK8" s="2"/>
      <x:c r="AL8" s="2"/>
      <x:c r="AM8" s="2"/>
      <x:c r="AN8" s="2"/>
      <x:c r="AO8" s="2"/>
      <x:c r="AP8" s="2"/>
      <x:c r="AQ8" s="2"/>
      <x:c r="AR8" s="2"/>
      <x:c r="AS8" s="2"/>
    </x:row>
    <x:row r="9">
      <x:c r="B9" s="28" t="str">
        <x:v>C02</x:v>
      </x:c>
      <x:c r="C9" s="28" t="str">
        <x:v>five geometries are present</x:v>
      </x:c>
      <x:c r="D9" s="113" t="n">
        <x:f>COUNTA(Geometries!B8:B12)-5</x:f>
        <x:v>0</x:v>
      </x:c>
      <x:c r="E9" s="30" t="str">
        <x:f>IF(D9=0,"PASS","FAIL")</x:f>
        <x:v>PASS</x:v>
      </x:c>
      <x:c r="F9" s="2"/>
      <x:c r="G9" s="2"/>
      <x:c r="H9" s="2"/>
      <x:c r="I9" s="2"/>
      <x:c r="J9" s="2"/>
      <x:c r="K9" s="2"/>
      <x:c r="L9" s="2"/>
      <x:c r="M9" s="2"/>
      <x:c r="N9" s="2"/>
      <x:c r="O9" s="2"/>
      <x:c r="P9" s="2"/>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row>
    <x:row r="10">
      <x:c r="B10" s="28" t="str">
        <x:v>C03</x:v>
      </x:c>
      <x:c r="C10" s="28" t="str">
        <x:v>thirty pairs are present</x:v>
      </x:c>
      <x:c r="D10" s="113" t="n">
        <x:f>COUNTA('Pair Build'!B8:B37)-30</x:f>
        <x:v>0</x:v>
      </x:c>
      <x:c r="E10" s="30" t="str">
        <x:f>IF(D10=0,"PASS","FAIL")</x:f>
        <x:v>PASS</x:v>
      </x:c>
      <x:c r="F10" s="2"/>
      <x:c r="G10" s="2"/>
      <x:c r="H10" s="2"/>
      <x:c r="I10" s="2"/>
      <x:c r="J10" s="2"/>
      <x:c r="K10" s="2"/>
      <x:c r="L10" s="2"/>
      <x:c r="M10" s="2"/>
      <x:c r="N10" s="2"/>
      <x:c r="O10" s="2"/>
      <x:c r="P10" s="2"/>
      <x:c r="Q10" s="2"/>
      <x:c r="R10" s="2"/>
      <x:c r="S10" s="2"/>
      <x:c r="T10" s="2"/>
      <x:c r="U10" s="2"/>
      <x:c r="V10" s="2"/>
      <x:c r="W10" s="2"/>
      <x:c r="X10" s="2"/>
      <x:c r="Y10" s="2"/>
      <x:c r="Z10" s="2"/>
      <x:c r="AA10" s="2"/>
      <x:c r="AB10" s="2"/>
      <x:c r="AC10" s="2"/>
      <x:c r="AD10" s="2"/>
      <x:c r="AE10" s="2"/>
      <x:c r="AF10" s="2"/>
      <x:c r="AG10" s="2"/>
      <x:c r="AH10" s="2"/>
      <x:c r="AI10" s="2"/>
      <x:c r="AJ10" s="2"/>
      <x:c r="AK10" s="2"/>
      <x:c r="AL10" s="2"/>
      <x:c r="AM10" s="2"/>
      <x:c r="AN10" s="2"/>
      <x:c r="AO10" s="2"/>
      <x:c r="AP10" s="2"/>
      <x:c r="AQ10" s="2"/>
      <x:c r="AR10" s="2"/>
      <x:c r="AS10" s="2"/>
    </x:row>
    <x:row r="11">
      <x:c r="B11" s="28" t="str">
        <x:v>C04</x:v>
      </x:c>
      <x:c r="C11" s="28" t="str">
        <x:v>thirty-two worlds are present</x:v>
      </x:c>
      <x:c r="D11" s="113" t="n">
        <x:f>COUNTA('Pair Worlds'!B8:B39)-32</x:f>
        <x:v>0</x:v>
      </x:c>
      <x:c r="E11" s="30" t="str">
        <x:f>IF(D11=0,"PASS","FAIL")</x:f>
        <x:v>PASS</x:v>
      </x:c>
      <x:c r="F11" s="2"/>
      <x:c r="G11" s="2"/>
      <x:c r="H11" s="2"/>
      <x:c r="I11" s="2"/>
      <x:c r="J11" s="2"/>
      <x:c r="K11" s="2"/>
      <x:c r="L11" s="2"/>
      <x:c r="M11" s="2"/>
      <x:c r="N11" s="2"/>
      <x:c r="O11" s="2"/>
      <x:c r="P11" s="2"/>
      <x:c r="Q11" s="2"/>
      <x:c r="R11" s="2"/>
      <x:c r="S11" s="2"/>
      <x:c r="T11" s="2"/>
      <x:c r="U11" s="2"/>
      <x:c r="V11" s="2"/>
      <x:c r="W11" s="2"/>
      <x:c r="X11" s="2"/>
      <x:c r="Y11" s="2"/>
      <x:c r="Z11" s="2"/>
      <x:c r="AA11" s="2"/>
      <x:c r="AB11" s="2"/>
      <x:c r="AC11" s="2"/>
      <x:c r="AD11" s="2"/>
      <x:c r="AE11" s="2"/>
      <x:c r="AF11" s="2"/>
      <x:c r="AG11" s="2"/>
      <x:c r="AH11" s="2"/>
      <x:c r="AI11" s="2"/>
      <x:c r="AJ11" s="2"/>
      <x:c r="AK11" s="2"/>
      <x:c r="AL11" s="2"/>
      <x:c r="AM11" s="2"/>
      <x:c r="AN11" s="2"/>
      <x:c r="AO11" s="2"/>
      <x:c r="AP11" s="2"/>
      <x:c r="AQ11" s="2"/>
      <x:c r="AR11" s="2"/>
      <x:c r="AS11" s="2"/>
    </x:row>
    <x:row r="12">
      <x:c r="B12" s="28" t="str">
        <x:v>C05</x:v>
      </x:c>
      <x:c r="C12" s="28" t="str">
        <x:v>nine hundred sixty pair-world records are present</x:v>
      </x:c>
      <x:c r="D12" s="113" t="n">
        <x:f>COUNTA('Pair Worlds'!B46:B1005)-960</x:f>
        <x:v>0</x:v>
      </x:c>
      <x:c r="E12" s="30" t="str">
        <x:f>IF(D12=0,"PASS","FAIL")</x:f>
        <x:v>PASS</x:v>
      </x:c>
      <x:c r="F12" s="2"/>
      <x:c r="G12" s="2"/>
      <x:c r="H12" s="2"/>
      <x:c r="I12" s="2"/>
      <x:c r="J12" s="2"/>
      <x:c r="K12" s="2"/>
      <x:c r="L12" s="2"/>
      <x:c r="M12" s="2"/>
      <x:c r="N12" s="2"/>
      <x:c r="O12" s="2"/>
      <x:c r="P12" s="2"/>
      <x:c r="Q12" s="2"/>
      <x:c r="R12" s="2"/>
      <x:c r="S12" s="2"/>
      <x:c r="T12" s="2"/>
      <x:c r="U12" s="2"/>
      <x:c r="V12" s="2"/>
      <x:c r="W12" s="2"/>
      <x:c r="X12" s="2"/>
      <x:c r="Y12" s="2"/>
      <x:c r="Z12" s="2"/>
      <x:c r="AA12" s="2"/>
      <x:c r="AB12" s="2"/>
      <x:c r="AC12" s="2"/>
      <x:c r="AD12" s="2"/>
      <x:c r="AE12" s="2"/>
      <x:c r="AF12" s="2"/>
      <x:c r="AG12" s="2"/>
      <x:c r="AH12" s="2"/>
      <x:c r="AI12" s="2"/>
      <x:c r="AJ12" s="2"/>
      <x:c r="AK12" s="2"/>
      <x:c r="AL12" s="2"/>
      <x:c r="AM12" s="2"/>
      <x:c r="AN12" s="2"/>
      <x:c r="AO12" s="2"/>
      <x:c r="AP12" s="2"/>
      <x:c r="AQ12" s="2"/>
      <x:c r="AR12" s="2"/>
      <x:c r="AS12" s="2"/>
    </x:row>
    <x:row r="13">
      <x:c r="B13" s="28" t="str">
        <x:v>C06</x:v>
      </x:c>
      <x:c r="C13" s="28" t="str">
        <x:v>all pair-world statuses are populated</x:v>
      </x:c>
      <x:c r="D13" s="113" t="n">
        <x:f>COUNTBLANK('Pair Worlds'!U46:U1005)</x:f>
        <x:v>0</x:v>
      </x:c>
      <x:c r="E13" s="30" t="str">
        <x:f>IF(D13=0,"PASS","FAIL")</x:f>
        <x:v>PASS</x:v>
      </x:c>
      <x:c r="F13" s="2"/>
      <x:c r="G13" s="2"/>
      <x:c r="H13" s="2"/>
      <x:c r="I13" s="2"/>
      <x:c r="J13" s="2"/>
      <x:c r="K13" s="2"/>
      <x:c r="L13" s="2"/>
      <x:c r="M13" s="2"/>
      <x:c r="N13" s="2"/>
      <x:c r="O13" s="2"/>
      <x:c r="P13" s="2"/>
      <x:c r="Q13" s="2"/>
      <x:c r="R13" s="2"/>
      <x:c r="S13" s="2"/>
      <x:c r="T13" s="2"/>
      <x:c r="U13" s="2"/>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row>
    <x:row r="14">
      <x:c r="B14" s="28" t="str">
        <x:v>C07</x:v>
      </x:c>
      <x:c r="C14" s="28" t="str">
        <x:v>all pair-world statuses are PASS or FAIL</x:v>
      </x:c>
      <x:c r="D14" s="113" t="n">
        <x:f>COUNTA('Pair Worlds'!U46:U1005)-COUNTIFS('Pair Worlds'!U46:U1005,"PASS")-COUNTIFS('Pair Worlds'!U46:U1005,"FAIL")</x:f>
        <x:v>0</x:v>
      </x:c>
      <x:c r="E14" s="30" t="str">
        <x:f>IF(D14=0,"PASS","FAIL")</x:f>
        <x:v>PASS</x:v>
      </x:c>
      <x:c r="F14" s="2"/>
      <x:c r="G14" s="2"/>
      <x:c r="H14" s="2"/>
      <x:c r="I14" s="2"/>
      <x:c r="J14" s="2"/>
      <x:c r="K14" s="2"/>
      <x:c r="L14" s="2"/>
      <x:c r="M14" s="2"/>
      <x:c r="N14" s="2"/>
      <x:c r="O14" s="2"/>
      <x:c r="P14" s="2"/>
      <x:c r="Q14" s="2"/>
      <x:c r="R14" s="2"/>
      <x:c r="S14" s="2"/>
      <x:c r="T14" s="2"/>
      <x:c r="U14" s="2"/>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row>
    <x:row r="15">
      <x:c r="B15" s="28" t="str">
        <x:v>C08</x:v>
      </x:c>
      <x:c r="C15" s="28" t="str">
        <x:v>each pair has thirty-two world results</x:v>
      </x:c>
      <x:c r="D15" s="113" t="n">
        <x:f>COUNTA('Pair Worlds'!C46:C1005)/COUNTA('Pair Build'!B8:B37)-32</x:f>
        <x:v>0</x:v>
      </x:c>
      <x:c r="E15" s="30" t="str">
        <x:f>IF(D15=0,"PASS","FAIL")</x:f>
        <x:v>PASS</x:v>
      </x:c>
      <x:c r="F15" s="2"/>
      <x:c r="G15" s="2"/>
      <x:c r="H15" s="2"/>
      <x:c r="I15" s="2"/>
      <x:c r="J15" s="2"/>
      <x:c r="K15" s="2"/>
      <x:c r="L15" s="2"/>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row>
    <x:row r="16">
      <x:c r="B16" s="28" t="str">
        <x:v>C09</x:v>
      </x:c>
      <x:c r="C16" s="28" t="str">
        <x:v>pair pass counts do not exceed thirty-two</x:v>
      </x:c>
      <x:c r="D16" s="113" t="n">
        <x:f>COUNTIFS('Pair Build'!AL8:AL37,"&gt;32")</x:f>
        <x:v>0</x:v>
      </x:c>
      <x:c r="E16" s="30" t="str">
        <x:f>IF(D16=0,"PASS","FAIL")</x:f>
        <x:v>PASS</x:v>
      </x:c>
      <x:c r="F16" s="2"/>
      <x:c r="G16" s="2"/>
      <x:c r="H16" s="2"/>
      <x:c r="I16" s="2"/>
      <x:c r="J16" s="2"/>
      <x:c r="K16" s="2"/>
      <x:c r="L16" s="2"/>
      <x:c r="M16" s="2"/>
      <x:c r="N16" s="2"/>
      <x:c r="O16" s="2"/>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row>
    <x:row r="17">
      <x:c r="B17" s="28" t="str">
        <x:v>C10</x:v>
      </x:c>
      <x:c r="C17" s="28" t="str">
        <x:v>every pair fails at least one declared world</x:v>
      </x:c>
      <x:c r="D17" s="113" t="n">
        <x:f>COUNTIFS('Pair Build'!AL8:AL37,32)</x:f>
        <x:v>0</x:v>
      </x:c>
      <x:c r="E17" s="30" t="str">
        <x:f>IF(D17=0,"PASS","FAIL")</x:f>
        <x:v>PASS</x:v>
      </x:c>
      <x:c r="F17" s="2"/>
      <x:c r="G17" s="2"/>
      <x:c r="H17" s="2"/>
      <x:c r="I17" s="2"/>
      <x:c r="J17" s="2"/>
      <x:c r="K17" s="2"/>
      <x:c r="L17" s="2"/>
      <x:c r="M17" s="2"/>
      <x:c r="N17" s="2"/>
      <x:c r="O17" s="2"/>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row>
    <x:row r="18">
      <x:c r="B18" s="28" t="str">
        <x:v>C11</x:v>
      </x:c>
      <x:c r="C18" s="28" t="str">
        <x:v>L1 G1 mobile payload reproduces Pass 74</x:v>
      </x:c>
      <x:c r="D18" s="113" t="n">
        <x:f>'Pair Build'!I8+'Pair Build'!J8-674.7900837520938</x:f>
        <x:v>0</x:v>
      </x:c>
      <x:c r="E18" s="30" t="str">
        <x:f>IF(ABS(D18)&lt;0.000001,"PASS","FAIL")</x:f>
        <x:v>PASS</x:v>
      </x:c>
      <x:c r="F18" s="2"/>
      <x:c r="G18" s="2"/>
      <x:c r="H18" s="2"/>
      <x:c r="I18" s="2"/>
      <x:c r="J18" s="2"/>
      <x:c r="K18" s="2"/>
      <x:c r="L18" s="2"/>
      <x:c r="M18" s="2"/>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row>
    <x:row r="19">
      <x:c r="B19" s="28" t="str">
        <x:v>C12</x:v>
      </x:c>
      <x:c r="C19" s="28" t="str">
        <x:v>L1 G2 mobile payload reproduces Pass 74</x:v>
      </x:c>
      <x:c r="D19" s="113" t="n">
        <x:f>'Pair Build'!I9+'Pair Build'!J9-659.7900837520938</x:f>
        <x:v>0</x:v>
      </x:c>
      <x:c r="E19" s="30" t="str">
        <x:f>IF(ABS(D19)&lt;0.000001,"PASS","FAIL")</x:f>
        <x:v>PASS</x:v>
      </x:c>
      <x:c r="F19" s="2"/>
      <x:c r="G19" s="2"/>
      <x:c r="H19" s="2"/>
      <x:c r="I19" s="2"/>
      <x:c r="J19" s="2"/>
      <x:c r="K19" s="2"/>
      <x:c r="L19" s="2"/>
      <x:c r="M19" s="2"/>
      <x:c r="N19" s="2"/>
      <x:c r="O19" s="2"/>
      <x:c r="P19" s="2"/>
      <x:c r="Q19" s="2"/>
      <x:c r="R19" s="2"/>
      <x:c r="S19" s="2"/>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row>
    <x:row r="20">
      <x:c r="B20" s="28" t="str">
        <x:v>C13</x:v>
      </x:c>
      <x:c r="C20" s="28" t="str">
        <x:v>L1 G3 mobile payload reproduces Pass 74</x:v>
      </x:c>
      <x:c r="D20" s="113" t="n">
        <x:f>'Pair Build'!I10+'Pair Build'!J10-669.7900837520938</x:f>
        <x:v>0</x:v>
      </x:c>
      <x:c r="E20" s="30" t="str">
        <x:f>IF(ABS(D20)&lt;0.000001,"PASS","FAIL")</x:f>
        <x:v>PASS</x:v>
      </x:c>
      <x:c r="F20" s="2"/>
      <x:c r="G20" s="2"/>
      <x:c r="H20" s="2"/>
      <x:c r="I20" s="2"/>
      <x:c r="J20" s="2"/>
      <x:c r="K20" s="2"/>
      <x:c r="L20" s="2"/>
      <x:c r="M20" s="2"/>
      <x:c r="N20" s="2"/>
      <x:c r="O20" s="2"/>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row>
    <x:row r="21">
      <x:c r="B21" s="28" t="str">
        <x:v>C14</x:v>
      </x:c>
      <x:c r="C21" s="28" t="str">
        <x:v>L1 G4 mobile payload reproduces Pass 74</x:v>
      </x:c>
      <x:c r="D21" s="113" t="n">
        <x:f>'Pair Build'!I11+'Pair Build'!J11-291.35801675041876</x:f>
        <x:v>0</x:v>
      </x:c>
      <x:c r="E21" s="30" t="str">
        <x:f>IF(ABS(D21)&lt;0.000001,"PASS","FAIL")</x:f>
        <x:v>PASS</x:v>
      </x:c>
      <x:c r="F21" s="2"/>
      <x:c r="G21" s="2"/>
      <x:c r="H21" s="2"/>
      <x:c r="I21" s="2"/>
      <x:c r="J21" s="2"/>
      <x:c r="K21" s="2"/>
      <x:c r="L21" s="2"/>
      <x:c r="M21" s="2"/>
      <x:c r="N21" s="2"/>
      <x:c r="O21" s="2"/>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row>
    <x:row r="22">
      <x:c r="B22" s="28" t="str">
        <x:v>C15</x:v>
      </x:c>
      <x:c r="C22" s="28" t="str">
        <x:v>L1 G5 mobile payload reproduces Pass 74</x:v>
      </x:c>
      <x:c r="D22" s="113" t="n">
        <x:f>'Pair Build'!I12+'Pair Build'!J12-784.7900837520938</x:f>
        <x:v>0</x:v>
      </x:c>
      <x:c r="E22" s="30" t="str">
        <x:f>IF(ABS(D22)&lt;0.000001,"PASS","FAIL")</x:f>
        <x:v>PASS</x:v>
      </x:c>
      <x:c r="F22" s="2"/>
      <x:c r="G22" s="2"/>
      <x:c r="H22" s="2"/>
      <x:c r="I22" s="2"/>
      <x:c r="J22" s="2"/>
      <x:c r="K22" s="2"/>
      <x:c r="L22" s="2"/>
      <x:c r="M22" s="2"/>
      <x:c r="N22" s="2"/>
      <x:c r="O22" s="2"/>
      <x:c r="P22" s="2"/>
      <x:c r="Q22" s="2"/>
      <x:c r="R22" s="2"/>
      <x:c r="S22" s="2"/>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row>
    <x:row r="23">
      <x:c r="B23" s="28" t="str">
        <x:v>C16</x:v>
      </x:c>
      <x:c r="C23" s="28" t="str">
        <x:v>L1 G1 mobile cube reproduces Pass 74</x:v>
      </x:c>
      <x:c r="D23" s="113" t="n">
        <x:f>'Pair Build'!K8-2810</x:f>
        <x:v>0</x:v>
      </x:c>
      <x:c r="E23" s="30" t="str">
        <x:f>IF(ABS(D23)&lt;0.000001,"PASS","FAIL")</x:f>
        <x:v>PASS</x:v>
      </x:c>
      <x:c r="F23" s="2"/>
      <x:c r="G23" s="2"/>
      <x:c r="H23" s="2"/>
      <x:c r="I23" s="2"/>
      <x:c r="J23" s="2"/>
      <x:c r="K23" s="2"/>
      <x:c r="L23" s="2"/>
      <x:c r="M23" s="2"/>
      <x:c r="N23" s="2"/>
      <x:c r="O23" s="2"/>
      <x:c r="P23" s="2"/>
      <x:c r="Q23" s="2"/>
      <x:c r="R23" s="2"/>
      <x:c r="S23" s="2"/>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row>
    <x:row r="24">
      <x:c r="B24" s="28" t="str">
        <x:v>C17</x:v>
      </x:c>
      <x:c r="C24" s="28" t="str">
        <x:v>L1 G2 mobile cube reproduces Pass 74</x:v>
      </x:c>
      <x:c r="D24" s="113" t="n">
        <x:f>'Pair Build'!K9-2750</x:f>
        <x:v>0</x:v>
      </x:c>
      <x:c r="E24" s="30" t="str">
        <x:f>IF(ABS(D24)&lt;0.000001,"PASS","FAIL")</x:f>
        <x:v>PASS</x:v>
      </x:c>
      <x:c r="F24" s="2"/>
      <x:c r="G24" s="2"/>
      <x:c r="H24" s="2"/>
      <x:c r="I24" s="2"/>
      <x:c r="J24" s="2"/>
      <x:c r="K24" s="2"/>
      <x:c r="L24" s="2"/>
      <x:c r="M24" s="2"/>
      <x:c r="N24" s="2"/>
      <x:c r="O24" s="2"/>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row>
    <x:row r="25">
      <x:c r="B25" s="28" t="str">
        <x:v>C18</x:v>
      </x:c>
      <x:c r="C25" s="28" t="str">
        <x:v>L1 G3 mobile cube reproduces Pass 74</x:v>
      </x:c>
      <x:c r="D25" s="113" t="n">
        <x:f>'Pair Build'!K10-2790</x:f>
        <x:v>0</x:v>
      </x:c>
      <x:c r="E25" s="30" t="str">
        <x:f>IF(ABS(D25)&lt;0.000001,"PASS","FAIL")</x:f>
        <x:v>PASS</x:v>
      </x:c>
      <x:c r="F25" s="2"/>
      <x:c r="G25" s="2"/>
      <x:c r="H25" s="2"/>
      <x:c r="I25" s="2"/>
      <x:c r="J25" s="2"/>
      <x:c r="K25" s="2"/>
      <x:c r="L25" s="2"/>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row>
    <x:row r="26">
      <x:c r="B26" s="28" t="str">
        <x:v>C19</x:v>
      </x:c>
      <x:c r="C26" s="28" t="str">
        <x:v>L1 G4 mobile cube reproduces Pass 74</x:v>
      </x:c>
      <x:c r="D26" s="113" t="n">
        <x:f>'Pair Build'!K11-1206.8</x:f>
        <x:v>0</x:v>
      </x:c>
      <x:c r="E26" s="30" t="str">
        <x:f>IF(ABS(D26)&lt;0.000001,"PASS","FAIL")</x:f>
        <x:v>PASS</x:v>
      </x:c>
      <x:c r="F26" s="2"/>
      <x:c r="G26" s="2"/>
      <x:c r="H26" s="2"/>
      <x:c r="I26" s="2"/>
      <x:c r="J26" s="2"/>
      <x:c r="K26" s="2"/>
      <x:c r="L26" s="2"/>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row>
    <x:row r="27">
      <x:c r="B27" s="28" t="str">
        <x:v>C20</x:v>
      </x:c>
      <x:c r="C27" s="28" t="str">
        <x:v>L1 G5 mobile cube reproduces Pass 74</x:v>
      </x:c>
      <x:c r="D27" s="113" t="n">
        <x:f>'Pair Build'!K12-3050</x:f>
        <x:v>0</x:v>
      </x:c>
      <x:c r="E27" s="30" t="str">
        <x:f>IF(ABS(D27)&lt;0.000001,"PASS","FAIL")</x:f>
        <x:v>PASS</x:v>
      </x:c>
      <x:c r="F27" s="2"/>
      <x:c r="G27" s="2"/>
      <x:c r="H27" s="2"/>
      <x:c r="I27" s="2"/>
      <x:c r="J27" s="2"/>
      <x:c r="K27" s="2"/>
      <x:c r="L27" s="2"/>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row>
    <x:row r="28">
      <x:c r="B28" s="28" t="str">
        <x:v>C21</x:v>
      </x:c>
      <x:c r="C28" s="28" t="str">
        <x:v>L1 G1 transported mass reproduces Pass 74</x:v>
      </x:c>
      <x:c r="D28" s="113" t="n">
        <x:f>'Pair Build'!T8-1124.7900837520938</x:f>
        <x:v>0</x:v>
      </x:c>
      <x:c r="E28" s="30" t="str">
        <x:f>IF(ABS(D28)&lt;0.000001,"PASS","FAIL")</x:f>
        <x:v>PASS</x:v>
      </x:c>
      <x:c r="F28" s="2"/>
      <x:c r="G28" s="2"/>
      <x:c r="H28" s="2"/>
      <x:c r="I28" s="2"/>
      <x:c r="J28" s="2"/>
      <x:c r="K28" s="2"/>
      <x:c r="L28" s="2"/>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row>
    <x:row r="29">
      <x:c r="B29" s="28" t="str">
        <x:v>C22</x:v>
      </x:c>
      <x:c r="C29" s="28" t="str">
        <x:v>L1 G2 transported mass reproduces Pass 74</x:v>
      </x:c>
      <x:c r="D29" s="113" t="n">
        <x:f>'Pair Build'!T9-1199.7900837520938</x:f>
        <x:v>0</x:v>
      </x:c>
      <x:c r="E29" s="30" t="str">
        <x:f>IF(ABS(D29)&lt;0.000001,"PASS","FAIL")</x:f>
        <x:v>PASS</x:v>
      </x:c>
      <x:c r="F29" s="2"/>
      <x:c r="G29" s="2"/>
      <x:c r="H29" s="2"/>
      <x:c r="I29" s="2"/>
      <x:c r="J29" s="2"/>
      <x:c r="K29" s="2"/>
      <x:c r="L29" s="2"/>
      <x:c r="M29" s="2"/>
      <x:c r="N29" s="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row>
    <x:row r="30">
      <x:c r="B30" s="28" t="str">
        <x:v>C23</x:v>
      </x:c>
      <x:c r="C30" s="28" t="str">
        <x:v>L1 G3 transported mass reproduces Pass 74</x:v>
      </x:c>
      <x:c r="D30" s="113" t="n">
        <x:f>'Pair Build'!T10-1289.7900837520938</x:f>
        <x:v>0</x:v>
      </x:c>
      <x:c r="E30" s="30" t="str">
        <x:f>IF(ABS(D30)&lt;0.000001,"PASS","FAIL")</x:f>
        <x:v>PASS</x:v>
      </x:c>
      <x:c r="F30" s="2"/>
      <x:c r="G30" s="2"/>
      <x:c r="H30" s="2"/>
      <x:c r="I30" s="2"/>
      <x:c r="J30" s="2"/>
      <x:c r="K30" s="2"/>
      <x:c r="L30" s="2"/>
      <x:c r="M30" s="2"/>
      <x:c r="N30" s="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row>
    <x:row r="31">
      <x:c r="B31" s="28" t="str">
        <x:v>C24</x:v>
      </x:c>
      <x:c r="C31" s="28" t="str">
        <x:v>L1 G4 transported mass reproduces Pass 74</x:v>
      </x:c>
      <x:c r="D31" s="113" t="n">
        <x:f>'Pair Build'!T11-471.35801675041876</x:f>
        <x:v>0</x:v>
      </x:c>
      <x:c r="E31" s="30" t="str">
        <x:f>IF(ABS(D31)&lt;0.000001,"PASS","FAIL")</x:f>
        <x:v>PASS</x:v>
      </x:c>
      <x:c r="F31" s="2"/>
      <x:c r="G31" s="2"/>
      <x:c r="H31" s="2"/>
      <x:c r="I31" s="2"/>
      <x:c r="J31" s="2"/>
      <x:c r="K31" s="2"/>
      <x:c r="L31" s="2"/>
      <x:c r="M31" s="2"/>
      <x:c r="N31" s="2"/>
      <x:c r="O31" s="2"/>
      <x:c r="P31" s="2"/>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row>
    <x:row r="32">
      <x:c r="B32" s="28" t="str">
        <x:v>C25</x:v>
      </x:c>
      <x:c r="C32" s="28" t="str">
        <x:v>L1 G5 transported mass reproduces Pass 74</x:v>
      </x:c>
      <x:c r="D32" s="113" t="n">
        <x:f>'Pair Build'!T12-1504.7900837520938</x:f>
        <x:v>0</x:v>
      </x:c>
      <x:c r="E32" s="30" t="str">
        <x:f>IF(ABS(D32)&lt;0.000001,"PASS","FAIL")</x:f>
        <x:v>PASS</x:v>
      </x:c>
      <x:c r="F32" s="2"/>
      <x:c r="G32" s="2"/>
      <x:c r="H32" s="2"/>
      <x:c r="I32" s="2"/>
      <x:c r="J32" s="2"/>
      <x:c r="K32" s="2"/>
      <x:c r="L32" s="2"/>
      <x:c r="M32" s="2"/>
      <x:c r="N32" s="2"/>
      <x:c r="O32" s="2"/>
      <x:c r="P32" s="2"/>
      <x:c r="Q32" s="2"/>
      <x:c r="R32" s="2"/>
      <x:c r="S32" s="2"/>
      <x:c r="T32" s="2"/>
      <x:c r="U32" s="2"/>
      <x:c r="V32" s="2"/>
      <x:c r="W32" s="2"/>
      <x:c r="X32" s="2"/>
      <x:c r="Y32" s="2"/>
      <x:c r="Z32" s="2"/>
      <x:c r="AA32" s="2"/>
      <x:c r="AB32" s="2"/>
      <x:c r="AC32" s="2"/>
      <x:c r="AD32" s="2"/>
      <x:c r="AE32" s="2"/>
      <x:c r="AF32" s="2"/>
      <x:c r="AG32" s="2"/>
      <x:c r="AH32" s="2"/>
      <x:c r="AI32" s="2"/>
      <x:c r="AJ32" s="2"/>
      <x:c r="AK32" s="2"/>
      <x:c r="AL32" s="2"/>
      <x:c r="AM32" s="2"/>
      <x:c r="AN32" s="2"/>
      <x:c r="AO32" s="2"/>
      <x:c r="AP32" s="2"/>
      <x:c r="AQ32" s="2"/>
      <x:c r="AR32" s="2"/>
      <x:c r="AS32" s="2"/>
    </x:row>
    <x:row r="33">
      <x:c r="B33" s="28" t="str">
        <x:v>C26</x:v>
      </x:c>
      <x:c r="C33" s="28" t="str">
        <x:v>L1 G1 site reproduces Pass 74</x:v>
      </x:c>
      <x:c r="D33" s="113" t="n">
        <x:f>'Pair Build'!AG8-4754.122044857547</x:f>
        <x:v>0</x:v>
      </x:c>
      <x:c r="E33" s="30" t="str">
        <x:f>IF(ABS(D33)&lt;0.00001,"PASS","FAIL")</x:f>
        <x:v>PASS</x:v>
      </x:c>
      <x:c r="F33" s="2"/>
      <x:c r="G33" s="2"/>
      <x:c r="H33" s="2"/>
      <x:c r="I33" s="2"/>
      <x:c r="J33" s="2"/>
      <x:c r="K33" s="2"/>
      <x:c r="L33" s="2"/>
      <x:c r="M33" s="2"/>
      <x:c r="N33" s="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row>
    <x:row r="34">
      <x:c r="B34" s="28" t="str">
        <x:v>C27</x:v>
      </x:c>
      <x:c r="C34" s="28" t="str">
        <x:v>L1 G2 site reproduces Pass 74</x:v>
      </x:c>
      <x:c r="D34" s="113" t="n">
        <x:f>'Pair Build'!AG9-6113.102534743271</x:f>
        <x:v>0</x:v>
      </x:c>
      <x:c r="E34" s="30" t="str">
        <x:f>IF(ABS(D34)&lt;0.00001,"PASS","FAIL")</x:f>
        <x:v>PASS</x:v>
      </x:c>
      <x:c r="F34" s="2"/>
      <x:c r="G34" s="2"/>
      <x:c r="H34" s="2"/>
      <x:c r="I34" s="2"/>
      <x:c r="J34" s="2"/>
      <x:c r="K34" s="2"/>
      <x:c r="L34" s="2"/>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row>
    <x:row r="35">
      <x:c r="B35" s="28" t="str">
        <x:v>C28</x:v>
      </x:c>
      <x:c r="C35" s="28" t="str">
        <x:v>L1 G3 site reproduces Pass 74</x:v>
      </x:c>
      <x:c r="D35" s="113" t="n">
        <x:f>'Pair Build'!AG10-4145.141554971824</x:f>
        <x:v>0</x:v>
      </x:c>
      <x:c r="E35" s="30" t="str">
        <x:f>IF(ABS(D35)&lt;0.00001,"PASS","FAIL")</x:f>
        <x:v>PASS</x:v>
      </x:c>
      <x:c r="F35" s="2"/>
      <x:c r="G35" s="2"/>
      <x:c r="H35" s="2"/>
      <x:c r="I35" s="2"/>
      <x:c r="J35" s="2"/>
      <x:c r="K35" s="2"/>
      <x:c r="L35" s="2"/>
      <x:c r="M35" s="2"/>
      <x:c r="N35" s="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row>
    <x:row r="36">
      <x:c r="B36" s="28" t="str">
        <x:v>C29</x:v>
      </x:c>
      <x:c r="C36" s="28" t="str">
        <x:v>L1 G4 site reproduces Pass 74</x:v>
      </x:c>
      <x:c r="D36" s="113" t="n">
        <x:f>'Pair Build'!AG11-2631.670820143239</x:f>
        <x:v>0</x:v>
      </x:c>
      <x:c r="E36" s="30" t="str">
        <x:f>IF(ABS(D36)&lt;0.00001,"PASS","FAIL")</x:f>
        <x:v>PASS</x:v>
      </x:c>
      <x:c r="F36" s="2"/>
      <x:c r="G36" s="2"/>
      <x:c r="H36" s="2"/>
      <x:c r="I36" s="2"/>
      <x:c r="J36" s="2"/>
      <x:c r="K36" s="2"/>
      <x:c r="L36" s="2"/>
      <x:c r="M36" s="2"/>
      <x:c r="N36" s="2"/>
      <x:c r="O36" s="2"/>
      <x:c r="P36" s="2"/>
      <x:c r="Q36" s="2"/>
      <x:c r="R36" s="2"/>
      <x:c r="S36" s="2"/>
      <x:c r="T36" s="2"/>
      <x:c r="U36" s="2"/>
      <x:c r="V36" s="2"/>
      <x:c r="W36" s="2"/>
      <x:c r="X36" s="2"/>
      <x:c r="Y36" s="2"/>
      <x:c r="Z36" s="2"/>
      <x:c r="AA36" s="2"/>
      <x:c r="AB36" s="2"/>
      <x:c r="AC36" s="2"/>
      <x:c r="AD36" s="2"/>
      <x:c r="AE36" s="2"/>
      <x:c r="AF36" s="2"/>
      <x:c r="AG36" s="2"/>
      <x:c r="AH36" s="2"/>
      <x:c r="AI36" s="2"/>
      <x:c r="AJ36" s="2"/>
      <x:c r="AK36" s="2"/>
      <x:c r="AL36" s="2"/>
      <x:c r="AM36" s="2"/>
      <x:c r="AN36" s="2"/>
      <x:c r="AO36" s="2"/>
      <x:c r="AP36" s="2"/>
      <x:c r="AQ36" s="2"/>
      <x:c r="AR36" s="2"/>
      <x:c r="AS36" s="2"/>
    </x:row>
    <x:row r="37">
      <x:c r="B37" s="28" t="str">
        <x:v>C30</x:v>
      </x:c>
      <x:c r="C37" s="28" t="str">
        <x:v>L1 G5 site reproduces Pass 74</x:v>
      </x:c>
      <x:c r="D37" s="113" t="n">
        <x:f>'Pair Build'!AG12-4549.024494286164</x:f>
        <x:v>0</x:v>
      </x:c>
      <x:c r="E37" s="30" t="str">
        <x:f>IF(ABS(D37)&lt;0.00001,"PASS","FAIL")</x:f>
        <x:v>PASS</x:v>
      </x:c>
      <x:c r="F37" s="2"/>
      <x:c r="G37" s="2"/>
      <x:c r="H37" s="2"/>
      <x:c r="I37" s="2"/>
      <x:c r="J37" s="2"/>
      <x:c r="K37" s="2"/>
      <x:c r="L37" s="2"/>
      <x:c r="M37" s="2"/>
      <x:c r="N37" s="2"/>
      <x:c r="O37" s="2"/>
      <x:c r="P37" s="2"/>
      <x:c r="Q37" s="2"/>
      <x:c r="R37" s="2"/>
      <x:c r="S37" s="2"/>
      <x:c r="T37" s="2"/>
      <x:c r="U37" s="2"/>
      <x:c r="V37" s="2"/>
      <x:c r="W37" s="2"/>
      <x:c r="X37" s="2"/>
      <x:c r="Y37" s="2"/>
      <x:c r="Z37" s="2"/>
      <x:c r="AA37" s="2"/>
      <x:c r="AB37" s="2"/>
      <x:c r="AC37" s="2"/>
      <x:c r="AD37" s="2"/>
      <x:c r="AE37" s="2"/>
      <x:c r="AF37" s="2"/>
      <x:c r="AG37" s="2"/>
      <x:c r="AH37" s="2"/>
      <x:c r="AI37" s="2"/>
      <x:c r="AJ37" s="2"/>
      <x:c r="AK37" s="2"/>
      <x:c r="AL37" s="2"/>
      <x:c r="AM37" s="2"/>
      <x:c r="AN37" s="2"/>
      <x:c r="AO37" s="2"/>
      <x:c r="AP37" s="2"/>
      <x:c r="AQ37" s="2"/>
      <x:c r="AR37" s="2"/>
      <x:c r="AS37" s="2"/>
    </x:row>
    <x:row r="38">
      <x:c r="B38" s="28" t="str">
        <x:v>C31</x:v>
      </x:c>
      <x:c r="C38" s="28" t="str">
        <x:v>L1 G1 full setup reproduces Pass 74</x:v>
      </x:c>
      <x:c r="D38" s="113" t="n">
        <x:f>'Pair Build'!Z8-36</x:f>
        <x:v>0</x:v>
      </x:c>
      <x:c r="E38" s="30" t="str">
        <x:f>IF(ABS(D38)&lt;0.000001,"PASS","FAIL")</x:f>
        <x:v>PASS</x:v>
      </x:c>
      <x:c r="F38" s="2"/>
      <x:c r="G38" s="2"/>
      <x:c r="H38" s="2"/>
      <x:c r="I38" s="2"/>
      <x:c r="J38" s="2"/>
      <x:c r="K38" s="2"/>
      <x:c r="L38" s="2"/>
      <x:c r="M38" s="2"/>
      <x:c r="N38" s="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row>
    <x:row r="39">
      <x:c r="B39" s="28" t="str">
        <x:v>C32</x:v>
      </x:c>
      <x:c r="C39" s="28" t="str">
        <x:v>L1 G2 full setup reproduces Pass 74</x:v>
      </x:c>
      <x:c r="D39" s="113" t="n">
        <x:f>'Pair Build'!Z9-44</x:f>
        <x:v>0</x:v>
      </x:c>
      <x:c r="E39" s="30" t="str">
        <x:f>IF(ABS(D39)&lt;0.000001,"PASS","FAIL")</x:f>
        <x:v>PASS</x:v>
      </x:c>
      <x:c r="F39" s="2"/>
      <x:c r="G39" s="2"/>
      <x:c r="H39" s="2"/>
      <x:c r="I39" s="2"/>
      <x:c r="J39" s="2"/>
      <x:c r="K39" s="2"/>
      <x:c r="L39" s="2"/>
      <x:c r="M39" s="2"/>
      <x:c r="N39" s="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row>
    <x:row r="40">
      <x:c r="B40" s="28" t="str">
        <x:v>C33</x:v>
      </x:c>
      <x:c r="C40" s="28" t="str">
        <x:v>L1 G3 full setup reproduces Pass 74</x:v>
      </x:c>
      <x:c r="D40" s="113" t="n">
        <x:f>'Pair Build'!Z10-30</x:f>
        <x:v>0</x:v>
      </x:c>
      <x:c r="E40" s="30" t="str">
        <x:f>IF(ABS(D40)&lt;0.000001,"PASS","FAIL")</x:f>
        <x:v>PASS</x:v>
      </x:c>
      <x:c r="F40" s="2"/>
      <x:c r="G40" s="2"/>
      <x:c r="H40" s="2"/>
      <x:c r="I40" s="2"/>
      <x:c r="J40" s="2"/>
      <x:c r="K40" s="2"/>
      <x:c r="L40" s="2"/>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row>
    <x:row r="41">
      <x:c r="B41" s="28" t="str">
        <x:v>C34</x:v>
      </x:c>
      <x:c r="C41" s="28" t="str">
        <x:v>L1 G4 full setup reproduces Pass 74</x:v>
      </x:c>
      <x:c r="D41" s="113" t="n">
        <x:f>'Pair Build'!Z11-12</x:f>
        <x:v>0</x:v>
      </x:c>
      <x:c r="E41" s="30" t="str">
        <x:f>IF(ABS(D41)&lt;0.000001,"PASS","FAIL")</x:f>
        <x:v>PASS</x:v>
      </x:c>
      <x:c r="F41" s="2"/>
      <x:c r="G41" s="2"/>
      <x:c r="H41" s="2"/>
      <x:c r="I41" s="2"/>
      <x:c r="J41" s="2"/>
      <x:c r="K41" s="2"/>
      <x:c r="L41" s="2"/>
      <x:c r="M41" s="2"/>
      <x:c r="N41" s="2"/>
      <x:c r="O41" s="2"/>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row>
    <x:row r="42">
      <x:c r="B42" s="28" t="str">
        <x:v>C35</x:v>
      </x:c>
      <x:c r="C42" s="28" t="str">
        <x:v>L1 G5 full setup reproduces Pass 74</x:v>
      </x:c>
      <x:c r="D42" s="113" t="n">
        <x:f>'Pair Build'!Z12-46</x:f>
        <x:v>0</x:v>
      </x:c>
      <x:c r="E42" s="30" t="str">
        <x:f>IF(ABS(D42)&lt;0.000001,"PASS","FAIL")</x:f>
        <x:v>PASS</x:v>
      </x:c>
      <x:c r="F42" s="2"/>
      <x:c r="G42" s="2"/>
      <x:c r="H42" s="2"/>
      <x:c r="I42" s="2"/>
      <x:c r="J42" s="2"/>
      <x:c r="K42" s="2"/>
      <x:c r="L42" s="2"/>
      <x:c r="M42" s="2"/>
      <x:c r="N42" s="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row>
    <x:row r="43">
      <x:c r="B43" s="28" t="str">
        <x:v>C36</x:v>
      </x:c>
      <x:c r="C43" s="28" t="str">
        <x:v>transported systems reconcile payload and tare</x:v>
      </x:c>
      <x:c r="D43" s="113" t="n">
        <x:f>SUM(ABS('Pair Build'!T8-'Pair Build'!I8-'Pair Build'!J8-'Pair Build'!S8),ABS('Pair Build'!T9-'Pair Build'!I9-'Pair Build'!J9-'Pair Build'!S9),ABS('Pair Build'!T10-'Pair Build'!I10-'Pair Build'!J10-'Pair Build'!S10),ABS('Pair Build'!T11-'Pair Build'!I11-'Pair Build'!J11-'Pair Build'!S11),ABS('Pair Build'!T12-'Pair Build'!I12-'Pair Build'!J12-'Pair Build'!S12),ABS('Pair Build'!T13-'Pair Build'!I13-'Pair Build'!J13-'Pair Build'!S13),ABS('Pair Build'!T14-'Pair Build'!I14-'Pair Build'!J14-'Pair Build'!S14),ABS('Pair Build'!T15-'Pair Build'!I15-'Pair Build'!J15-'Pair Build'!S15),ABS('Pair Build'!T16-'Pair Build'!I16-'Pair Build'!J16-'Pair Build'!S16),ABS('Pair Build'!T17-'Pair Build'!I17-'Pair Build'!J17-'Pair Build'!S17),ABS('Pair Build'!T18-'Pair Build'!I18-'Pair Build'!J18-'Pair Build'!S18),ABS('Pair Build'!T19-'Pair Build'!I19-'Pair Build'!J19-'Pair Build'!S19),ABS('Pair Build'!T20-'Pair Build'!I20-'Pair Build'!J20-'Pair Build'!S20),ABS('Pair Build'!T21-'Pair Build'!I21-'Pair Build'!J21-'Pair Build'!S21),ABS('Pair Build'!T22-'Pair Build'!I22-'Pair Build'!J22-'Pair Build'!S22),ABS('Pair Build'!T23-'Pair Build'!I23-'Pair Build'!J23-'Pair Build'!S23),ABS('Pair Build'!T24-'Pair Build'!I24-'Pair Build'!J24-'Pair Build'!S24),ABS('Pair Build'!T25-'Pair Build'!I25-'Pair Build'!J25-'Pair Build'!S25),ABS('Pair Build'!T26-'Pair Build'!I26-'Pair Build'!J26-'Pair Build'!S26),ABS('Pair Build'!T27-'Pair Build'!I27-'Pair Build'!J27-'Pair Build'!S27),ABS('Pair Build'!T28-'Pair Build'!I28-'Pair Build'!J28-'Pair Build'!S28),ABS('Pair Build'!T29-'Pair Build'!I29-'Pair Build'!J29-'Pair Build'!S29),ABS('Pair Build'!T30-'Pair Build'!I30-'Pair Build'!J30-'Pair Build'!S30),ABS('Pair Build'!T31-'Pair Build'!I31-'Pair Build'!J31-'Pair Build'!S31),ABS('Pair Build'!T32-'Pair Build'!I32-'Pair Build'!J32-'Pair Build'!S32),ABS('Pair Build'!T33-'Pair Build'!I33-'Pair Build'!J33-'Pair Build'!S33),ABS('Pair Build'!T34-'Pair Build'!I34-'Pair Build'!J34-'Pair Build'!S34),ABS('Pair Build'!T35-'Pair Build'!I35-'Pair Build'!J35-'Pair Build'!S35),ABS('Pair Build'!T36-'Pair Build'!I36-'Pair Build'!J36-'Pair Build'!S36),ABS('Pair Build'!T37-'Pair Build'!I37-'Pair Build'!J37-'Pair Build'!S37))</x:f>
        <x:v>1.2221335055073723e-12</x:v>
      </x:c>
      <x:c r="E43" s="30" t="str">
        <x:f>IF(ABS(D43)&lt;0.000001,"PASS","FAIL")</x:f>
        <x:v>PASS</x:v>
      </x:c>
      <x:c r="F43" s="2"/>
      <x:c r="G43" s="2"/>
      <x:c r="H43" s="2"/>
      <x:c r="I43" s="2"/>
      <x:c r="J43" s="2"/>
      <x:c r="K43" s="2"/>
      <x:c r="L43" s="2"/>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row>
    <x:row r="44">
      <x:c r="B44" s="28" t="str">
        <x:v>C37</x:v>
      </x:c>
      <x:c r="C44" s="28" t="str">
        <x:v>installed systems add fixed dry mass once</x:v>
      </x:c>
      <x:c r="D44" s="113" t="n">
        <x:f>SUM(ABS('Pair Build'!U8-'Pair Build'!T8-'Pair Build'!H8),ABS('Pair Build'!U9-'Pair Build'!T9-'Pair Build'!H9),ABS('Pair Build'!U10-'Pair Build'!T10-'Pair Build'!H10),ABS('Pair Build'!U11-'Pair Build'!T11-'Pair Build'!H11),ABS('Pair Build'!U12-'Pair Build'!T12-'Pair Build'!H12),ABS('Pair Build'!U13-'Pair Build'!T13-'Pair Build'!H13),ABS('Pair Build'!U14-'Pair Build'!T14-'Pair Build'!H14),ABS('Pair Build'!U15-'Pair Build'!T15-'Pair Build'!H15),ABS('Pair Build'!U16-'Pair Build'!T16-'Pair Build'!H16),ABS('Pair Build'!U17-'Pair Build'!T17-'Pair Build'!H17),ABS('Pair Build'!U18-'Pair Build'!T18-'Pair Build'!H18),ABS('Pair Build'!U19-'Pair Build'!T19-'Pair Build'!H19),ABS('Pair Build'!U20-'Pair Build'!T20-'Pair Build'!H20),ABS('Pair Build'!U21-'Pair Build'!T21-'Pair Build'!H21),ABS('Pair Build'!U22-'Pair Build'!T22-'Pair Build'!H22),ABS('Pair Build'!U23-'Pair Build'!T23-'Pair Build'!H23),ABS('Pair Build'!U24-'Pair Build'!T24-'Pair Build'!H24),ABS('Pair Build'!U25-'Pair Build'!T25-'Pair Build'!H25),ABS('Pair Build'!U26-'Pair Build'!T26-'Pair Build'!H26),ABS('Pair Build'!U27-'Pair Build'!T27-'Pair Build'!H27),ABS('Pair Build'!U28-'Pair Build'!T28-'Pair Build'!H28),ABS('Pair Build'!U29-'Pair Build'!T29-'Pair Build'!H29),ABS('Pair Build'!U30-'Pair Build'!T30-'Pair Build'!H30),ABS('Pair Build'!U31-'Pair Build'!T31-'Pair Build'!H31),ABS('Pair Build'!U32-'Pair Build'!T32-'Pair Build'!H32),ABS('Pair Build'!U33-'Pair Build'!T33-'Pair Build'!H33),ABS('Pair Build'!U34-'Pair Build'!T34-'Pair Build'!H34),ABS('Pair Build'!U35-'Pair Build'!T35-'Pair Build'!H35),ABS('Pair Build'!U36-'Pair Build'!T36-'Pair Build'!H36),ABS('Pair Build'!U37-'Pair Build'!T37-'Pair Build'!H37))</x:f>
        <x:v>1.7053025658242404e-13</x:v>
      </x:c>
      <x:c r="E44" s="30" t="str">
        <x:f>IF(ABS(D44)&lt;0.000001,"PASS","FAIL")</x:f>
        <x:v>PASS</x:v>
      </x:c>
      <x:c r="F44" s="2"/>
      <x:c r="G44" s="2"/>
      <x:c r="H44" s="2"/>
      <x:c r="I44" s="2"/>
      <x:c r="J44" s="2"/>
      <x:c r="K44" s="2"/>
      <x:c r="L44" s="2"/>
      <x:c r="M44" s="2"/>
      <x:c r="N44" s="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row>
    <x:row r="45">
      <x:c r="B45" s="28" t="str">
        <x:v>C38</x:v>
      </x:c>
      <x:c r="C45" s="28" t="str">
        <x:v>all mobile position counts are positive</x:v>
      </x:c>
      <x:c r="D45" s="113" t="n">
        <x:f>COUNTIFS('Pair Build'!L8:L37,"&lt;=0")</x:f>
        <x:v>0</x:v>
      </x:c>
      <x:c r="E45" s="30" t="str">
        <x:f>IF(D45=0,"PASS","FAIL")</x:f>
        <x:v>PASS</x:v>
      </x:c>
      <x:c r="F45" s="2"/>
      <x:c r="G45" s="2"/>
      <x:c r="H45" s="2"/>
      <x:c r="I45" s="2"/>
      <x:c r="J45" s="2"/>
      <x:c r="K45" s="2"/>
      <x:c r="L45" s="2"/>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row>
    <x:row r="46">
      <x:c r="B46" s="28" t="str">
        <x:v>C39</x:v>
      </x:c>
      <x:c r="C46" s="28" t="str">
        <x:v>all pair lifecycle values reconcile</x:v>
      </x:c>
      <x:c r="D46" s="113" t="n">
        <x:f>SUM(ABS('Pair Build'!AR8-'Pair Build'!AP8-'Pair Build'!AQ8*Assumptions!C16),ABS('Pair Build'!AR9-'Pair Build'!AP9-'Pair Build'!AQ9*Assumptions!C16),ABS('Pair Build'!AR10-'Pair Build'!AP10-'Pair Build'!AQ10*Assumptions!C16),ABS('Pair Build'!AR11-'Pair Build'!AP11-'Pair Build'!AQ11*Assumptions!C16),ABS('Pair Build'!AR12-'Pair Build'!AP12-'Pair Build'!AQ12*Assumptions!C16),ABS('Pair Build'!AR13-'Pair Build'!AP13-'Pair Build'!AQ13*Assumptions!C16),ABS('Pair Build'!AR14-'Pair Build'!AP14-'Pair Build'!AQ14*Assumptions!C16),ABS('Pair Build'!AR15-'Pair Build'!AP15-'Pair Build'!AQ15*Assumptions!C16),ABS('Pair Build'!AR16-'Pair Build'!AP16-'Pair Build'!AQ16*Assumptions!C16),ABS('Pair Build'!AR17-'Pair Build'!AP17-'Pair Build'!AQ17*Assumptions!C16),ABS('Pair Build'!AR18-'Pair Build'!AP18-'Pair Build'!AQ18*Assumptions!C16),ABS('Pair Build'!AR19-'Pair Build'!AP19-'Pair Build'!AQ19*Assumptions!C16),ABS('Pair Build'!AR20-'Pair Build'!AP20-'Pair Build'!AQ20*Assumptions!C16),ABS('Pair Build'!AR21-'Pair Build'!AP21-'Pair Build'!AQ21*Assumptions!C16),ABS('Pair Build'!AR22-'Pair Build'!AP22-'Pair Build'!AQ22*Assumptions!C16),ABS('Pair Build'!AR23-'Pair Build'!AP23-'Pair Build'!AQ23*Assumptions!C16),ABS('Pair Build'!AR24-'Pair Build'!AP24-'Pair Build'!AQ24*Assumptions!C16),ABS('Pair Build'!AR25-'Pair Build'!AP25-'Pair Build'!AQ25*Assumptions!C16),ABS('Pair Build'!AR26-'Pair Build'!AP26-'Pair Build'!AQ26*Assumptions!C16),ABS('Pair Build'!AR27-'Pair Build'!AP27-'Pair Build'!AQ27*Assumptions!C16),ABS('Pair Build'!AR28-'Pair Build'!AP28-'Pair Build'!AQ28*Assumptions!C16),ABS('Pair Build'!AR29-'Pair Build'!AP29-'Pair Build'!AQ29*Assumptions!C16),ABS('Pair Build'!AR30-'Pair Build'!AP30-'Pair Build'!AQ30*Assumptions!C16),ABS('Pair Build'!AR31-'Pair Build'!AP31-'Pair Build'!AQ31*Assumptions!C16),ABS('Pair Build'!AR32-'Pair Build'!AP32-'Pair Build'!AQ32*Assumptions!C16),ABS('Pair Build'!AR33-'Pair Build'!AP33-'Pair Build'!AQ33*Assumptions!C16),ABS('Pair Build'!AR34-'Pair Build'!AP34-'Pair Build'!AQ34*Assumptions!C16),ABS('Pair Build'!AR35-'Pair Build'!AP35-'Pair Build'!AQ35*Assumptions!C16),ABS('Pair Build'!AR36-'Pair Build'!AP36-'Pair Build'!AQ36*Assumptions!C16),ABS('Pair Build'!AR37-'Pair Build'!AP37-'Pair Build'!AQ37*Assumptions!C16))</x:f>
        <x:v>2.0463630789890885e-12</x:v>
      </x:c>
      <x:c r="E46" s="30" t="str">
        <x:f>IF(ABS(D46)&lt;0.000001,"PASS","FAIL")</x:f>
        <x:v>PASS</x:v>
      </x:c>
      <x:c r="F46" s="2"/>
      <x:c r="G46" s="2"/>
      <x:c r="H46" s="2"/>
      <x:c r="I46" s="2"/>
      <x:c r="J46" s="2"/>
      <x:c r="K46" s="2"/>
      <x:c r="L46" s="2"/>
      <x:c r="M46" s="2"/>
      <x:c r="N46" s="2"/>
      <x:c r="O46" s="2"/>
      <x:c r="P46" s="2"/>
      <x:c r="Q46" s="2"/>
      <x:c r="R46" s="2"/>
      <x:c r="S46" s="2"/>
      <x:c r="T46" s="2"/>
      <x:c r="U46" s="2"/>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row>
    <x:row r="47">
      <x:c r="B47" s="28" t="str">
        <x:v>C40</x:v>
      </x:c>
      <x:c r="C47" s="28" t="str">
        <x:v>all five L3 pairs require a new host family</x:v>
      </x:c>
      <x:c r="D47" s="113" t="n">
        <x:f>COUNTIFS('Pair Build'!C8:C37,"Transported storage-only",'Pair Build'!AJ8:AJ37,"HOST FAMILY BREAK")-5</x:f>
        <x:v>0</x:v>
      </x:c>
      <x:c r="E47" s="30" t="str">
        <x:f>IF(D47=0,"PASS","FAIL")</x:f>
        <x:v>PASS</x:v>
      </x:c>
      <x:c r="F47" s="2"/>
      <x:c r="G47" s="2"/>
      <x:c r="H47" s="2"/>
      <x:c r="I47" s="2"/>
      <x:c r="J47" s="2"/>
      <x:c r="K47" s="2"/>
      <x:c r="L47" s="2"/>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row>
    <x:row r="48">
      <x:c r="B48" s="28" t="str">
        <x:v>C41</x:v>
      </x:c>
      <x:c r="C48" s="28" t="str">
        <x:v>all five L6 pairs remain T3 firm roles</x:v>
      </x:c>
      <x:c r="D48" s="113" t="n">
        <x:f>COUNTIFS('Pair Build'!C8:C37,"Strategic firm microreactor",'Pair Build'!AK8:AK37,"T3 FIRM")-5</x:f>
        <x:v>0</x:v>
      </x:c>
      <x:c r="E48" s="30" t="str">
        <x:f>IF(D48=0,"PASS","FAIL")</x:f>
        <x:v>PASS</x:v>
      </x:c>
      <x:c r="F48" s="2"/>
      <x:c r="G48" s="2"/>
      <x:c r="H48" s="2"/>
      <x:c r="I48" s="2"/>
      <x:c r="J48" s="2"/>
      <x:c r="K48" s="2"/>
      <x:c r="L48" s="2"/>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row>
    <x:row r="49">
      <x:c r="B49" s="28" t="str">
        <x:v>C42</x:v>
      </x:c>
      <x:c r="C49" s="28" t="str">
        <x:v>strict pair admission remains zero</x:v>
      </x:c>
      <x:c r="D49" s="113" t="n">
        <x:f>SUM('Pair Build'!AM8:AM37)</x:f>
        <x:v>0</x:v>
      </x:c>
      <x:c r="E49" s="30" t="str">
        <x:f>IF(D49=0,"PASS","FAIL")</x:f>
        <x:v>PASS</x:v>
      </x:c>
      <x:c r="F49" s="2"/>
      <x:c r="G49" s="2"/>
      <x:c r="H49" s="2"/>
      <x:c r="I49" s="2"/>
      <x:c r="J49" s="2"/>
      <x:c r="K49" s="2"/>
      <x:c r="L49" s="2"/>
      <x:c r="M49" s="2"/>
      <x:c r="N49" s="2"/>
      <x:c r="O49" s="2"/>
      <x:c r="P49" s="2"/>
      <x:c r="Q49" s="2"/>
      <x:c r="R49" s="2"/>
      <x:c r="S49" s="2"/>
      <x:c r="T49" s="2"/>
      <x:c r="U49" s="2"/>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row>
    <x:row r="50">
      <x:c r="B50" s="28" t="str">
        <x:v>C43</x:v>
      </x:c>
      <x:c r="C50" s="28" t="str">
        <x:v>forty-two evidence gates are present</x:v>
      </x:c>
      <x:c r="D50" s="113" t="n">
        <x:f>COUNTA('Evidence Gates'!B8:B49)-42</x:f>
        <x:v>0</x:v>
      </x:c>
      <x:c r="E50" s="30" t="str">
        <x:f>IF(D50=0,"PASS","FAIL")</x:f>
        <x:v>PASS</x:v>
      </x:c>
      <x:c r="F50" s="2"/>
      <x:c r="G50" s="2"/>
      <x:c r="H50" s="2"/>
      <x:c r="I50" s="2"/>
      <x:c r="J50" s="2"/>
      <x:c r="K50" s="2"/>
      <x:c r="L50" s="2"/>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row>
    <x:row r="51">
      <x:c r="B51" s="28" t="str">
        <x:v>C44</x:v>
      </x:c>
      <x:c r="C51" s="28" t="str">
        <x:v>all evidence gates remain open</x:v>
      </x:c>
      <x:c r="D51" s="113" t="n">
        <x:f>COUNTIFS('Evidence Gates'!F8:F49,"OPEN")-42</x:f>
        <x:v>0</x:v>
      </x:c>
      <x:c r="E51" s="30" t="str">
        <x:f>IF(D51=0,"PASS","FAIL")</x:f>
        <x:v>PASS</x:v>
      </x:c>
      <x:c r="F51" s="2"/>
      <x:c r="G51" s="2"/>
      <x:c r="H51" s="2"/>
      <x:c r="I51" s="2"/>
      <x:c r="J51" s="2"/>
      <x:c r="K51" s="2"/>
      <x:c r="L51" s="2"/>
      <x:c r="M51" s="2"/>
      <x:c r="N51" s="2"/>
      <x:c r="O51" s="2"/>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row>
    <x:row r="52">
      <x:c r="B52" s="28" t="str">
        <x:v>C45</x:v>
      </x:c>
      <x:c r="C52" s="28" t="str">
        <x:v>technology portfolio totals $240 billion</x:v>
      </x:c>
      <x:c r="D52" s="113" t="n">
        <x:f>Technology!F24-Assumptions!H11</x:f>
        <x:v>0</x:v>
      </x:c>
      <x:c r="E52" s="30" t="str">
        <x:f>IF(ABS(D52)&lt;0.000001,"PASS","FAIL")</x:f>
        <x:v>PASS</x:v>
      </x:c>
      <x:c r="F52" s="2"/>
      <x:c r="G52" s="2"/>
      <x:c r="H52" s="2"/>
      <x:c r="I52" s="2"/>
      <x:c r="J52" s="2"/>
      <x:c r="K52" s="2"/>
      <x:c r="L52" s="2"/>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row>
    <x:row r="53">
      <x:c r="B53" s="28" t="str">
        <x:v>C46</x:v>
      </x:c>
      <x:c r="C53" s="28" t="str">
        <x:v>incremental coupling program is $60 billion</x:v>
      </x:c>
      <x:c r="D53" s="113" t="n">
        <x:f>Assumptions!H12-60000</x:f>
        <x:v>0</x:v>
      </x:c>
      <x:c r="E53" s="30" t="str">
        <x:f>IF(ABS(D53)&lt;0.000001,"PASS","FAIL")</x:f>
        <x:v>PASS</x:v>
      </x:c>
      <x:c r="F53" s="2"/>
      <x:c r="G53" s="2"/>
      <x:c r="H53" s="2"/>
      <x:c r="I53" s="2"/>
      <x:c r="J53" s="2"/>
      <x:c r="K53" s="2"/>
      <x:c r="L53" s="2"/>
      <x:c r="M53" s="2"/>
      <x:c r="N53" s="2"/>
      <x:c r="O53" s="2"/>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row>
    <x:row r="54">
      <x:c r="B54" s="28" t="str">
        <x:v>C47</x:v>
      </x:c>
      <x:c r="C54" s="28" t="str">
        <x:v>Pass 74 cell layer and retained program reconcile</x:v>
      </x:c>
      <x:c r="D54" s="113" t="n">
        <x:f>Program!C10+Assumptions!H9-Assumptions!H8</x:f>
        <x:v>0</x:v>
      </x:c>
      <x:c r="E54" s="30" t="str">
        <x:f>IF(ABS(D54)&lt;0.000001,"PASS","FAIL")</x:f>
        <x:v>PASS</x:v>
      </x:c>
      <x:c r="F54" s="2"/>
      <x:c r="G54" s="2"/>
      <x:c r="H54" s="2"/>
      <x:c r="I54" s="2"/>
      <x:c r="J54" s="2"/>
      <x:c r="K54" s="2"/>
      <x:c r="L54" s="2"/>
      <x:c r="M54" s="2"/>
      <x:c r="N54" s="2"/>
      <x:c r="O54" s="2"/>
      <x:c r="P54" s="2"/>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row>
    <x:row r="55">
      <x:c r="B55" s="28" t="str">
        <x:v>C48</x:v>
      </x:c>
      <x:c r="C55" s="28" t="str">
        <x:v>Pass 75 research comparator reconciles</x:v>
      </x:c>
      <x:c r="D55" s="113" t="n">
        <x:f>Program!C12-Assumptions!H8-Assumptions!H12</x:f>
        <x:v>0</x:v>
      </x:c>
      <x:c r="E55" s="30" t="str">
        <x:f>IF(ABS(D55)&lt;0.000001,"PASS","FAIL")</x:f>
        <x:v>PASS</x:v>
      </x:c>
      <x:c r="F55" s="2"/>
      <x:c r="G55" s="2"/>
      <x:c r="H55" s="2"/>
      <x:c r="I55" s="2"/>
      <x:c r="J55" s="2"/>
      <x:c r="K55" s="2"/>
      <x:c r="L55" s="2"/>
      <x:c r="M55" s="2"/>
      <x:c r="N55" s="2"/>
      <x:c r="O55" s="2"/>
      <x:c r="P55" s="2"/>
      <x:c r="Q55" s="2"/>
      <x:c r="R55" s="2"/>
      <x:c r="S55" s="2"/>
      <x:c r="T55" s="2"/>
      <x:c r="U55" s="2"/>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row>
    <x:row r="56">
      <x:c r="B56" s="28" t="str">
        <x:v>C49</x:v>
      </x:c>
      <x:c r="C56" s="28" t="str">
        <x:v>minimum fixed stock lower bound is nine cells</x:v>
      </x:c>
      <x:c r="D56" s="113" t="n">
        <x:f>'Group Closure'!C11-9</x:f>
        <x:v>0</x:v>
      </x:c>
      <x:c r="E56" s="30" t="str">
        <x:f>IF(D56=0,"PASS","FAIL")</x:f>
        <x:v>PASS</x:v>
      </x:c>
      <x:c r="F56" s="2"/>
      <x:c r="G56" s="2"/>
      <x:c r="H56" s="2"/>
      <x:c r="I56" s="2"/>
      <x:c r="J56" s="2"/>
      <x:c r="K56" s="2"/>
      <x:c r="L56" s="2"/>
      <x:c r="M56" s="2"/>
      <x:c r="N56" s="2"/>
      <x:c r="O56" s="2"/>
      <x:c r="P56" s="2"/>
      <x:c r="Q56" s="2"/>
      <x:c r="R56" s="2"/>
      <x:c r="S56" s="2"/>
      <x:c r="T56" s="2"/>
      <x:c r="U56" s="2"/>
      <x:c r="V56" s="2"/>
      <x:c r="W56" s="2"/>
      <x:c r="X56" s="2"/>
      <x:c r="Y56" s="2"/>
      <x:c r="Z56" s="2"/>
      <x:c r="AA56" s="2"/>
      <x:c r="AB56" s="2"/>
      <x:c r="AC56" s="2"/>
      <x:c r="AD56" s="2"/>
      <x:c r="AE56" s="2"/>
      <x:c r="AF56" s="2"/>
      <x:c r="AG56" s="2"/>
      <x:c r="AH56" s="2"/>
      <x:c r="AI56" s="2"/>
      <x:c r="AJ56" s="2"/>
      <x:c r="AK56" s="2"/>
      <x:c r="AL56" s="2"/>
      <x:c r="AM56" s="2"/>
      <x:c r="AN56" s="2"/>
      <x:c r="AO56" s="2"/>
      <x:c r="AP56" s="2"/>
      <x:c r="AQ56" s="2"/>
      <x:c r="AR56" s="2"/>
      <x:c r="AS56" s="2"/>
    </x:row>
    <x:row r="57">
      <x:c r="B57" s="28" t="str">
        <x:v>C50</x:v>
      </x:c>
      <x:c r="C57" s="28" t="str">
        <x:v>unprepared receiver requires thirty mobile copies</x:v>
      </x:c>
      <x:c r="D57" s="113" t="n">
        <x:f>'Group Closure'!C13-30</x:f>
        <x:v>0</x:v>
      </x:c>
      <x:c r="E57" s="30" t="str">
        <x:f>IF(D57=0,"PASS","FAIL")</x:f>
        <x:v>PASS</x:v>
      </x:c>
      <x:c r="F57" s="2"/>
      <x:c r="G57" s="2"/>
      <x:c r="H57" s="2"/>
      <x:c r="I57" s="2"/>
      <x:c r="J57" s="2"/>
      <x:c r="K57" s="2"/>
      <x:c r="L57" s="2"/>
      <x:c r="M57" s="2"/>
      <x:c r="N57" s="2"/>
      <x:c r="O57" s="2"/>
      <x:c r="P57" s="2"/>
      <x:c r="Q57" s="2"/>
      <x:c r="R57" s="2"/>
      <x:c r="S57" s="2"/>
      <x:c r="T57" s="2"/>
      <x:c r="U57" s="2"/>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row>
    <x:row r="58">
      <x:c r="B58" s="28" t="str">
        <x:v>C51</x:v>
      </x:c>
      <x:c r="C58" s="28" t="str">
        <x:v>zero-fixed case has thirty packages</x:v>
      </x:c>
      <x:c r="D58" s="113" t="n">
        <x:f>'Group Closure'!G19-30</x:f>
        <x:v>0</x:v>
      </x:c>
      <x:c r="E58" s="30" t="str">
        <x:f>IF(D58=0,"PASS","FAIL")</x:f>
        <x:v>PASS</x:v>
      </x:c>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row>
    <x:row r="59">
      <x:c r="B59" s="28" t="str">
        <x:v>C52</x:v>
      </x:c>
      <x:c r="C59" s="28" t="str">
        <x:v>nine-fixed case has twelve packages</x:v>
      </x:c>
      <x:c r="D59" s="113" t="n">
        <x:f>'Group Closure'!G22-12</x:f>
        <x:v>0</x:v>
      </x:c>
      <x:c r="E59" s="30" t="str">
        <x:f>IF(D59=0,"PASS","FAIL")</x:f>
        <x:v>PASS</x:v>
      </x:c>
      <x:c r="F59" s="2"/>
      <x:c r="G59" s="2"/>
      <x:c r="H59" s="2"/>
      <x:c r="I59" s="2"/>
      <x:c r="J59" s="2"/>
      <x:c r="K59" s="2"/>
      <x:c r="L59" s="2"/>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row>
    <x:row r="60">
      <x:c r="B60" s="28" t="str">
        <x:v>C53</x:v>
      </x:c>
      <x:c r="C60" s="28" t="str">
        <x:v>zero-fixed case closes all two-mode transport losses</x:v>
      </x:c>
      <x:c r="D60" s="113" t="n">
        <x:f>COUNTIFS('Group Closure'!I19:K19,"&gt;=10")-3</x:f>
        <x:v>0</x:v>
      </x:c>
      <x:c r="E60" s="30" t="str">
        <x:f>IF(D60=0,"PASS","FAIL")</x:f>
        <x:v>PASS</x:v>
      </x:c>
      <x:c r="F60" s="2"/>
      <x:c r="G60" s="2"/>
      <x:c r="H60" s="2"/>
      <x:c r="I60" s="2"/>
      <x:c r="J60" s="2"/>
      <x:c r="K60" s="2"/>
      <x:c r="L60" s="2"/>
      <x:c r="M60" s="2"/>
      <x:c r="N60" s="2"/>
      <x:c r="O60" s="2"/>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row>
    <x:row r="61">
      <x:c r="B61" s="28" t="str">
        <x:v>C54</x:v>
      </x:c>
      <x:c r="C61" s="28" t="str">
        <x:v>nine-fixed case closes all two-mode transport losses</x:v>
      </x:c>
      <x:c r="D61" s="113" t="n">
        <x:f>COUNTIFS('Group Closure'!I22:K22,"&gt;=10")-3</x:f>
        <x:v>0</x:v>
      </x:c>
      <x:c r="E61" s="30" t="str">
        <x:f>IF(D61=0,"PASS","FAIL")</x:f>
        <x:v>PASS</x:v>
      </x:c>
      <x:c r="F61" s="2"/>
      <x:c r="G61" s="2"/>
      <x:c r="H61" s="2"/>
      <x:c r="I61" s="2"/>
      <x:c r="J61" s="2"/>
      <x:c r="K61" s="2"/>
      <x:c r="L61" s="2"/>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row>
    <x:row r="62">
      <x:c r="B62" s="28" t="str">
        <x:v>C55</x:v>
      </x:c>
      <x:c r="C62" s="28" t="str">
        <x:v>nine-fixed case fails anchor-plus-road loss</x:v>
      </x:c>
      <x:c r="D62" s="113" t="n">
        <x:f>IF('Group Closure'!O22="FAIL",0,1)</x:f>
        <x:v>0</x:v>
      </x:c>
      <x:c r="E62" s="30" t="str">
        <x:f>IF(D62=0,"PASS","FAIL")</x:f>
        <x:v>PASS</x:v>
      </x:c>
      <x:c r="F62" s="2"/>
      <x:c r="G62" s="2"/>
      <x:c r="H62" s="2"/>
      <x:c r="I62" s="2"/>
      <x:c r="J62" s="2"/>
      <x:c r="K62" s="2"/>
      <x:c r="L62" s="2"/>
      <x:c r="M62" s="2"/>
      <x:c r="N62" s="2"/>
      <x:c r="O62" s="2"/>
      <x:c r="P62" s="2"/>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row>
    <x:row r="63">
      <x:c r="B63" s="28" t="str">
        <x:v>C56</x:v>
      </x:c>
      <x:c r="C63" s="28" t="str">
        <x:v>national program decreases as fixed share rises</x:v>
      </x:c>
      <x:c r="D63" s="113" t="n">
        <x:f>COUNTIFS('Group Closure'!R20:R23,"&gt;="&amp;'Group Closure'!R19)+COUNTIFS('Group Closure'!R21:R23,"&gt;="&amp;'Group Closure'!R20)+COUNTIFS('Group Closure'!R22:R23,"&gt;="&amp;'Group Closure'!R21)+COUNTIFS('Group Closure'!R23:R23,"&gt;="&amp;'Group Closure'!R22)</x:f>
        <x:v>0</x:v>
      </x:c>
      <x:c r="E63" s="30" t="str">
        <x:f>IF(D63=0,"PASS","FAIL")</x:f>
        <x:v>PASS</x:v>
      </x:c>
      <x:c r="F63" s="2"/>
      <x:c r="G63" s="2"/>
      <x:c r="H63" s="2"/>
      <x:c r="I63" s="2"/>
      <x:c r="J63" s="2"/>
      <x:c r="K63" s="2"/>
      <x:c r="L63" s="2"/>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row>
    <x:row r="64">
      <x:c r="B64" s="28" t="str">
        <x:v>C57</x:v>
      </x:c>
      <x:c r="C64" s="28" t="str">
        <x:v>every lineage has five compiled pairs</x:v>
      </x:c>
      <x:c r="D64" s="113" t="n">
        <x:f>SUM(ABS(COUNTIFS('Pair Build'!C8:C37,Lineages!C8)-5),ABS(COUNTIFS('Pair Build'!C8:C37,Lineages!C9)-5),ABS(COUNTIFS('Pair Build'!C8:C37,Lineages!C10)-5),ABS(COUNTIFS('Pair Build'!C8:C37,Lineages!C11)-5),ABS(COUNTIFS('Pair Build'!C8:C37,Lineages!C12)-5),ABS(COUNTIFS('Pair Build'!C8:C37,Lineages!C13)-5))</x:f>
        <x:v>0</x:v>
      </x:c>
      <x:c r="E64" s="30" t="str">
        <x:f>IF(D64=0,"PASS","FAIL")</x:f>
        <x:v>PASS</x:v>
      </x:c>
      <x:c r="F64" s="2"/>
      <x:c r="G64" s="2"/>
      <x:c r="H64" s="2"/>
      <x:c r="I64" s="2"/>
      <x:c r="J64" s="2"/>
      <x:c r="K64" s="2"/>
      <x:c r="L64" s="2"/>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row>
    <x:row r="65">
      <x:c r="B65" s="28" t="str">
        <x:v>C58</x:v>
      </x:c>
      <x:c r="C65" s="28" t="str">
        <x:v>every geometry has six compiled pairs</x:v>
      </x:c>
      <x:c r="D65" s="113" t="n">
        <x:f>SUM(ABS(COUNTIFS('Pair Build'!D8:D37,Geometries!C8)-6),ABS(COUNTIFS('Pair Build'!D8:D37,Geometries!C9)-6),ABS(COUNTIFS('Pair Build'!D8:D37,Geometries!C10)-6),ABS(COUNTIFS('Pair Build'!D8:D37,Geometries!C11)-6),ABS(COUNTIFS('Pair Build'!D8:D37,Geometries!C12)-6))</x:f>
        <x:v>0</x:v>
      </x:c>
      <x:c r="E65" s="30" t="str">
        <x:f>IF(D65=0,"PASS","FAIL")</x:f>
        <x:v>PASS</x:v>
      </x:c>
      <x:c r="F65" s="2"/>
      <x:c r="G65" s="2"/>
      <x:c r="H65" s="2"/>
      <x:c r="I65" s="2"/>
      <x:c r="J65" s="2"/>
      <x:c r="K65" s="2"/>
      <x:c r="L65" s="2"/>
      <x:c r="M65" s="2"/>
      <x:c r="N65" s="2"/>
      <x:c r="O65" s="2"/>
      <x:c r="P65" s="2"/>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row>
    <x:row r="66">
      <x:c r="B66" s="28" t="str">
        <x:v>C59</x:v>
      </x:c>
      <x:c r="C66" s="28" t="str">
        <x:v>all base-world energy factors are at least one</x:v>
      </x:c>
      <x:c r="D66" s="113" t="n">
        <x:f>COUNTIFS('Pair Worlds'!W8:AB8,"&lt;1")</x:f>
        <x:v>0</x:v>
      </x:c>
      <x:c r="E66" s="30" t="str">
        <x:f>IF(D66=0,"PASS","FAIL")</x:f>
        <x:v>PASS</x:v>
      </x:c>
      <x:c r="F66" s="2"/>
      <x:c r="G66" s="2"/>
      <x:c r="H66" s="2"/>
      <x:c r="I66" s="2"/>
      <x:c r="J66" s="2"/>
      <x:c r="K66" s="2"/>
      <x:c r="L66" s="2"/>
      <x:c r="M66" s="2"/>
      <x:c r="N66" s="2"/>
      <x:c r="O66" s="2"/>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row>
    <x:row r="67">
      <x:c r="B67" s="28" t="str">
        <x:v>C60</x:v>
      </x:c>
      <x:c r="C67" s="28" t="str">
        <x:v>all pair sites are positive</x:v>
      </x:c>
      <x:c r="D67" s="113" t="n">
        <x:f>COUNTIFS('Pair Build'!AG8:AG37,"&lt;=0")</x:f>
        <x:v>0</x:v>
      </x:c>
      <x:c r="E67" s="30" t="str">
        <x:f>IF(D67=0,"PASS","FAIL")</x:f>
        <x:v>PASS</x:v>
      </x:c>
      <x:c r="F67" s="2"/>
      <x:c r="G67" s="2"/>
      <x:c r="H67" s="2"/>
      <x:c r="I67" s="2"/>
      <x:c r="J67" s="2"/>
      <x:c r="K67" s="2"/>
      <x:c r="L67" s="2"/>
      <x:c r="M67" s="2"/>
      <x:c r="N67" s="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row>
    <x:row r="68">
      <x:c r="B68" s="28" t="str">
        <x:v>C61</x:v>
      </x:c>
      <x:c r="C68" s="28" t="str">
        <x:v>all pair heat duties are positive</x:v>
      </x:c>
      <x:c r="D68" s="113" t="n">
        <x:f>COUNTIFS('Pair Build'!AC8:AC37,"&lt;=0")</x:f>
        <x:v>0</x:v>
      </x:c>
      <x:c r="E68" s="30" t="str">
        <x:f>IF(D68=0,"PASS","FAIL")</x:f>
        <x:v>PASS</x:v>
      </x:c>
      <x:c r="F68" s="2"/>
      <x:c r="G68" s="2"/>
      <x:c r="H68" s="2"/>
      <x:c r="I68" s="2"/>
      <x:c r="J68" s="2"/>
      <x:c r="K68" s="2"/>
      <x:c r="L68" s="2"/>
      <x:c r="M68" s="2"/>
      <x:c r="N68" s="2"/>
      <x:c r="O68" s="2"/>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row>
    <x:row r="69">
      <x:c r="B69" s="28" t="str">
        <x:v>C62</x:v>
      </x:c>
      <x:c r="C69" s="28" t="str">
        <x:v>all installed rejection exceeds base heat duty</x:v>
      </x:c>
      <x:c r="D69" s="113" t="n">
        <x:f>SUM(IF('Pair Build'!AD8&lt;'Pair Build'!AC8,1,0),IF('Pair Build'!AD9&lt;'Pair Build'!AC9,1,0),IF('Pair Build'!AD10&lt;'Pair Build'!AC10,1,0),IF('Pair Build'!AD11&lt;'Pair Build'!AC11,1,0),IF('Pair Build'!AD12&lt;'Pair Build'!AC12,1,0),IF('Pair Build'!AD13&lt;'Pair Build'!AC13,1,0),IF('Pair Build'!AD14&lt;'Pair Build'!AC14,1,0),IF('Pair Build'!AD15&lt;'Pair Build'!AC15,1,0),IF('Pair Build'!AD16&lt;'Pair Build'!AC16,1,0),IF('Pair Build'!AD17&lt;'Pair Build'!AC17,1,0),IF('Pair Build'!AD18&lt;'Pair Build'!AC18,1,0),IF('Pair Build'!AD19&lt;'Pair Build'!AC19,1,0),IF('Pair Build'!AD20&lt;'Pair Build'!AC20,1,0),IF('Pair Build'!AD21&lt;'Pair Build'!AC21,1,0),IF('Pair Build'!AD22&lt;'Pair Build'!AC22,1,0),IF('Pair Build'!AD23&lt;'Pair Build'!AC23,1,0),IF('Pair Build'!AD24&lt;'Pair Build'!AC24,1,0),IF('Pair Build'!AD25&lt;'Pair Build'!AC25,1,0),IF('Pair Build'!AD26&lt;'Pair Build'!AC26,1,0),IF('Pair Build'!AD27&lt;'Pair Build'!AC27,1,0),IF('Pair Build'!AD28&lt;'Pair Build'!AC28,1,0),IF('Pair Build'!AD29&lt;'Pair Build'!AC29,1,0),IF('Pair Build'!AD30&lt;'Pair Build'!AC30,1,0),IF('Pair Build'!AD31&lt;'Pair Build'!AC31,1,0),IF('Pair Build'!AD32&lt;'Pair Build'!AC32,1,0),IF('Pair Build'!AD33&lt;'Pair Build'!AC33,1,0),IF('Pair Build'!AD34&lt;'Pair Build'!AC34,1,0),IF('Pair Build'!AD35&lt;'Pair Build'!AC35,1,0),IF('Pair Build'!AD36&lt;'Pair Build'!AC36,1,0),IF('Pair Build'!AD37&lt;'Pair Build'!AC37,1,0))</x:f>
        <x:v>0</x:v>
      </x:c>
      <x:c r="E69" s="30" t="str">
        <x:f>IF(D69=0,"PASS","FAIL")</x:f>
        <x:v>PASS</x:v>
      </x:c>
      <x:c r="F69" s="2"/>
      <x:c r="G69" s="2"/>
      <x:c r="H69" s="2"/>
      <x:c r="I69" s="2"/>
      <x:c r="J69" s="2"/>
      <x:c r="K69" s="2"/>
      <x:c r="L69" s="2"/>
      <x:c r="M69" s="2"/>
      <x:c r="N69" s="2"/>
      <x:c r="O69" s="2"/>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row>
    <x:row r="70">
      <x:c r="B70" s="28" t="str">
        <x:v>C63</x:v>
      </x:c>
      <x:c r="C70" s="28" t="str">
        <x:v>all declared carrier tares are nonnegative</x:v>
      </x:c>
      <x:c r="D70" s="113" t="n">
        <x:f>COUNTIFS('Pair Build'!S8:S37,"&lt;0")</x:f>
        <x:v>0</x:v>
      </x:c>
      <x:c r="E70" s="30" t="str">
        <x:f>IF(D70=0,"PASS","FAIL")</x:f>
        <x:v>PASS</x:v>
      </x:c>
      <x:c r="F70" s="2"/>
      <x:c r="G70" s="2"/>
      <x:c r="H70" s="2"/>
      <x:c r="I70" s="2"/>
      <x:c r="J70" s="2"/>
      <x:c r="K70" s="2"/>
      <x:c r="L70" s="2"/>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row>
    <x:row r="71">
      <x:c r="B71" s="28" t="str">
        <x:v>C64</x:v>
      </x:c>
      <x:c r="C71" s="28" t="str">
        <x:v>all degraded setup times exceed or equal base setup</x:v>
      </x:c>
      <x:c r="D71" s="113" t="n">
        <x:f>SUM(IF('Pair Build'!AA8&lt;'Pair Build'!Z8,1,0),IF('Pair Build'!AA9&lt;'Pair Build'!Z9,1,0),IF('Pair Build'!AA10&lt;'Pair Build'!Z10,1,0),IF('Pair Build'!AA11&lt;'Pair Build'!Z11,1,0),IF('Pair Build'!AA12&lt;'Pair Build'!Z12,1,0),IF('Pair Build'!AA13&lt;'Pair Build'!Z13,1,0),IF('Pair Build'!AA14&lt;'Pair Build'!Z14,1,0),IF('Pair Build'!AA15&lt;'Pair Build'!Z15,1,0),IF('Pair Build'!AA16&lt;'Pair Build'!Z16,1,0),IF('Pair Build'!AA17&lt;'Pair Build'!Z17,1,0),IF('Pair Build'!AA18&lt;'Pair Build'!Z18,1,0),IF('Pair Build'!AA19&lt;'Pair Build'!Z19,1,0),IF('Pair Build'!AA20&lt;'Pair Build'!Z20,1,0),IF('Pair Build'!AA21&lt;'Pair Build'!Z21,1,0),IF('Pair Build'!AA22&lt;'Pair Build'!Z22,1,0),IF('Pair Build'!AA23&lt;'Pair Build'!Z23,1,0),IF('Pair Build'!AA24&lt;'Pair Build'!Z24,1,0),IF('Pair Build'!AA25&lt;'Pair Build'!Z25,1,0),IF('Pair Build'!AA26&lt;'Pair Build'!Z26,1,0),IF('Pair Build'!AA27&lt;'Pair Build'!Z27,1,0),IF('Pair Build'!AA28&lt;'Pair Build'!Z28,1,0),IF('Pair Build'!AA29&lt;'Pair Build'!Z29,1,0),IF('Pair Build'!AA30&lt;'Pair Build'!Z30,1,0),IF('Pair Build'!AA31&lt;'Pair Build'!Z31,1,0),IF('Pair Build'!AA32&lt;'Pair Build'!Z32,1,0),IF('Pair Build'!AA33&lt;'Pair Build'!Z33,1,0),IF('Pair Build'!AA34&lt;'Pair Build'!Z34,1,0),IF('Pair Build'!AA35&lt;'Pair Build'!Z35,1,0),IF('Pair Build'!AA36&lt;'Pair Build'!Z36,1,0),IF('Pair Build'!AA37&lt;'Pair Build'!Z37,1,0))</x:f>
        <x:v>0</x:v>
      </x:c>
      <x:c r="E71" s="30" t="str">
        <x:f>IF(D71=0,"PASS","FAIL")</x:f>
        <x:v>PASS</x:v>
      </x:c>
      <x:c r="F71" s="2"/>
      <x:c r="G71" s="2"/>
      <x:c r="H71" s="2"/>
      <x:c r="I71" s="2"/>
      <x:c r="J71" s="2"/>
      <x:c r="K71" s="2"/>
      <x:c r="L71" s="2"/>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row>
    <x:row r="72">
      <x:c r="B72" s="28" t="str">
        <x:v>C65</x:v>
      </x:c>
      <x:c r="C72" s="28" t="str">
        <x:v>rendering remains blocked</x:v>
      </x:c>
      <x:c r="D72" s="113" t="n">
        <x:f>IF(Program!C13="BLOCKED",0,1)</x:f>
        <x:v>0</x:v>
      </x:c>
      <x:c r="E72" s="30" t="str">
        <x:f>IF(D72=0,"PASS","FAIL")</x:f>
        <x:v>PASS</x:v>
      </x:c>
      <x:c r="F72" s="2"/>
      <x:c r="G72" s="2"/>
      <x:c r="H72" s="2"/>
      <x:c r="I72" s="2"/>
      <x:c r="J72" s="2"/>
      <x:c r="K72" s="2"/>
      <x:c r="L72" s="2"/>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row>
    <x:row r="73">
      <x:c r="B73" s="28" t="str">
        <x:v>C66</x:v>
      </x:c>
      <x:c r="C73" s="28" t="str">
        <x:v>group curve contains five cases</x:v>
      </x:c>
      <x:c r="D73" s="113" t="n">
        <x:f>COUNTA('Group Closure'!B19:B23)-5</x:f>
        <x:v>0</x:v>
      </x:c>
      <x:c r="E73" s="30" t="str">
        <x:f>IF(D73=0,"PASS","FAIL")</x:f>
        <x:v>PASS</x:v>
      </x:c>
      <x:c r="F73" s="2"/>
      <x:c r="G73" s="2"/>
      <x:c r="H73" s="2"/>
      <x:c r="I73" s="2"/>
      <x:c r="J73" s="2"/>
      <x:c r="K73" s="2"/>
      <x:c r="L73" s="2"/>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row>
    <x:row r="74">
      <x:c r="B74" s="28" t="str">
        <x:v>C67</x:v>
      </x:c>
      <x:c r="C74" s="28" t="str">
        <x:v>all transport-guarantee statuses are pass</x:v>
      </x:c>
      <x:c r="D74" s="113" t="n">
        <x:f>COUNTIFS('Group Closure'!M19:M23,"PASS")-5</x:f>
        <x:v>0</x:v>
      </x:c>
      <x:c r="E74" s="30" t="str">
        <x:f>IF(D74=0,"PASS","FAIL")</x:f>
        <x:v>PASS</x:v>
      </x:c>
      <x:c r="F74" s="2"/>
      <x:c r="G74" s="2"/>
      <x:c r="H74" s="2"/>
      <x:c r="I74" s="2"/>
      <x:c r="J74" s="2"/>
      <x:c r="K74" s="2"/>
      <x:c r="L74" s="2"/>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row>
    <x:row r="75">
      <x:c r="B75" s="28" t="str">
        <x:v>C68</x:v>
      </x:c>
      <x:c r="C75" s="28" t="str">
        <x:v>anchor-plus-road split is two pass and three fail</x:v>
      </x:c>
      <x:c r="D75" s="113" t="n">
        <x:f>ABS(COUNTIFS('Group Closure'!O19:O23,"PASS")-2)+ABS(COUNTIFS('Group Closure'!O19:O23,"FAIL")-3)</x:f>
        <x:v>0</x:v>
      </x:c>
      <x:c r="E75" s="30" t="str">
        <x:f>IF(D75=0,"PASS","FAIL")</x:f>
        <x:v>PASS</x:v>
      </x:c>
      <x:c r="F75" s="2"/>
      <x:c r="G75" s="2"/>
      <x:c r="H75" s="2"/>
      <x:c r="I75" s="2"/>
      <x:c r="J75" s="2"/>
      <x:c r="K75" s="2"/>
      <x:c r="L75" s="2"/>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row>
    <x:row r="76">
      <x:c r="B76" s="28" t="str">
        <x:v>C69</x:v>
      </x:c>
      <x:c r="C76" s="28" t="str">
        <x:v>role buckets reconcile all thirty pairs</x:v>
      </x:c>
      <x:c r="D76" s="113" t="n">
        <x:f>COUNTIFS('Pair Build'!AK8:AK37,"T1 MOBILE")+COUNTIFS('Pair Build'!AK8:AK37,"T1 PREPARED")+COUNTIFS('Pair Build'!AK8:AK37,"T2 TRANSITION")+COUNTIFS('Pair Build'!AK8:AK37,"T2 PREPARED")+COUNTIFS('Pair Build'!AK8:AK37,"T3 FIRM")+COUNTIFS('Pair Build'!AK8:AK37,"NEW HOST FAMILY")-30</x:f>
        <x:v>0</x:v>
      </x:c>
      <x:c r="E76" s="30" t="str">
        <x:f>IF(D76=0,"PASS","FAIL")</x:f>
        <x:v>PASS</x:v>
      </x:c>
      <x:c r="F76" s="2"/>
      <x:c r="G76" s="2"/>
      <x:c r="H76" s="2"/>
      <x:c r="I76" s="2"/>
      <x:c r="J76" s="2"/>
      <x:c r="K76" s="2"/>
      <x:c r="L76" s="2"/>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row>
    <x:row r="77">
      <x:c r="B77" s="28" t="str">
        <x:v>C70</x:v>
      </x:c>
      <x:c r="C77" s="28" t="str">
        <x:v>no pair disposition claims admission</x:v>
      </x:c>
      <x:c r="D77" s="113" t="n">
        <x:f>COUNTIFS('Pair Build'!AN8:AN37,"DECLARED ENVELOPE CLOSED")</x:f>
        <x:v>0</x:v>
      </x:c>
      <x:c r="E77" s="30" t="str">
        <x:f>IF(D77=0,"PASS","FAIL")</x:f>
        <x:v>PASS</x:v>
      </x:c>
      <x:c r="F77" s="2"/>
      <x:c r="G77" s="2"/>
      <x:c r="H77" s="2"/>
      <x:c r="I77" s="2"/>
      <x:c r="J77" s="2"/>
      <x:c r="K77" s="2"/>
      <x:c r="L77" s="2"/>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row>
    <x:row r="78">
      <x:c r="B78" s="28" t="str">
        <x:v>C71</x:v>
      </x:c>
      <x:c r="C78" s="28" t="str">
        <x:v>research status remains compete for all lineages</x:v>
      </x:c>
      <x:c r="D78" s="113" t="n">
        <x:f>COUNTIFS(Lineages!AM8:AM13,"COMPETE")-6</x:f>
        <x:v>0</x:v>
      </x:c>
      <x:c r="E78" s="30" t="str">
        <x:f>IF(D78=0,"PASS","FAIL")</x:f>
        <x:v>PASS</x:v>
      </x:c>
      <x:c r="F78" s="2"/>
      <x:c r="G78" s="2"/>
      <x:c r="H78" s="2"/>
      <x:c r="I78" s="2"/>
      <x:c r="J78" s="2"/>
      <x:c r="K78" s="2"/>
      <x:c r="L78" s="2"/>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row>
    <x:row r="79">
      <x:c r="B79" s="28" t="str">
        <x:v>C72</x:v>
      </x:c>
      <x:c r="C79" s="28" t="str">
        <x:v>three pair worlds carry two-mode denials</x:v>
      </x:c>
      <x:c r="D79" s="113" t="n">
        <x:f>COUNTIFS('Pair Worlds'!B8:B39,"P29")+COUNTIFS('Pair Worlds'!B8:B39,"P30")+COUNTIFS('Pair Worlds'!B8:B39,"P31")-3</x:f>
        <x:v>0</x:v>
      </x:c>
      <x:c r="E79" s="30" t="str">
        <x:f>IF(D79=0,"PASS","FAIL")</x:f>
        <x:v>PASS</x:v>
      </x:c>
      <x:c r="F79" s="2"/>
      <x:c r="G79" s="2"/>
      <x:c r="H79" s="2"/>
      <x:c r="I79" s="2"/>
      <x:c r="J79" s="2"/>
      <x:c r="K79" s="2"/>
      <x:c r="L79" s="2"/>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row>
    <x:row r="80">
      <x:c r="B80" s="28" t="str">
        <x:v>C73</x:v>
      </x:c>
      <x:c r="C80" s="28" t="str">
        <x:v>every pair-world available-service result is bounded</x:v>
      </x:c>
      <x:c r="D80" s="113" t="n">
        <x:f>COUNTIFS('Pair Worlds'!S46:S1005,"&lt;0")+COUNTIFS('Pair Worlds'!S46:S1005,"&gt;1")</x:f>
        <x:v>0</x:v>
      </x:c>
      <x:c r="E80" s="30" t="str">
        <x:f>IF(D80=0,"PASS","FAIL")</x:f>
        <x:v>PASS</x:v>
      </x:c>
      <x:c r="F80" s="2"/>
      <x:c r="G80" s="2"/>
      <x:c r="H80" s="2"/>
      <x:c r="I80" s="2"/>
      <x:c r="J80" s="2"/>
      <x:c r="K80" s="2"/>
      <x:c r="L80" s="2"/>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row>
    <x:row r="81">
      <x:c r="B81" s="28" t="str">
        <x:v>C74</x:v>
      </x:c>
      <x:c r="C81" s="28" t="str">
        <x:v>pair world pass counts reconcile to result rows</x:v>
      </x:c>
      <x:c r="D81" s="113" t="n">
        <x:f>SUM(ABS('Pair Build'!AL8-COUNTIFS('Pair Worlds'!C46:C1005,'Pair Build'!B8,'Pair Worlds'!U46:U1005,"PASS")),ABS('Pair Build'!AL9-COUNTIFS('Pair Worlds'!C46:C1005,'Pair Build'!B9,'Pair Worlds'!U46:U1005,"PASS")),ABS('Pair Build'!AL10-COUNTIFS('Pair Worlds'!C46:C1005,'Pair Build'!B10,'Pair Worlds'!U46:U1005,"PASS")),ABS('Pair Build'!AL11-COUNTIFS('Pair Worlds'!C46:C1005,'Pair Build'!B11,'Pair Worlds'!U46:U1005,"PASS")),ABS('Pair Build'!AL12-COUNTIFS('Pair Worlds'!C46:C1005,'Pair Build'!B12,'Pair Worlds'!U46:U1005,"PASS")),ABS('Pair Build'!AL13-COUNTIFS('Pair Worlds'!C46:C1005,'Pair Build'!B13,'Pair Worlds'!U46:U1005,"PASS")),ABS('Pair Build'!AL14-COUNTIFS('Pair Worlds'!C46:C1005,'Pair Build'!B14,'Pair Worlds'!U46:U1005,"PASS")),ABS('Pair Build'!AL15-COUNTIFS('Pair Worlds'!C46:C1005,'Pair Build'!B15,'Pair Worlds'!U46:U1005,"PASS")),ABS('Pair Build'!AL16-COUNTIFS('Pair Worlds'!C46:C1005,'Pair Build'!B16,'Pair Worlds'!U46:U1005,"PASS")),ABS('Pair Build'!AL17-COUNTIFS('Pair Worlds'!C46:C1005,'Pair Build'!B17,'Pair Worlds'!U46:U1005,"PASS")),ABS('Pair Build'!AL18-COUNTIFS('Pair Worlds'!C46:C1005,'Pair Build'!B18,'Pair Worlds'!U46:U1005,"PASS")),ABS('Pair Build'!AL19-COUNTIFS('Pair Worlds'!C46:C1005,'Pair Build'!B19,'Pair Worlds'!U46:U1005,"PASS")),ABS('Pair Build'!AL20-COUNTIFS('Pair Worlds'!C46:C1005,'Pair Build'!B20,'Pair Worlds'!U46:U1005,"PASS")),ABS('Pair Build'!AL21-COUNTIFS('Pair Worlds'!C46:C1005,'Pair Build'!B21,'Pair Worlds'!U46:U1005,"PASS")),ABS('Pair Build'!AL22-COUNTIFS('Pair Worlds'!C46:C1005,'Pair Build'!B22,'Pair Worlds'!U46:U1005,"PASS")),ABS('Pair Build'!AL23-COUNTIFS('Pair Worlds'!C46:C1005,'Pair Build'!B23,'Pair Worlds'!U46:U1005,"PASS")),ABS('Pair Build'!AL24-COUNTIFS('Pair Worlds'!C46:C1005,'Pair Build'!B24,'Pair Worlds'!U46:U1005,"PASS")),ABS('Pair Build'!AL25-COUNTIFS('Pair Worlds'!C46:C1005,'Pair Build'!B25,'Pair Worlds'!U46:U1005,"PASS")),ABS('Pair Build'!AL26-COUNTIFS('Pair Worlds'!C46:C1005,'Pair Build'!B26,'Pair Worlds'!U46:U1005,"PASS")),ABS('Pair Build'!AL27-COUNTIFS('Pair Worlds'!C46:C1005,'Pair Build'!B27,'Pair Worlds'!U46:U1005,"PASS")),ABS('Pair Build'!AL28-COUNTIFS('Pair Worlds'!C46:C1005,'Pair Build'!B28,'Pair Worlds'!U46:U1005,"PASS")),ABS('Pair Build'!AL29-COUNTIFS('Pair Worlds'!C46:C1005,'Pair Build'!B29,'Pair Worlds'!U46:U1005,"PASS")),ABS('Pair Build'!AL30-COUNTIFS('Pair Worlds'!C46:C1005,'Pair Build'!B30,'Pair Worlds'!U46:U1005,"PASS")),ABS('Pair Build'!AL31-COUNTIFS('Pair Worlds'!C46:C1005,'Pair Build'!B31,'Pair Worlds'!U46:U1005,"PASS")),ABS('Pair Build'!AL32-COUNTIFS('Pair Worlds'!C46:C1005,'Pair Build'!B32,'Pair Worlds'!U46:U1005,"PASS")),ABS('Pair Build'!AL33-COUNTIFS('Pair Worlds'!C46:C1005,'Pair Build'!B33,'Pair Worlds'!U46:U1005,"PASS")),ABS('Pair Build'!AL34-COUNTIFS('Pair Worlds'!C46:C1005,'Pair Build'!B34,'Pair Worlds'!U46:U1005,"PASS")),ABS('Pair Build'!AL35-COUNTIFS('Pair Worlds'!C46:C1005,'Pair Build'!B35,'Pair Worlds'!U46:U1005,"PASS")),ABS('Pair Build'!AL36-COUNTIFS('Pair Worlds'!C46:C1005,'Pair Build'!B36,'Pair Worlds'!U46:U1005,"PASS")),ABS('Pair Build'!AL37-COUNTIFS('Pair Worlds'!C46:C1005,'Pair Build'!B37,'Pair Worlds'!U46:U1005,"PASS")))</x:f>
        <x:v>0</x:v>
      </x:c>
      <x:c r="E81" s="30" t="str">
        <x:f>IF(ABS(D81)&lt;0.000001,"PASS","FAIL")</x:f>
        <x:v>PASS</x:v>
      </x:c>
      <x:c r="F81" s="2"/>
      <x:c r="G81" s="2"/>
      <x:c r="H81" s="2"/>
      <x:c r="I81" s="2"/>
      <x:c r="J81" s="2"/>
      <x:c r="K81" s="2"/>
      <x:c r="L81" s="2"/>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row>
    <x:row r="82">
      <x:c r="B82" s="28" t="str">
        <x:v>C75</x:v>
      </x:c>
      <x:c r="C82" s="28" t="str">
        <x:v>summary pair count links compiler</x:v>
      </x:c>
      <x:c r="D82" s="113" t="n">
        <x:f>Summary!C8-30</x:f>
        <x:v>0</x:v>
      </x:c>
      <x:c r="E82" s="30" t="str">
        <x:f>IF(D82=0,"PASS","FAIL")</x:f>
        <x:v>PASS</x:v>
      </x:c>
      <x:c r="F82" s="2"/>
      <x:c r="G82" s="2"/>
      <x:c r="H82" s="2"/>
      <x:c r="I82" s="2"/>
      <x:c r="J82" s="2"/>
      <x:c r="K82" s="2"/>
      <x:c r="L82" s="2"/>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row>
    <x:row r="83">
      <x:c r="B83" s="28" t="str">
        <x:v>C76</x:v>
      </x:c>
      <x:c r="C83" s="28" t="str">
        <x:v>summary result count links worlds</x:v>
      </x:c>
      <x:c r="D83" s="113" t="n">
        <x:f>Summary!C10-960</x:f>
        <x:v>0</x:v>
      </x:c>
      <x:c r="E83" s="30" t="str">
        <x:f>IF(D83=0,"PASS","FAIL")</x:f>
        <x:v>PASS</x:v>
      </x:c>
      <x:c r="F83" s="2"/>
      <x:c r="G83" s="2"/>
      <x:c r="H83" s="2"/>
      <x:c r="I83" s="2"/>
      <x:c r="J83" s="2"/>
      <x:c r="K83" s="2"/>
      <x:c r="L83" s="2"/>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row>
    <x:row r="84">
      <x:c r="B84" s="28" t="str">
        <x:v>C77</x:v>
      </x:c>
      <x:c r="C84" s="28" t="str">
        <x:v>summary forward-stock bound links group proof</x:v>
      </x:c>
      <x:c r="D84" s="113" t="n">
        <x:f>Summary!C14-9</x:f>
        <x:v>0</x:v>
      </x:c>
      <x:c r="E84" s="30" t="str">
        <x:f>IF(D84=0,"PASS","FAIL")</x:f>
        <x:v>PASS</x:v>
      </x:c>
      <x:c r="F84" s="2"/>
      <x:c r="G84" s="2"/>
      <x:c r="H84" s="2"/>
      <x:c r="I84" s="2"/>
      <x:c r="J84" s="2"/>
      <x:c r="K84" s="2"/>
      <x:c r="L84" s="2"/>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row>
    <x:row r="85">
      <x:c r="B85" s="28" t="str">
        <x:v>C78</x:v>
      </x:c>
      <x:c r="C85" s="28" t="str">
        <x:v>summary unprepared bound links group proof</x:v>
      </x:c>
      <x:c r="D85" s="113" t="n">
        <x:f>Summary!C15-30</x:f>
        <x:v>0</x:v>
      </x:c>
      <x:c r="E85" s="30" t="str">
        <x:f>IF(D85=0,"PASS","FAIL")</x:f>
        <x:v>PASS</x:v>
      </x:c>
      <x:c r="F85" s="2"/>
      <x:c r="G85" s="2"/>
      <x:c r="H85" s="2"/>
      <x:c r="I85" s="2"/>
      <x:c r="J85" s="2"/>
      <x:c r="K85" s="2"/>
      <x:c r="L85" s="2"/>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row>
    <x:row r="86">
      <x:c r="B86" s="31" t="str">
        <x:v>C79</x:v>
      </x:c>
      <x:c r="C86" s="31" t="str">
        <x:v>checks contain seventy-nine controls</x:v>
      </x:c>
      <x:c r="D86" s="114" t="n">
        <x:f>COUNTA(B8:B86)-79</x:f>
        <x:v>0</x:v>
      </x:c>
      <x:c r="E86" s="33" t="str">
        <x:f>IF(D86=0,"PASS","FAIL")</x:f>
        <x:v>PASS</x:v>
      </x:c>
      <x:c r="F86" s="2"/>
      <x:c r="G86" s="2"/>
      <x:c r="H86" s="2"/>
      <x:c r="I86" s="2"/>
      <x:c r="J86" s="2"/>
      <x:c r="K86" s="2"/>
      <x:c r="L86" s="2"/>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row>
    <x:row r="87">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row>
    <x:row r="88">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row>
    <x:row r="89">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row>
    <x:row r="90">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row>
    <x:row r="91">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row>
    <x:row r="9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row>
    <x:row r="93">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row>
    <x:row r="94">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row>
    <x:row r="95">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row>
    <x:row r="96">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row>
    <x:row r="97">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row>
    <x:row r="98">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row>
    <x:row r="99">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row>
    <x:row r="100">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row>
    <x:row r="101">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row>
    <x:row r="10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row>
    <x:row r="103">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row>
    <x:row r="104">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row>
    <x:row r="105">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row>
    <x:row r="106">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row>
    <x:row r="107">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row>
    <x:row r="108">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row>
    <x:row r="109">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row>
    <x:row r="110">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row>
    <x:row r="111">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row>
    <x:row r="11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row>
    <x:row r="113">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row>
    <x:row r="114">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row>
    <x:row r="115">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row>
    <x:row r="116">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row>
    <x:row r="117">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row>
    <x:row r="118">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row>
    <x:row r="119">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row>
    <x:row r="120">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row>
    <x:row r="121">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row>
    <x:row r="12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row>
    <x:row r="123">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row>
    <x:row r="124">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row>
    <x:row r="125">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row>
    <x:row r="126">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row>
    <x:row r="127">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row>
    <x:row r="128">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row>
    <x:row r="129">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row>
    <x:row r="130">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row>
    <x:row r="131">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row>
    <x:row r="13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row>
    <x:row r="133">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row>
    <x:row r="134">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row>
    <x:row r="135">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row>
    <x:row r="136">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row>
    <x:row r="137">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row>
    <x:row r="138">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row>
    <x:row r="139">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row>
    <x:row r="140">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row>
    <x:row r="141">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row>
    <x:row r="14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row>
    <x:row r="143">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row>
    <x:row r="144">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row>
    <x:row r="145">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row>
    <x:row r="146">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row>
    <x:row r="147">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row>
    <x:row r="148">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row>
    <x:row r="149">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row>
    <x:row r="150">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row>
    <x:row r="151">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row>
    <x:row r="15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row>
    <x:row r="153">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row>
    <x:row r="154">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row>
    <x:row r="155">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row>
    <x:row r="156">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row>
    <x:row r="157">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row>
    <x:row r="158">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row>
    <x:row r="159">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row>
    <x:row r="160">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row>
    <x:row r="161">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row>
    <x:row r="16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row>
    <x:row r="163">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row>
    <x:row r="164">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row>
    <x:row r="165">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row>
    <x:row r="166">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row>
    <x:row r="167">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row>
    <x:row r="168">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row>
    <x:row r="169">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row>
    <x:row r="170">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row>
    <x:row r="171">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row>
    <x:row r="17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row>
    <x:row r="173">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row>
    <x:row r="174">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row>
    <x:row r="175">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row>
    <x:row r="176">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row>
    <x:row r="177">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row>
    <x:row r="178">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row>
    <x:row r="179">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row>
    <x:row r="180">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row>
    <x:row r="181">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row>
    <x:row r="18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row>
    <x:row r="183">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row>
    <x:row r="184">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row>
    <x:row r="185">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row>
    <x:row r="186">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row>
    <x:row r="187">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row>
    <x:row r="188">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row>
    <x:row r="189">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row>
    <x:row r="190">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row>
    <x:row r="191">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row>
    <x:row r="19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row>
    <x:row r="193">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row>
    <x:row r="194">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row>
    <x:row r="195">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row>
    <x:row r="196">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row>
    <x:row r="197">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row>
    <x:row r="198">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row>
    <x:row r="199">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row>
    <x:row r="200">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row>
    <x:row r="201">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row>
    <x:row r="20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row>
    <x:row r="203">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row>
    <x:row r="204">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row>
    <x:row r="205">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row>
    <x:row r="206">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row>
    <x:row r="207">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row>
    <x:row r="208">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row>
    <x:row r="209">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row>
    <x:row r="210">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row>
    <x:row r="211">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row>
    <x:row r="21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row>
    <x:row r="213">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row>
    <x:row r="214">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row>
    <x:row r="215">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row>
    <x:row r="216">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row>
    <x:row r="217">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row>
    <x:row r="218">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row>
    <x:row r="219">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row>
    <x:row r="220">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row>
    <x:row r="221">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row>
    <x:row r="22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row>
    <x:row r="223">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row>
    <x:row r="224">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row>
    <x:row r="225">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row>
    <x:row r="226">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row>
    <x:row r="227">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row>
    <x:row r="228">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row>
    <x:row r="229">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row>
    <x:row r="230">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row>
    <x:row r="231">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row>
    <x:row r="23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row>
    <x:row r="233">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row>
    <x:row r="234">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row>
    <x:row r="235">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row>
    <x:row r="236">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row>
    <x:row r="237">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row>
    <x:row r="238">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row>
    <x:row r="239">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row>
    <x:row r="240">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row>
    <x:row r="241">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row>
    <x:row r="24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row>
    <x:row r="243">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row>
    <x:row r="244">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row>
    <x:row r="245">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row>
    <x:row r="246">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row>
    <x:row r="247">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row>
    <x:row r="248">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row>
    <x:row r="249">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row>
    <x:row r="250">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row>
    <x:row r="251">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row>
    <x:row r="25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row>
    <x:row r="253">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row>
    <x:row r="254">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row>
    <x:row r="255">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row>
    <x:row r="256">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row>
    <x:row r="257">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row>
    <x:row r="258">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row>
    <x:row r="259">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row>
    <x:row r="260">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row>
    <x:row r="261">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row>
    <x:row r="26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row>
    <x:row r="263">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row>
    <x:row r="264">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row>
    <x:row r="265">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row>
    <x:row r="266">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row>
    <x:row r="267">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row>
    <x:row r="268">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row>
    <x:row r="269">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row>
    <x:row r="270">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row>
    <x:row r="271">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row>
    <x:row r="27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row>
    <x:row r="273">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row>
    <x:row r="274">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row>
    <x:row r="275">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row>
    <x:row r="276">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row>
    <x:row r="277">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row>
    <x:row r="278">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row>
    <x:row r="279">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row>
    <x:row r="280">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row>
    <x:row r="281">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row>
    <x:row r="28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row>
    <x:row r="283">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row>
    <x:row r="284">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row>
    <x:row r="285">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row>
    <x:row r="286">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row>
    <x:row r="287">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row>
    <x:row r="288">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row>
    <x:row r="289">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row>
    <x:row r="290">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row>
    <x:row r="291">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row>
    <x:row r="29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row>
    <x:row r="293">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row>
    <x:row r="294">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row>
    <x:row r="295">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row>
    <x:row r="296">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row>
    <x:row r="297">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row>
    <x:row r="298">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row>
    <x:row r="299">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row>
    <x:row r="300">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row>
    <x:row r="301">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row>
    <x:row r="30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row>
    <x:row r="303">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row>
    <x:row r="304">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row>
    <x:row r="305">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row>
    <x:row r="306">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row>
    <x:row r="307">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row>
    <x:row r="308">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row>
    <x:row r="309">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row>
    <x:row r="310">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row>
    <x:row r="311">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row>
    <x:row r="31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row>
    <x:row r="313">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row>
    <x:row r="314">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row>
    <x:row r="315">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row>
    <x:row r="316">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row>
    <x:row r="317">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row>
    <x:row r="318">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row>
    <x:row r="319">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row>
    <x:row r="320">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row>
    <x:row r="321">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row>
    <x:row r="32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row>
    <x:row r="323">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row>
    <x:row r="324">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row>
    <x:row r="325">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row>
    <x:row r="326">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row>
    <x:row r="327">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row>
    <x:row r="328">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row>
    <x:row r="329">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row>
    <x:row r="330">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row>
    <x:row r="331">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row>
    <x:row r="33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row>
    <x:row r="333">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row>
    <x:row r="334">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row>
    <x:row r="335">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row>
    <x:row r="336">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row>
    <x:row r="337">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row>
    <x:row r="338">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row>
    <x:row r="339">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row>
    <x:row r="340">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row>
    <x:row r="341">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row>
    <x:row r="34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row>
    <x:row r="343">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row>
    <x:row r="344">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row>
    <x:row r="345">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row>
    <x:row r="346">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row>
    <x:row r="347">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row>
    <x:row r="348">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row>
    <x:row r="349">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row>
    <x:row r="350">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row>
    <x:row r="351">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row>
    <x:row r="35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row>
    <x:row r="353">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row>
    <x:row r="354">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row>
    <x:row r="355">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row>
    <x:row r="356">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row>
    <x:row r="357">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row>
    <x:row r="358">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row>
    <x:row r="359">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row>
    <x:row r="360">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row>
    <x:row r="361">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row>
    <x:row r="36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row>
    <x:row r="363">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row>
    <x:row r="364">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row>
    <x:row r="365">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row>
    <x:row r="366">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row>
    <x:row r="367">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row>
    <x:row r="368">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row>
    <x:row r="369">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row>
    <x:row r="370">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row>
    <x:row r="371">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row>
    <x:row r="37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row>
    <x:row r="373">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row>
    <x:row r="374">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row>
    <x:row r="375">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row>
    <x:row r="376">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row>
    <x:row r="377">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row>
    <x:row r="378">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row>
    <x:row r="379">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row>
    <x:row r="380">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row>
    <x:row r="381">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row>
    <x:row r="38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row>
    <x:row r="383">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row>
    <x:row r="384">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row>
    <x:row r="385">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row>
    <x:row r="386">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row>
    <x:row r="387">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row>
    <x:row r="388">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row>
    <x:row r="389">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row>
    <x:row r="390">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row>
    <x:row r="391">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row>
    <x:row r="39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row>
    <x:row r="393">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row>
    <x:row r="394">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row>
    <x:row r="395">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row>
    <x:row r="396">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row>
    <x:row r="397">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row>
    <x:row r="398">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row>
    <x:row r="399">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row>
    <x:row r="400">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row>
    <x:row r="401">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row>
    <x:row r="40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row>
    <x:row r="403">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row>
    <x:row r="404">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row>
    <x:row r="405">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row>
    <x:row r="406">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row>
    <x:row r="407">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row>
    <x:row r="408">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row>
    <x:row r="409">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row>
    <x:row r="410">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row>
    <x:row r="411">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row>
    <x:row r="41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row>
    <x:row r="413">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row>
    <x:row r="414">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row>
    <x:row r="415">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row>
    <x:row r="416">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row>
    <x:row r="417">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row>
    <x:row r="418">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row>
    <x:row r="419">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row>
    <x:row r="420">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row>
    <x:row r="421">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row>
    <x:row r="42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row>
    <x:row r="423">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row>
    <x:row r="424">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row>
    <x:row r="425">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row>
    <x:row r="426">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row>
    <x:row r="427">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row>
    <x:row r="428">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row>
    <x:row r="429">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row>
    <x:row r="430">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row>
    <x:row r="431">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row>
    <x:row r="43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row>
    <x:row r="433">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row>
    <x:row r="434">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row>
    <x:row r="435">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row>
    <x:row r="436">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row>
    <x:row r="437">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row>
    <x:row r="438">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row>
    <x:row r="439">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row>
    <x:row r="440">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row>
    <x:row r="441">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row>
    <x:row r="44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row>
    <x:row r="443">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row>
    <x:row r="444">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row>
    <x:row r="445">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row>
    <x:row r="446">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row>
    <x:row r="447">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row>
    <x:row r="448">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row>
    <x:row r="449">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row>
    <x:row r="450">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row>
    <x:row r="451">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row>
    <x:row r="45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row>
    <x:row r="453">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row>
    <x:row r="454">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row>
    <x:row r="455">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row>
    <x:row r="456">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row>
    <x:row r="457">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row>
    <x:row r="458">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row>
    <x:row r="459">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row>
    <x:row r="460">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row>
    <x:row r="461">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row>
    <x:row r="46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row>
    <x:row r="463">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row>
    <x:row r="464">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row>
    <x:row r="465">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row>
    <x:row r="466">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row>
    <x:row r="467">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row>
    <x:row r="468">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row>
    <x:row r="469">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row>
    <x:row r="470">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row>
    <x:row r="471">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row>
    <x:row r="47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row>
    <x:row r="473">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row>
    <x:row r="474">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row>
    <x:row r="475">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row>
    <x:row r="476">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row>
    <x:row r="477">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row>
    <x:row r="478">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row>
    <x:row r="479">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row>
    <x:row r="480">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row>
    <x:row r="481">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row>
    <x:row r="48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row>
    <x:row r="483">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row>
    <x:row r="484">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row>
    <x:row r="485">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row>
    <x:row r="486">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row>
    <x:row r="487">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row>
    <x:row r="488">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row>
    <x:row r="489">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row>
    <x:row r="490">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row>
    <x:row r="491">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row>
    <x:row r="49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row>
    <x:row r="493">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row>
    <x:row r="494">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row>
    <x:row r="495">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row>
    <x:row r="496">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row>
    <x:row r="497">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row>
    <x:row r="498">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row>
    <x:row r="499">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row>
    <x:row r="500">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row>
    <x:row r="501">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row>
    <x:row r="50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row>
    <x:row r="503">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row>
    <x:row r="504">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row>
    <x:row r="505">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row>
    <x:row r="506">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row>
    <x:row r="507">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row>
    <x:row r="508">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row>
    <x:row r="509">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row>
    <x:row r="510">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row>
    <x:row r="511">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row>
    <x:row r="51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row>
    <x:row r="513">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row>
    <x:row r="514">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row>
    <x:row r="515">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row>
    <x:row r="516">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row>
    <x:row r="517">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row>
    <x:row r="518">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row>
    <x:row r="519">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row>
    <x:row r="520">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row>
    <x:row r="521">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row>
    <x:row r="52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row>
    <x:row r="523">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row>
    <x:row r="524">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row>
    <x:row r="525">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row>
    <x:row r="526">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row>
    <x:row r="527">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row>
    <x:row r="528">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row>
    <x:row r="529">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row>
    <x:row r="530">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row>
    <x:row r="531">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row>
    <x:row r="53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row>
    <x:row r="533">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row>
    <x:row r="534">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row>
    <x:row r="535">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row>
    <x:row r="536">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row>
    <x:row r="537">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row>
    <x:row r="538">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row>
    <x:row r="539">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row>
    <x:row r="540">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row>
    <x:row r="541">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row>
    <x:row r="54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row>
    <x:row r="543">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row>
    <x:row r="544">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row>
    <x:row r="545">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row>
    <x:row r="546">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row>
    <x:row r="547">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row>
    <x:row r="548">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row>
    <x:row r="549">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row>
    <x:row r="550">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row>
    <x:row r="551">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row>
    <x:row r="55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row>
    <x:row r="553">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row>
    <x:row r="554">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row>
    <x:row r="555">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row>
    <x:row r="556">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row>
    <x:row r="557">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row>
    <x:row r="558">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row>
    <x:row r="559">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row>
    <x:row r="560">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row>
    <x:row r="561">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row>
    <x:row r="56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row>
    <x:row r="563">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row>
    <x:row r="564">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row>
    <x:row r="565">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row>
    <x:row r="566">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row>
    <x:row r="567">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row>
    <x:row r="568">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row>
    <x:row r="569">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row>
    <x:row r="570">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row>
    <x:row r="571">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row>
    <x:row r="57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row>
    <x:row r="573">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row>
    <x:row r="574">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row>
    <x:row r="575">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row>
    <x:row r="576">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row>
    <x:row r="577">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row>
    <x:row r="578">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row>
    <x:row r="579">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row>
    <x:row r="580">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row>
    <x:row r="581">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row>
    <x:row r="58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row>
    <x:row r="583">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row>
    <x:row r="584">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row>
    <x:row r="585">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row>
    <x:row r="586">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row>
    <x:row r="587">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row>
    <x:row r="588">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row>
    <x:row r="589">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row>
    <x:row r="590">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row>
    <x:row r="591">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row>
    <x:row r="59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row>
    <x:row r="593">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row>
    <x:row r="594">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row>
    <x:row r="595">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row>
    <x:row r="596">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row>
    <x:row r="597">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row>
    <x:row r="598">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row>
    <x:row r="599">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row>
    <x:row r="600">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row>
    <x:row r="601">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row>
    <x:row r="60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row>
    <x:row r="603">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row>
    <x:row r="604">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row>
    <x:row r="605">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row>
    <x:row r="606">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row>
    <x:row r="607">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row>
    <x:row r="608">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row>
    <x:row r="609">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row>
    <x:row r="610">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row>
    <x:row r="611">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row>
    <x:row r="61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row>
    <x:row r="613">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row>
    <x:row r="614">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row>
    <x:row r="615">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row>
    <x:row r="616">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row>
    <x:row r="617">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row>
    <x:row r="618">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row>
    <x:row r="619">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row>
    <x:row r="620">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row>
    <x:row r="621">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row>
    <x:row r="62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row>
    <x:row r="623">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row>
    <x:row r="624">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row>
    <x:row r="625">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row>
    <x:row r="626">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row>
    <x:row r="627">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row>
    <x:row r="628">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row>
    <x:row r="629">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row>
    <x:row r="630">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row>
    <x:row r="631">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row>
    <x:row r="63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row>
    <x:row r="633">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row>
    <x:row r="634">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row>
    <x:row r="635">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row>
    <x:row r="636">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row>
    <x:row r="637">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row>
    <x:row r="638">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row>
    <x:row r="639">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row>
    <x:row r="640">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row>
    <x:row r="641">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row>
    <x:row r="64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row>
    <x:row r="643">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row>
    <x:row r="644">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row>
    <x:row r="645">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row>
    <x:row r="646">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row>
    <x:row r="647">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row>
    <x:row r="648">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row>
    <x:row r="649">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row>
    <x:row r="650">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row>
    <x:row r="651">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row>
    <x:row r="65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row>
    <x:row r="653">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row>
    <x:row r="654">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row>
    <x:row r="655">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row>
    <x:row r="656">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row>
    <x:row r="657">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row>
    <x:row r="658">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row>
    <x:row r="659">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row>
    <x:row r="660">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row>
    <x:row r="661">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row>
    <x:row r="66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row>
    <x:row r="663">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row>
    <x:row r="664">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row>
    <x:row r="665">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row>
    <x:row r="666">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row>
    <x:row r="667">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row>
    <x:row r="668">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row>
    <x:row r="669">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row>
    <x:row r="670">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row>
    <x:row r="671">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row>
    <x:row r="67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row>
    <x:row r="673">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row>
    <x:row r="674">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row>
    <x:row r="675">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row>
    <x:row r="676">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row>
    <x:row r="677">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row>
    <x:row r="678">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row>
    <x:row r="679">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row>
    <x:row r="680">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row>
    <x:row r="681">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row>
    <x:row r="68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row>
    <x:row r="683">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row>
    <x:row r="684">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row>
    <x:row r="685">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row>
    <x:row r="686">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row>
    <x:row r="687">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row>
    <x:row r="688">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row>
    <x:row r="689">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row>
    <x:row r="690">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row>
    <x:row r="691">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row>
    <x:row r="69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row>
    <x:row r="693">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row>
    <x:row r="694">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row>
    <x:row r="695">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row>
    <x:row r="696">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row>
    <x:row r="697">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row>
    <x:row r="698">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row>
    <x:row r="699">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row>
    <x:row r="700">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row>
    <x:row r="701">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row>
    <x:row r="70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row>
    <x:row r="703">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row>
    <x:row r="704">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row>
    <x:row r="705">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row>
    <x:row r="706">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row>
    <x:row r="707">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row>
    <x:row r="708">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row>
    <x:row r="709">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row>
    <x:row r="710">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row>
    <x:row r="711">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row>
    <x:row r="71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row>
    <x:row r="713">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row>
    <x:row r="714">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row>
    <x:row r="715">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row>
    <x:row r="716">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row>
    <x:row r="717">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row>
    <x:row r="718">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row>
    <x:row r="719">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row>
    <x:row r="720">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row>
    <x:row r="721">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row>
    <x:row r="72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row>
    <x:row r="723">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row>
    <x:row r="724">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row>
    <x:row r="725">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row>
    <x:row r="726">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row>
    <x:row r="727">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row>
    <x:row r="728">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row>
    <x:row r="729">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row>
    <x:row r="730">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row>
    <x:row r="731">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row>
    <x:row r="73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row>
    <x:row r="733">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row>
    <x:row r="734">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row>
    <x:row r="735">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row>
    <x:row r="736">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row>
    <x:row r="737">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row>
    <x:row r="738">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row>
    <x:row r="739">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row>
    <x:row r="740">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row>
    <x:row r="741">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row>
    <x:row r="74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row>
    <x:row r="743">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row>
    <x:row r="744">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row>
    <x:row r="745">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row>
    <x:row r="746">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row>
    <x:row r="747">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row>
    <x:row r="748">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row>
    <x:row r="749">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row>
    <x:row r="750">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row>
    <x:row r="751">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row>
    <x:row r="75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row>
    <x:row r="753">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row>
    <x:row r="754">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row>
    <x:row r="755">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row>
    <x:row r="756">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row>
    <x:row r="757">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row>
    <x:row r="758">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row>
    <x:row r="759">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row>
    <x:row r="760">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row>
    <x:row r="761">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row>
    <x:row r="76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row>
    <x:row r="763">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row>
    <x:row r="764">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row>
    <x:row r="765">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row>
    <x:row r="766">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row>
    <x:row r="767">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row>
    <x:row r="768">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row>
    <x:row r="769">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row>
    <x:row r="770">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row>
    <x:row r="771">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row>
    <x:row r="77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row>
    <x:row r="773">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row>
    <x:row r="774">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row>
    <x:row r="775">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row>
    <x:row r="776">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row>
    <x:row r="777">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row>
    <x:row r="778">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row>
    <x:row r="779">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row>
    <x:row r="780">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row>
    <x:row r="781">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row>
    <x:row r="78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row>
    <x:row r="783">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row>
    <x:row r="784">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row>
    <x:row r="785">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row>
    <x:row r="786">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row>
    <x:row r="787">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row>
    <x:row r="788">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row>
    <x:row r="789">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row>
    <x:row r="790">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row>
    <x:row r="791">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row>
    <x:row r="79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row>
    <x:row r="793">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row>
    <x:row r="794">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row>
    <x:row r="795">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row>
    <x:row r="796">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row>
    <x:row r="797">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row>
    <x:row r="798">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row>
    <x:row r="799">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row>
    <x:row r="800">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row>
    <x:row r="801">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row>
    <x:row r="80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row>
    <x:row r="803">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row>
    <x:row r="804">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row>
    <x:row r="805">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row>
    <x:row r="806">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row>
    <x:row r="807">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row>
    <x:row r="808">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row>
    <x:row r="809">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row>
    <x:row r="810">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row>
    <x:row r="811">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row>
    <x:row r="81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row>
    <x:row r="813">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row>
    <x:row r="814">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row>
    <x:row r="815">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row>
    <x:row r="816">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row>
    <x:row r="817">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row>
    <x:row r="818">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row>
    <x:row r="819">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row>
    <x:row r="820">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row>
    <x:row r="821">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row>
    <x:row r="82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row>
    <x:row r="823">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row>
    <x:row r="824">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row>
    <x:row r="825">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row>
    <x:row r="826">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row>
    <x:row r="827">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row>
    <x:row r="828">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row>
    <x:row r="829">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row>
    <x:row r="830">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row>
    <x:row r="831">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row>
    <x:row r="83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row>
    <x:row r="833">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row>
    <x:row r="834">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row>
    <x:row r="835">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row>
    <x:row r="836">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row>
    <x:row r="837">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row>
    <x:row r="838">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row>
    <x:row r="839">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row>
    <x:row r="840">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row>
    <x:row r="841">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row>
    <x:row r="84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row>
    <x:row r="843">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row>
    <x:row r="844">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row>
    <x:row r="845">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row>
    <x:row r="846">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row>
    <x:row r="847">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row>
    <x:row r="848">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row>
    <x:row r="849">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row>
    <x:row r="850">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row>
    <x:row r="851">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row>
    <x:row r="85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row>
    <x:row r="853">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row>
    <x:row r="854">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row>
    <x:row r="855">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row>
    <x:row r="856">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row>
    <x:row r="857">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row>
    <x:row r="858">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row>
    <x:row r="859">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row>
    <x:row r="860">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row>
    <x:row r="861">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row>
    <x:row r="86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row>
    <x:row r="863">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row>
    <x:row r="864">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row>
    <x:row r="865">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row>
    <x:row r="866">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row>
    <x:row r="867">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row>
    <x:row r="868">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row>
    <x:row r="869">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row>
    <x:row r="870">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row>
    <x:row r="871">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row>
    <x:row r="87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row>
    <x:row r="873">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row>
    <x:row r="874">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row>
    <x:row r="875">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row>
    <x:row r="876">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row>
    <x:row r="877">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row>
    <x:row r="878">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row>
    <x:row r="879">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row>
    <x:row r="880">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row>
    <x:row r="881">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row>
    <x:row r="88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row>
    <x:row r="883">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row>
    <x:row r="884">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row>
    <x:row r="885">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row>
    <x:row r="886">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row>
    <x:row r="887">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row>
    <x:row r="888">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row>
    <x:row r="889">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row>
    <x:row r="890">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row>
    <x:row r="891">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row>
    <x:row r="89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row>
    <x:row r="893">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row>
    <x:row r="894">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row>
    <x:row r="895">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row>
    <x:row r="896">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row>
    <x:row r="897">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row>
    <x:row r="898">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row>
    <x:row r="899">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row>
    <x:row r="900">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row>
    <x:row r="901">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row>
    <x:row r="90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row>
    <x:row r="903">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row>
    <x:row r="904">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row>
    <x:row r="905">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row>
    <x:row r="906">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row>
    <x:row r="907">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row>
    <x:row r="908">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row>
    <x:row r="909">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row>
    <x:row r="910">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row>
    <x:row r="911">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row>
    <x:row r="91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row>
    <x:row r="913">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row>
    <x:row r="914">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row>
    <x:row r="915">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row>
    <x:row r="916">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row>
    <x:row r="917">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row>
    <x:row r="918">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row>
    <x:row r="919">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row>
    <x:row r="920">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row>
    <x:row r="921">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row>
    <x:row r="92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row>
    <x:row r="923">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row>
    <x:row r="924">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row>
    <x:row r="925">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row>
    <x:row r="926">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row>
    <x:row r="927">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row>
    <x:row r="928">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row>
    <x:row r="929">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row>
    <x:row r="930">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row>
    <x:row r="931">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row>
    <x:row r="93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row>
    <x:row r="933">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row>
    <x:row r="934">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row>
    <x:row r="935">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row>
    <x:row r="936">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row>
    <x:row r="937">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row>
    <x:row r="938">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row>
    <x:row r="939">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row>
    <x:row r="940">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row>
    <x:row r="941">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row>
    <x:row r="94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row>
    <x:row r="943">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row>
    <x:row r="944">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row>
    <x:row r="945">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row>
    <x:row r="946">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row>
    <x:row r="947">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row>
    <x:row r="948">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row>
    <x:row r="949">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row>
    <x:row r="950">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row>
    <x:row r="951">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row>
    <x:row r="95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row>
    <x:row r="953">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row>
    <x:row r="954">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row>
    <x:row r="955">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row>
    <x:row r="956">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row>
    <x:row r="957">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row>
    <x:row r="958">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row>
    <x:row r="959">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row>
    <x:row r="960">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row>
    <x:row r="961">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row>
    <x:row r="96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row>
    <x:row r="963">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row>
    <x:row r="964">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row>
    <x:row r="965">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row>
    <x:row r="966">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row>
    <x:row r="967">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row>
    <x:row r="968">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row>
    <x:row r="969">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row>
    <x:row r="970">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row>
    <x:row r="971">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row>
    <x:row r="97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row>
    <x:row r="973">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row>
    <x:row r="974">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row>
    <x:row r="975">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row>
    <x:row r="976">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row>
    <x:row r="977">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row>
    <x:row r="978">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row>
    <x:row r="979">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row>
    <x:row r="980">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row>
    <x:row r="981">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row>
    <x:row r="98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row>
    <x:row r="983">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row>
    <x:row r="984">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row>
    <x:row r="985">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row>
    <x:row r="986">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row>
    <x:row r="987">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row>
    <x:row r="988">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row>
    <x:row r="989">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row>
    <x:row r="990">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row>
    <x:row r="991">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row>
    <x:row r="99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row>
    <x:row r="993">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row>
    <x:row r="994">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row>
    <x:row r="995">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row>
    <x:row r="996">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row>
    <x:row r="997">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row>
    <x:row r="998">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row>
    <x:row r="999">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row>
    <x:row r="1000">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row>
    <x:row r="1001">
      <x:c r="B1001" s="2"/>
      <x:c r="C1001" s="2"/>
      <x:c r="D1001" s="2"/>
      <x:c r="E1001" s="2"/>
      <x:c r="F1001" s="2"/>
      <x:c r="G1001" s="2"/>
      <x:c r="H1001" s="2"/>
      <x:c r="I1001" s="2"/>
      <x:c r="J1001" s="2"/>
      <x:c r="K1001" s="2"/>
      <x:c r="L1001" s="2"/>
      <x:c r="M1001" s="2"/>
      <x:c r="N1001" s="2"/>
      <x:c r="O1001" s="2"/>
      <x:c r="P1001" s="2"/>
      <x:c r="Q1001" s="2"/>
      <x:c r="R1001" s="2"/>
      <x:c r="S1001" s="2"/>
      <x:c r="T1001" s="2"/>
      <x:c r="U1001" s="2"/>
      <x:c r="V1001" s="2"/>
      <x:c r="W1001" s="2"/>
      <x:c r="X1001" s="2"/>
      <x:c r="Y1001" s="2"/>
      <x:c r="Z1001" s="2"/>
      <x:c r="AA1001" s="2"/>
      <x:c r="AB1001" s="2"/>
      <x:c r="AC1001" s="2"/>
      <x:c r="AD1001" s="2"/>
      <x:c r="AE1001" s="2"/>
      <x:c r="AF1001" s="2"/>
      <x:c r="AG1001" s="2"/>
      <x:c r="AH1001" s="2"/>
      <x:c r="AI1001" s="2"/>
      <x:c r="AJ1001" s="2"/>
      <x:c r="AK1001" s="2"/>
      <x:c r="AL1001" s="2"/>
      <x:c r="AM1001" s="2"/>
      <x:c r="AN1001" s="2"/>
      <x:c r="AO1001" s="2"/>
      <x:c r="AP1001" s="2"/>
      <x:c r="AQ1001" s="2"/>
      <x:c r="AR1001" s="2"/>
      <x:c r="AS1001" s="2"/>
    </x:row>
    <x:row r="1002">
      <x:c r="B1002" s="2"/>
      <x:c r="C1002" s="2"/>
      <x:c r="D1002" s="2"/>
      <x:c r="E1002" s="2"/>
      <x:c r="F1002" s="2"/>
      <x:c r="G1002" s="2"/>
      <x:c r="H1002" s="2"/>
      <x:c r="I1002" s="2"/>
      <x:c r="J1002" s="2"/>
      <x:c r="K1002" s="2"/>
      <x:c r="L1002" s="2"/>
      <x:c r="M1002" s="2"/>
      <x:c r="N1002" s="2"/>
      <x:c r="O1002" s="2"/>
      <x:c r="P1002" s="2"/>
      <x:c r="Q1002" s="2"/>
      <x:c r="R1002" s="2"/>
      <x:c r="S1002" s="2"/>
      <x:c r="T1002" s="2"/>
      <x:c r="U1002" s="2"/>
      <x:c r="V1002" s="2"/>
      <x:c r="W1002" s="2"/>
      <x:c r="X1002" s="2"/>
      <x:c r="Y1002" s="2"/>
      <x:c r="Z1002" s="2"/>
      <x:c r="AA1002" s="2"/>
      <x:c r="AB1002" s="2"/>
      <x:c r="AC1002" s="2"/>
      <x:c r="AD1002" s="2"/>
      <x:c r="AE1002" s="2"/>
      <x:c r="AF1002" s="2"/>
      <x:c r="AG1002" s="2"/>
      <x:c r="AH1002" s="2"/>
      <x:c r="AI1002" s="2"/>
      <x:c r="AJ1002" s="2"/>
      <x:c r="AK1002" s="2"/>
      <x:c r="AL1002" s="2"/>
      <x:c r="AM1002" s="2"/>
      <x:c r="AN1002" s="2"/>
      <x:c r="AO1002" s="2"/>
      <x:c r="AP1002" s="2"/>
      <x:c r="AQ1002" s="2"/>
      <x:c r="AR1002" s="2"/>
      <x:c r="AS1002" s="2"/>
    </x:row>
    <x:row r="1003">
      <x:c r="B1003" s="2"/>
      <x:c r="C1003" s="2"/>
      <x:c r="D1003" s="2"/>
      <x:c r="E1003" s="2"/>
      <x:c r="F1003" s="2"/>
      <x:c r="G1003" s="2"/>
      <x:c r="H1003" s="2"/>
      <x:c r="I1003" s="2"/>
      <x:c r="J1003" s="2"/>
      <x:c r="K1003" s="2"/>
      <x:c r="L1003" s="2"/>
      <x:c r="M1003" s="2"/>
      <x:c r="N1003" s="2"/>
      <x:c r="O1003" s="2"/>
      <x:c r="P1003" s="2"/>
      <x:c r="Q1003" s="2"/>
      <x:c r="R1003" s="2"/>
      <x:c r="S1003" s="2"/>
      <x:c r="T1003" s="2"/>
      <x:c r="U1003" s="2"/>
      <x:c r="V1003" s="2"/>
      <x:c r="W1003" s="2"/>
      <x:c r="X1003" s="2"/>
      <x:c r="Y1003" s="2"/>
      <x:c r="Z1003" s="2"/>
      <x:c r="AA1003" s="2"/>
      <x:c r="AB1003" s="2"/>
      <x:c r="AC1003" s="2"/>
      <x:c r="AD1003" s="2"/>
      <x:c r="AE1003" s="2"/>
      <x:c r="AF1003" s="2"/>
      <x:c r="AG1003" s="2"/>
      <x:c r="AH1003" s="2"/>
      <x:c r="AI1003" s="2"/>
      <x:c r="AJ1003" s="2"/>
      <x:c r="AK1003" s="2"/>
      <x:c r="AL1003" s="2"/>
      <x:c r="AM1003" s="2"/>
      <x:c r="AN1003" s="2"/>
      <x:c r="AO1003" s="2"/>
      <x:c r="AP1003" s="2"/>
      <x:c r="AQ1003" s="2"/>
      <x:c r="AR1003" s="2"/>
      <x:c r="AS1003" s="2"/>
    </x:row>
    <x:row r="1004">
      <x:c r="B1004" s="2"/>
      <x:c r="C1004" s="2"/>
      <x:c r="D1004" s="2"/>
      <x:c r="E1004" s="2"/>
      <x:c r="F1004" s="2"/>
      <x:c r="G1004" s="2"/>
      <x:c r="H1004" s="2"/>
      <x:c r="I1004" s="2"/>
      <x:c r="J1004" s="2"/>
      <x:c r="K1004" s="2"/>
      <x:c r="L1004" s="2"/>
      <x:c r="M1004" s="2"/>
      <x:c r="N1004" s="2"/>
      <x:c r="O1004" s="2"/>
      <x:c r="P1004" s="2"/>
      <x:c r="Q1004" s="2"/>
      <x:c r="R1004" s="2"/>
      <x:c r="S1004" s="2"/>
      <x:c r="T1004" s="2"/>
      <x:c r="U1004" s="2"/>
      <x:c r="V1004" s="2"/>
      <x:c r="W1004" s="2"/>
      <x:c r="X1004" s="2"/>
      <x:c r="Y1004" s="2"/>
      <x:c r="Z1004" s="2"/>
      <x:c r="AA1004" s="2"/>
      <x:c r="AB1004" s="2"/>
      <x:c r="AC1004" s="2"/>
      <x:c r="AD1004" s="2"/>
      <x:c r="AE1004" s="2"/>
      <x:c r="AF1004" s="2"/>
      <x:c r="AG1004" s="2"/>
      <x:c r="AH1004" s="2"/>
      <x:c r="AI1004" s="2"/>
      <x:c r="AJ1004" s="2"/>
      <x:c r="AK1004" s="2"/>
      <x:c r="AL1004" s="2"/>
      <x:c r="AM1004" s="2"/>
      <x:c r="AN1004" s="2"/>
      <x:c r="AO1004" s="2"/>
      <x:c r="AP1004" s="2"/>
      <x:c r="AQ1004" s="2"/>
      <x:c r="AR1004" s="2"/>
      <x:c r="AS1004" s="2"/>
    </x:row>
    <x:row r="1005">
      <x:c r="B1005" s="2"/>
      <x:c r="C1005" s="2"/>
      <x:c r="D1005" s="2"/>
      <x:c r="E1005" s="2"/>
      <x:c r="F1005" s="2"/>
      <x:c r="G1005" s="2"/>
      <x:c r="H1005" s="2"/>
      <x:c r="I1005" s="2"/>
      <x:c r="J1005" s="2"/>
      <x:c r="K1005" s="2"/>
      <x:c r="L1005" s="2"/>
      <x:c r="M1005" s="2"/>
      <x:c r="N1005" s="2"/>
      <x:c r="O1005" s="2"/>
      <x:c r="P1005" s="2"/>
      <x:c r="Q1005" s="2"/>
      <x:c r="R1005" s="2"/>
      <x:c r="S1005" s="2"/>
      <x:c r="T1005" s="2"/>
      <x:c r="U1005" s="2"/>
      <x:c r="V1005" s="2"/>
      <x:c r="W1005" s="2"/>
      <x:c r="X1005" s="2"/>
      <x:c r="Y1005" s="2"/>
      <x:c r="Z1005" s="2"/>
      <x:c r="AA1005" s="2"/>
      <x:c r="AB1005" s="2"/>
      <x:c r="AC1005" s="2"/>
      <x:c r="AD1005" s="2"/>
      <x:c r="AE1005" s="2"/>
      <x:c r="AF1005" s="2"/>
      <x:c r="AG1005" s="2"/>
      <x:c r="AH1005" s="2"/>
      <x:c r="AI1005" s="2"/>
      <x:c r="AJ1005" s="2"/>
      <x:c r="AK1005" s="2"/>
      <x:c r="AL1005" s="2"/>
      <x:c r="AM1005" s="2"/>
      <x:c r="AN1005" s="2"/>
      <x:c r="AO1005" s="2"/>
      <x:c r="AP1005" s="2"/>
      <x:c r="AQ1005" s="2"/>
      <x:c r="AR1005" s="2"/>
      <x:c r="AS1005" s="2"/>
    </x:row>
    <x:row r="1006">
      <x:c r="B1006" s="2"/>
      <x:c r="C1006" s="2"/>
      <x:c r="D1006" s="2"/>
      <x:c r="E1006" s="2"/>
      <x:c r="F1006" s="2"/>
      <x:c r="G1006" s="2"/>
      <x:c r="H1006" s="2"/>
      <x:c r="I1006" s="2"/>
      <x:c r="J1006" s="2"/>
      <x:c r="K1006" s="2"/>
      <x:c r="L1006" s="2"/>
      <x:c r="M1006" s="2"/>
      <x:c r="N1006" s="2"/>
      <x:c r="O1006" s="2"/>
      <x:c r="P1006" s="2"/>
      <x:c r="Q1006" s="2"/>
      <x:c r="R1006" s="2"/>
      <x:c r="S1006" s="2"/>
      <x:c r="T1006" s="2"/>
      <x:c r="U1006" s="2"/>
      <x:c r="V1006" s="2"/>
      <x:c r="W1006" s="2"/>
      <x:c r="X1006" s="2"/>
      <x:c r="Y1006" s="2"/>
      <x:c r="Z1006" s="2"/>
      <x:c r="AA1006" s="2"/>
      <x:c r="AB1006" s="2"/>
      <x:c r="AC1006" s="2"/>
      <x:c r="AD1006" s="2"/>
      <x:c r="AE1006" s="2"/>
      <x:c r="AF1006" s="2"/>
      <x:c r="AG1006" s="2"/>
      <x:c r="AH1006" s="2"/>
      <x:c r="AI1006" s="2"/>
      <x:c r="AJ1006" s="2"/>
      <x:c r="AK1006" s="2"/>
      <x:c r="AL1006" s="2"/>
      <x:c r="AM1006" s="2"/>
      <x:c r="AN1006" s="2"/>
      <x:c r="AO1006" s="2"/>
      <x:c r="AP1006" s="2"/>
      <x:c r="AQ1006" s="2"/>
      <x:c r="AR1006" s="2"/>
      <x:c r="AS1006" s="2"/>
    </x:row>
    <x:row r="1007">
      <x:c r="B1007" s="2"/>
      <x:c r="C1007" s="2"/>
      <x:c r="D1007" s="2"/>
      <x:c r="E1007" s="2"/>
      <x:c r="F1007" s="2"/>
      <x:c r="G1007" s="2"/>
      <x:c r="H1007" s="2"/>
      <x:c r="I1007" s="2"/>
      <x:c r="J1007" s="2"/>
      <x:c r="K1007" s="2"/>
      <x:c r="L1007" s="2"/>
      <x:c r="M1007" s="2"/>
      <x:c r="N1007" s="2"/>
      <x:c r="O1007" s="2"/>
      <x:c r="P1007" s="2"/>
      <x:c r="Q1007" s="2"/>
      <x:c r="R1007" s="2"/>
      <x:c r="S1007" s="2"/>
      <x:c r="T1007" s="2"/>
      <x:c r="U1007" s="2"/>
      <x:c r="V1007" s="2"/>
      <x:c r="W1007" s="2"/>
      <x:c r="X1007" s="2"/>
      <x:c r="Y1007" s="2"/>
      <x:c r="Z1007" s="2"/>
      <x:c r="AA1007" s="2"/>
      <x:c r="AB1007" s="2"/>
      <x:c r="AC1007" s="2"/>
      <x:c r="AD1007" s="2"/>
      <x:c r="AE1007" s="2"/>
      <x:c r="AF1007" s="2"/>
      <x:c r="AG1007" s="2"/>
      <x:c r="AH1007" s="2"/>
      <x:c r="AI1007" s="2"/>
      <x:c r="AJ1007" s="2"/>
      <x:c r="AK1007" s="2"/>
      <x:c r="AL1007" s="2"/>
      <x:c r="AM1007" s="2"/>
      <x:c r="AN1007" s="2"/>
      <x:c r="AO1007" s="2"/>
      <x:c r="AP1007" s="2"/>
      <x:c r="AQ1007" s="2"/>
      <x:c r="AR1007" s="2"/>
      <x:c r="AS1007" s="2"/>
    </x:row>
    <x:row r="1008">
      <x:c r="B1008" s="2"/>
      <x:c r="C1008" s="2"/>
      <x:c r="D1008" s="2"/>
      <x:c r="E1008" s="2"/>
      <x:c r="F1008" s="2"/>
      <x:c r="G1008" s="2"/>
      <x:c r="H1008" s="2"/>
      <x:c r="I1008" s="2"/>
      <x:c r="J1008" s="2"/>
      <x:c r="K1008" s="2"/>
      <x:c r="L1008" s="2"/>
      <x:c r="M1008" s="2"/>
      <x:c r="N1008" s="2"/>
      <x:c r="O1008" s="2"/>
      <x:c r="P1008" s="2"/>
      <x:c r="Q1008" s="2"/>
      <x:c r="R1008" s="2"/>
      <x:c r="S1008" s="2"/>
      <x:c r="T1008" s="2"/>
      <x:c r="U1008" s="2"/>
      <x:c r="V1008" s="2"/>
      <x:c r="W1008" s="2"/>
      <x:c r="X1008" s="2"/>
      <x:c r="Y1008" s="2"/>
      <x:c r="Z1008" s="2"/>
      <x:c r="AA1008" s="2"/>
      <x:c r="AB1008" s="2"/>
      <x:c r="AC1008" s="2"/>
      <x:c r="AD1008" s="2"/>
      <x:c r="AE1008" s="2"/>
      <x:c r="AF1008" s="2"/>
      <x:c r="AG1008" s="2"/>
      <x:c r="AH1008" s="2"/>
      <x:c r="AI1008" s="2"/>
      <x:c r="AJ1008" s="2"/>
      <x:c r="AK1008" s="2"/>
      <x:c r="AL1008" s="2"/>
      <x:c r="AM1008" s="2"/>
      <x:c r="AN1008" s="2"/>
      <x:c r="AO1008" s="2"/>
      <x:c r="AP1008" s="2"/>
      <x:c r="AQ1008" s="2"/>
      <x:c r="AR1008" s="2"/>
      <x:c r="AS1008" s="2"/>
    </x:row>
    <x:row r="1009">
      <x:c r="B1009" s="2"/>
      <x:c r="C1009" s="2"/>
      <x:c r="D1009" s="2"/>
      <x:c r="E1009" s="2"/>
      <x:c r="F1009" s="2"/>
      <x:c r="G1009" s="2"/>
      <x:c r="H1009" s="2"/>
      <x:c r="I1009" s="2"/>
      <x:c r="J1009" s="2"/>
      <x:c r="K1009" s="2"/>
      <x:c r="L1009" s="2"/>
      <x:c r="M1009" s="2"/>
      <x:c r="N1009" s="2"/>
      <x:c r="O1009" s="2"/>
      <x:c r="P1009" s="2"/>
      <x:c r="Q1009" s="2"/>
      <x:c r="R1009" s="2"/>
      <x:c r="S1009" s="2"/>
      <x:c r="T1009" s="2"/>
      <x:c r="U1009" s="2"/>
      <x:c r="V1009" s="2"/>
      <x:c r="W1009" s="2"/>
      <x:c r="X1009" s="2"/>
      <x:c r="Y1009" s="2"/>
      <x:c r="Z1009" s="2"/>
      <x:c r="AA1009" s="2"/>
      <x:c r="AB1009" s="2"/>
      <x:c r="AC1009" s="2"/>
      <x:c r="AD1009" s="2"/>
      <x:c r="AE1009" s="2"/>
      <x:c r="AF1009" s="2"/>
      <x:c r="AG1009" s="2"/>
      <x:c r="AH1009" s="2"/>
      <x:c r="AI1009" s="2"/>
      <x:c r="AJ1009" s="2"/>
      <x:c r="AK1009" s="2"/>
      <x:c r="AL1009" s="2"/>
      <x:c r="AM1009" s="2"/>
      <x:c r="AN1009" s="2"/>
      <x:c r="AO1009" s="2"/>
      <x:c r="AP1009" s="2"/>
      <x:c r="AQ1009" s="2"/>
      <x:c r="AR1009" s="2"/>
      <x:c r="AS1009" s="2"/>
    </x:row>
    <x:row r="1010">
      <x:c r="B1010" s="2"/>
      <x:c r="C1010" s="2"/>
      <x:c r="D1010" s="2"/>
      <x:c r="E1010" s="2"/>
      <x:c r="F1010" s="2"/>
      <x:c r="G1010" s="2"/>
      <x:c r="H1010" s="2"/>
      <x:c r="I1010" s="2"/>
      <x:c r="J1010" s="2"/>
      <x:c r="K1010" s="2"/>
      <x:c r="L1010" s="2"/>
      <x:c r="M1010" s="2"/>
      <x:c r="N1010" s="2"/>
      <x:c r="O1010" s="2"/>
      <x:c r="P1010" s="2"/>
      <x:c r="Q1010" s="2"/>
      <x:c r="R1010" s="2"/>
      <x:c r="S1010" s="2"/>
      <x:c r="T1010" s="2"/>
      <x:c r="U1010" s="2"/>
      <x:c r="V1010" s="2"/>
      <x:c r="W1010" s="2"/>
      <x:c r="X1010" s="2"/>
      <x:c r="Y1010" s="2"/>
      <x:c r="Z1010" s="2"/>
      <x:c r="AA1010" s="2"/>
      <x:c r="AB1010" s="2"/>
      <x:c r="AC1010" s="2"/>
      <x:c r="AD1010" s="2"/>
      <x:c r="AE1010" s="2"/>
      <x:c r="AF1010" s="2"/>
      <x:c r="AG1010" s="2"/>
      <x:c r="AH1010" s="2"/>
      <x:c r="AI1010" s="2"/>
      <x:c r="AJ1010" s="2"/>
      <x:c r="AK1010" s="2"/>
      <x:c r="AL1010" s="2"/>
      <x:c r="AM1010" s="2"/>
      <x:c r="AN1010" s="2"/>
      <x:c r="AO1010" s="2"/>
      <x:c r="AP1010" s="2"/>
      <x:c r="AQ1010" s="2"/>
      <x:c r="AR1010" s="2"/>
      <x:c r="AS1010" s="2"/>
    </x:row>
    <x:row r="1011">
      <x:c r="B1011" s="2"/>
      <x:c r="C1011" s="2"/>
      <x:c r="D1011" s="2"/>
      <x:c r="E1011" s="2"/>
      <x:c r="F1011" s="2"/>
      <x:c r="G1011" s="2"/>
      <x:c r="H1011" s="2"/>
      <x:c r="I1011" s="2"/>
      <x:c r="J1011" s="2"/>
      <x:c r="K1011" s="2"/>
      <x:c r="L1011" s="2"/>
      <x:c r="M1011" s="2"/>
      <x:c r="N1011" s="2"/>
      <x:c r="O1011" s="2"/>
      <x:c r="P1011" s="2"/>
      <x:c r="Q1011" s="2"/>
      <x:c r="R1011" s="2"/>
      <x:c r="S1011" s="2"/>
      <x:c r="T1011" s="2"/>
      <x:c r="U1011" s="2"/>
      <x:c r="V1011" s="2"/>
      <x:c r="W1011" s="2"/>
      <x:c r="X1011" s="2"/>
      <x:c r="Y1011" s="2"/>
      <x:c r="Z1011" s="2"/>
      <x:c r="AA1011" s="2"/>
      <x:c r="AB1011" s="2"/>
      <x:c r="AC1011" s="2"/>
      <x:c r="AD1011" s="2"/>
      <x:c r="AE1011" s="2"/>
      <x:c r="AF1011" s="2"/>
      <x:c r="AG1011" s="2"/>
      <x:c r="AH1011" s="2"/>
      <x:c r="AI1011" s="2"/>
      <x:c r="AJ1011" s="2"/>
      <x:c r="AK1011" s="2"/>
      <x:c r="AL1011" s="2"/>
      <x:c r="AM1011" s="2"/>
      <x:c r="AN1011" s="2"/>
      <x:c r="AO1011" s="2"/>
      <x:c r="AP1011" s="2"/>
      <x:c r="AQ1011" s="2"/>
      <x:c r="AR1011" s="2"/>
      <x:c r="AS1011" s="2"/>
    </x:row>
    <x:row r="1012">
      <x:c r="B1012" s="2"/>
      <x:c r="C1012" s="2"/>
      <x:c r="D1012" s="2"/>
      <x:c r="E1012" s="2"/>
      <x:c r="F1012" s="2"/>
      <x:c r="G1012" s="2"/>
      <x:c r="H1012" s="2"/>
      <x:c r="I1012" s="2"/>
      <x:c r="J1012" s="2"/>
      <x:c r="K1012" s="2"/>
      <x:c r="L1012" s="2"/>
      <x:c r="M1012" s="2"/>
      <x:c r="N1012" s="2"/>
      <x:c r="O1012" s="2"/>
      <x:c r="P1012" s="2"/>
      <x:c r="Q1012" s="2"/>
      <x:c r="R1012" s="2"/>
      <x:c r="S1012" s="2"/>
      <x:c r="T1012" s="2"/>
      <x:c r="U1012" s="2"/>
      <x:c r="V1012" s="2"/>
      <x:c r="W1012" s="2"/>
      <x:c r="X1012" s="2"/>
      <x:c r="Y1012" s="2"/>
      <x:c r="Z1012" s="2"/>
      <x:c r="AA1012" s="2"/>
      <x:c r="AB1012" s="2"/>
      <x:c r="AC1012" s="2"/>
      <x:c r="AD1012" s="2"/>
      <x:c r="AE1012" s="2"/>
      <x:c r="AF1012" s="2"/>
      <x:c r="AG1012" s="2"/>
      <x:c r="AH1012" s="2"/>
      <x:c r="AI1012" s="2"/>
      <x:c r="AJ1012" s="2"/>
      <x:c r="AK1012" s="2"/>
      <x:c r="AL1012" s="2"/>
      <x:c r="AM1012" s="2"/>
      <x:c r="AN1012" s="2"/>
      <x:c r="AO1012" s="2"/>
      <x:c r="AP1012" s="2"/>
      <x:c r="AQ1012" s="2"/>
      <x:c r="AR1012" s="2"/>
      <x:c r="AS1012" s="2"/>
    </x:row>
    <x:row r="1013">
      <x:c r="B1013" s="2"/>
      <x:c r="C1013" s="2"/>
      <x:c r="D1013" s="2"/>
      <x:c r="E1013" s="2"/>
      <x:c r="F1013" s="2"/>
      <x:c r="G1013" s="2"/>
      <x:c r="H1013" s="2"/>
      <x:c r="I1013" s="2"/>
      <x:c r="J1013" s="2"/>
      <x:c r="K1013" s="2"/>
      <x:c r="L1013" s="2"/>
      <x:c r="M1013" s="2"/>
      <x:c r="N1013" s="2"/>
      <x:c r="O1013" s="2"/>
      <x:c r="P1013" s="2"/>
      <x:c r="Q1013" s="2"/>
      <x:c r="R1013" s="2"/>
      <x:c r="S1013" s="2"/>
      <x:c r="T1013" s="2"/>
      <x:c r="U1013" s="2"/>
      <x:c r="V1013" s="2"/>
      <x:c r="W1013" s="2"/>
      <x:c r="X1013" s="2"/>
      <x:c r="Y1013" s="2"/>
      <x:c r="Z1013" s="2"/>
      <x:c r="AA1013" s="2"/>
      <x:c r="AB1013" s="2"/>
      <x:c r="AC1013" s="2"/>
      <x:c r="AD1013" s="2"/>
      <x:c r="AE1013" s="2"/>
      <x:c r="AF1013" s="2"/>
      <x:c r="AG1013" s="2"/>
      <x:c r="AH1013" s="2"/>
      <x:c r="AI1013" s="2"/>
      <x:c r="AJ1013" s="2"/>
      <x:c r="AK1013" s="2"/>
      <x:c r="AL1013" s="2"/>
      <x:c r="AM1013" s="2"/>
      <x:c r="AN1013" s="2"/>
      <x:c r="AO1013" s="2"/>
      <x:c r="AP1013" s="2"/>
      <x:c r="AQ1013" s="2"/>
      <x:c r="AR1013" s="2"/>
      <x:c r="AS1013" s="2"/>
    </x:row>
    <x:row r="1014">
      <x:c r="B1014" s="2"/>
      <x:c r="C1014" s="2"/>
      <x:c r="D1014" s="2"/>
      <x:c r="E1014" s="2"/>
      <x:c r="F1014" s="2"/>
      <x:c r="G1014" s="2"/>
      <x:c r="H1014" s="2"/>
      <x:c r="I1014" s="2"/>
      <x:c r="J1014" s="2"/>
      <x:c r="K1014" s="2"/>
      <x:c r="L1014" s="2"/>
      <x:c r="M1014" s="2"/>
      <x:c r="N1014" s="2"/>
      <x:c r="O1014" s="2"/>
      <x:c r="P1014" s="2"/>
      <x:c r="Q1014" s="2"/>
      <x:c r="R1014" s="2"/>
      <x:c r="S1014" s="2"/>
      <x:c r="T1014" s="2"/>
      <x:c r="U1014" s="2"/>
      <x:c r="V1014" s="2"/>
      <x:c r="W1014" s="2"/>
      <x:c r="X1014" s="2"/>
      <x:c r="Y1014" s="2"/>
      <x:c r="Z1014" s="2"/>
      <x:c r="AA1014" s="2"/>
      <x:c r="AB1014" s="2"/>
      <x:c r="AC1014" s="2"/>
      <x:c r="AD1014" s="2"/>
      <x:c r="AE1014" s="2"/>
      <x:c r="AF1014" s="2"/>
      <x:c r="AG1014" s="2"/>
      <x:c r="AH1014" s="2"/>
      <x:c r="AI1014" s="2"/>
      <x:c r="AJ1014" s="2"/>
      <x:c r="AK1014" s="2"/>
      <x:c r="AL1014" s="2"/>
      <x:c r="AM1014" s="2"/>
      <x:c r="AN1014" s="2"/>
      <x:c r="AO1014" s="2"/>
      <x:c r="AP1014" s="2"/>
      <x:c r="AQ1014" s="2"/>
      <x:c r="AR1014" s="2"/>
      <x:c r="AS1014" s="2"/>
    </x:row>
    <x:row r="1015">
      <x:c r="B1015" s="2"/>
      <x:c r="C1015" s="2"/>
      <x:c r="D1015" s="2"/>
      <x:c r="E1015" s="2"/>
      <x:c r="F1015" s="2"/>
      <x:c r="G1015" s="2"/>
      <x:c r="H1015" s="2"/>
      <x:c r="I1015" s="2"/>
      <x:c r="J1015" s="2"/>
      <x:c r="K1015" s="2"/>
      <x:c r="L1015" s="2"/>
      <x:c r="M1015" s="2"/>
      <x:c r="N1015" s="2"/>
      <x:c r="O1015" s="2"/>
      <x:c r="P1015" s="2"/>
      <x:c r="Q1015" s="2"/>
      <x:c r="R1015" s="2"/>
      <x:c r="S1015" s="2"/>
      <x:c r="T1015" s="2"/>
      <x:c r="U1015" s="2"/>
      <x:c r="V1015" s="2"/>
      <x:c r="W1015" s="2"/>
      <x:c r="X1015" s="2"/>
      <x:c r="Y1015" s="2"/>
      <x:c r="Z1015" s="2"/>
      <x:c r="AA1015" s="2"/>
      <x:c r="AB1015" s="2"/>
      <x:c r="AC1015" s="2"/>
      <x:c r="AD1015" s="2"/>
      <x:c r="AE1015" s="2"/>
      <x:c r="AF1015" s="2"/>
      <x:c r="AG1015" s="2"/>
      <x:c r="AH1015" s="2"/>
      <x:c r="AI1015" s="2"/>
      <x:c r="AJ1015" s="2"/>
      <x:c r="AK1015" s="2"/>
      <x:c r="AL1015" s="2"/>
      <x:c r="AM1015" s="2"/>
      <x:c r="AN1015" s="2"/>
      <x:c r="AO1015" s="2"/>
      <x:c r="AP1015" s="2"/>
      <x:c r="AQ1015" s="2"/>
      <x:c r="AR1015" s="2"/>
      <x:c r="AS1015" s="2"/>
    </x:row>
    <x:row r="1016">
      <x:c r="B1016" s="2"/>
      <x:c r="C1016" s="2"/>
      <x:c r="D1016" s="2"/>
      <x:c r="E1016" s="2"/>
      <x:c r="F1016" s="2"/>
      <x:c r="G1016" s="2"/>
      <x:c r="H1016" s="2"/>
      <x:c r="I1016" s="2"/>
      <x:c r="J1016" s="2"/>
      <x:c r="K1016" s="2"/>
      <x:c r="L1016" s="2"/>
      <x:c r="M1016" s="2"/>
      <x:c r="N1016" s="2"/>
      <x:c r="O1016" s="2"/>
      <x:c r="P1016" s="2"/>
      <x:c r="Q1016" s="2"/>
      <x:c r="R1016" s="2"/>
      <x:c r="S1016" s="2"/>
      <x:c r="T1016" s="2"/>
      <x:c r="U1016" s="2"/>
      <x:c r="V1016" s="2"/>
      <x:c r="W1016" s="2"/>
      <x:c r="X1016" s="2"/>
      <x:c r="Y1016" s="2"/>
      <x:c r="Z1016" s="2"/>
      <x:c r="AA1016" s="2"/>
      <x:c r="AB1016" s="2"/>
      <x:c r="AC1016" s="2"/>
      <x:c r="AD1016" s="2"/>
      <x:c r="AE1016" s="2"/>
      <x:c r="AF1016" s="2"/>
      <x:c r="AG1016" s="2"/>
      <x:c r="AH1016" s="2"/>
      <x:c r="AI1016" s="2"/>
      <x:c r="AJ1016" s="2"/>
      <x:c r="AK1016" s="2"/>
      <x:c r="AL1016" s="2"/>
      <x:c r="AM1016" s="2"/>
      <x:c r="AN1016" s="2"/>
      <x:c r="AO1016" s="2"/>
      <x:c r="AP1016" s="2"/>
      <x:c r="AQ1016" s="2"/>
      <x:c r="AR1016" s="2"/>
      <x:c r="AS1016" s="2"/>
    </x:row>
    <x:row r="1017">
      <x:c r="B1017" s="2"/>
      <x:c r="C1017" s="2"/>
      <x:c r="D1017" s="2"/>
      <x:c r="E1017" s="2"/>
      <x:c r="F1017" s="2"/>
      <x:c r="G1017" s="2"/>
      <x:c r="H1017" s="2"/>
      <x:c r="I1017" s="2"/>
      <x:c r="J1017" s="2"/>
      <x:c r="K1017" s="2"/>
      <x:c r="L1017" s="2"/>
      <x:c r="M1017" s="2"/>
      <x:c r="N1017" s="2"/>
      <x:c r="O1017" s="2"/>
      <x:c r="P1017" s="2"/>
      <x:c r="Q1017" s="2"/>
      <x:c r="R1017" s="2"/>
      <x:c r="S1017" s="2"/>
      <x:c r="T1017" s="2"/>
      <x:c r="U1017" s="2"/>
      <x:c r="V1017" s="2"/>
      <x:c r="W1017" s="2"/>
      <x:c r="X1017" s="2"/>
      <x:c r="Y1017" s="2"/>
      <x:c r="Z1017" s="2"/>
      <x:c r="AA1017" s="2"/>
      <x:c r="AB1017" s="2"/>
      <x:c r="AC1017" s="2"/>
      <x:c r="AD1017" s="2"/>
      <x:c r="AE1017" s="2"/>
      <x:c r="AF1017" s="2"/>
      <x:c r="AG1017" s="2"/>
      <x:c r="AH1017" s="2"/>
      <x:c r="AI1017" s="2"/>
      <x:c r="AJ1017" s="2"/>
      <x:c r="AK1017" s="2"/>
      <x:c r="AL1017" s="2"/>
      <x:c r="AM1017" s="2"/>
      <x:c r="AN1017" s="2"/>
      <x:c r="AO1017" s="2"/>
      <x:c r="AP1017" s="2"/>
      <x:c r="AQ1017" s="2"/>
      <x:c r="AR1017" s="2"/>
      <x:c r="AS1017" s="2"/>
    </x:row>
    <x:row r="1018">
      <x:c r="B1018" s="2"/>
      <x:c r="C1018" s="2"/>
      <x:c r="D1018" s="2"/>
      <x:c r="E1018" s="2"/>
      <x:c r="F1018" s="2"/>
      <x:c r="G1018" s="2"/>
      <x:c r="H1018" s="2"/>
      <x:c r="I1018" s="2"/>
      <x:c r="J1018" s="2"/>
      <x:c r="K1018" s="2"/>
      <x:c r="L1018" s="2"/>
      <x:c r="M1018" s="2"/>
      <x:c r="N1018" s="2"/>
      <x:c r="O1018" s="2"/>
      <x:c r="P1018" s="2"/>
      <x:c r="Q1018" s="2"/>
      <x:c r="R1018" s="2"/>
      <x:c r="S1018" s="2"/>
      <x:c r="T1018" s="2"/>
      <x:c r="U1018" s="2"/>
      <x:c r="V1018" s="2"/>
      <x:c r="W1018" s="2"/>
      <x:c r="X1018" s="2"/>
      <x:c r="Y1018" s="2"/>
      <x:c r="Z1018" s="2"/>
      <x:c r="AA1018" s="2"/>
      <x:c r="AB1018" s="2"/>
      <x:c r="AC1018" s="2"/>
      <x:c r="AD1018" s="2"/>
      <x:c r="AE1018" s="2"/>
      <x:c r="AF1018" s="2"/>
      <x:c r="AG1018" s="2"/>
      <x:c r="AH1018" s="2"/>
      <x:c r="AI1018" s="2"/>
      <x:c r="AJ1018" s="2"/>
      <x:c r="AK1018" s="2"/>
      <x:c r="AL1018" s="2"/>
      <x:c r="AM1018" s="2"/>
      <x:c r="AN1018" s="2"/>
      <x:c r="AO1018" s="2"/>
      <x:c r="AP1018" s="2"/>
      <x:c r="AQ1018" s="2"/>
      <x:c r="AR1018" s="2"/>
      <x:c r="AS1018" s="2"/>
    </x:row>
    <x:row r="1019">
      <x:c r="B1019" s="2"/>
      <x:c r="C1019" s="2"/>
      <x:c r="D1019" s="2"/>
      <x:c r="E1019" s="2"/>
      <x:c r="F1019" s="2"/>
      <x:c r="G1019" s="2"/>
      <x:c r="H1019" s="2"/>
      <x:c r="I1019" s="2"/>
      <x:c r="J1019" s="2"/>
      <x:c r="K1019" s="2"/>
      <x:c r="L1019" s="2"/>
      <x:c r="M1019" s="2"/>
      <x:c r="N1019" s="2"/>
      <x:c r="O1019" s="2"/>
      <x:c r="P1019" s="2"/>
      <x:c r="Q1019" s="2"/>
      <x:c r="R1019" s="2"/>
      <x:c r="S1019" s="2"/>
      <x:c r="T1019" s="2"/>
      <x:c r="U1019" s="2"/>
      <x:c r="V1019" s="2"/>
      <x:c r="W1019" s="2"/>
      <x:c r="X1019" s="2"/>
      <x:c r="Y1019" s="2"/>
      <x:c r="Z1019" s="2"/>
      <x:c r="AA1019" s="2"/>
      <x:c r="AB1019" s="2"/>
      <x:c r="AC1019" s="2"/>
      <x:c r="AD1019" s="2"/>
      <x:c r="AE1019" s="2"/>
      <x:c r="AF1019" s="2"/>
      <x:c r="AG1019" s="2"/>
      <x:c r="AH1019" s="2"/>
      <x:c r="AI1019" s="2"/>
      <x:c r="AJ1019" s="2"/>
      <x:c r="AK1019" s="2"/>
      <x:c r="AL1019" s="2"/>
      <x:c r="AM1019" s="2"/>
      <x:c r="AN1019" s="2"/>
      <x:c r="AO1019" s="2"/>
      <x:c r="AP1019" s="2"/>
      <x:c r="AQ1019" s="2"/>
      <x:c r="AR1019" s="2"/>
      <x:c r="AS1019" s="2"/>
    </x:row>
    <x:row r="1020">
      <x:c r="B1020" s="2"/>
      <x:c r="C1020" s="2"/>
      <x:c r="D1020" s="2"/>
      <x:c r="E1020" s="2"/>
      <x:c r="F1020" s="2"/>
      <x:c r="G1020" s="2"/>
      <x:c r="H1020" s="2"/>
      <x:c r="I1020" s="2"/>
      <x:c r="J1020" s="2"/>
      <x:c r="K1020" s="2"/>
      <x:c r="L1020" s="2"/>
      <x:c r="M1020" s="2"/>
      <x:c r="N1020" s="2"/>
      <x:c r="O1020" s="2"/>
      <x:c r="P1020" s="2"/>
      <x:c r="Q1020" s="2"/>
      <x:c r="R1020" s="2"/>
      <x:c r="S1020" s="2"/>
      <x:c r="T1020" s="2"/>
      <x:c r="U1020" s="2"/>
      <x:c r="V1020" s="2"/>
      <x:c r="W1020" s="2"/>
      <x:c r="X1020" s="2"/>
      <x:c r="Y1020" s="2"/>
      <x:c r="Z1020" s="2"/>
      <x:c r="AA1020" s="2"/>
      <x:c r="AB1020" s="2"/>
      <x:c r="AC1020" s="2"/>
      <x:c r="AD1020" s="2"/>
      <x:c r="AE1020" s="2"/>
      <x:c r="AF1020" s="2"/>
      <x:c r="AG1020" s="2"/>
      <x:c r="AH1020" s="2"/>
      <x:c r="AI1020" s="2"/>
      <x:c r="AJ1020" s="2"/>
      <x:c r="AK1020" s="2"/>
      <x:c r="AL1020" s="2"/>
      <x:c r="AM1020" s="2"/>
      <x:c r="AN1020" s="2"/>
      <x:c r="AO1020" s="2"/>
      <x:c r="AP1020" s="2"/>
      <x:c r="AQ1020" s="2"/>
      <x:c r="AR1020" s="2"/>
      <x:c r="AS1020" s="2"/>
    </x:row>
    <x:row r="1021">
      <x:c r="B1021" s="2"/>
      <x:c r="C1021" s="2"/>
      <x:c r="D1021" s="2"/>
      <x:c r="E1021" s="2"/>
      <x:c r="F1021" s="2"/>
      <x:c r="G1021" s="2"/>
      <x:c r="H1021" s="2"/>
      <x:c r="I1021" s="2"/>
      <x:c r="J1021" s="2"/>
      <x:c r="K1021" s="2"/>
      <x:c r="L1021" s="2"/>
      <x:c r="M1021" s="2"/>
      <x:c r="N1021" s="2"/>
      <x:c r="O1021" s="2"/>
      <x:c r="P1021" s="2"/>
      <x:c r="Q1021" s="2"/>
      <x:c r="R1021" s="2"/>
      <x:c r="S1021" s="2"/>
      <x:c r="T1021" s="2"/>
      <x:c r="U1021" s="2"/>
      <x:c r="V1021" s="2"/>
      <x:c r="W1021" s="2"/>
      <x:c r="X1021" s="2"/>
      <x:c r="Y1021" s="2"/>
      <x:c r="Z1021" s="2"/>
      <x:c r="AA1021" s="2"/>
      <x:c r="AB1021" s="2"/>
      <x:c r="AC1021" s="2"/>
      <x:c r="AD1021" s="2"/>
      <x:c r="AE1021" s="2"/>
      <x:c r="AF1021" s="2"/>
      <x:c r="AG1021" s="2"/>
      <x:c r="AH1021" s="2"/>
      <x:c r="AI1021" s="2"/>
      <x:c r="AJ1021" s="2"/>
      <x:c r="AK1021" s="2"/>
      <x:c r="AL1021" s="2"/>
      <x:c r="AM1021" s="2"/>
      <x:c r="AN1021" s="2"/>
      <x:c r="AO1021" s="2"/>
      <x:c r="AP1021" s="2"/>
      <x:c r="AQ1021" s="2"/>
      <x:c r="AR1021" s="2"/>
      <x:c r="AS1021" s="2"/>
    </x:row>
    <x:row r="1022">
      <x:c r="B1022" s="2"/>
      <x:c r="C1022" s="2"/>
      <x:c r="D1022" s="2"/>
      <x:c r="E1022" s="2"/>
      <x:c r="F1022" s="2"/>
      <x:c r="G1022" s="2"/>
      <x:c r="H1022" s="2"/>
      <x:c r="I1022" s="2"/>
      <x:c r="J1022" s="2"/>
      <x:c r="K1022" s="2"/>
      <x:c r="L1022" s="2"/>
      <x:c r="M1022" s="2"/>
      <x:c r="N1022" s="2"/>
      <x:c r="O1022" s="2"/>
      <x:c r="P1022" s="2"/>
      <x:c r="Q1022" s="2"/>
      <x:c r="R1022" s="2"/>
      <x:c r="S1022" s="2"/>
      <x:c r="T1022" s="2"/>
      <x:c r="U1022" s="2"/>
      <x:c r="V1022" s="2"/>
      <x:c r="W1022" s="2"/>
      <x:c r="X1022" s="2"/>
      <x:c r="Y1022" s="2"/>
      <x:c r="Z1022" s="2"/>
      <x:c r="AA1022" s="2"/>
      <x:c r="AB1022" s="2"/>
      <x:c r="AC1022" s="2"/>
      <x:c r="AD1022" s="2"/>
      <x:c r="AE1022" s="2"/>
      <x:c r="AF1022" s="2"/>
      <x:c r="AG1022" s="2"/>
      <x:c r="AH1022" s="2"/>
      <x:c r="AI1022" s="2"/>
      <x:c r="AJ1022" s="2"/>
      <x:c r="AK1022" s="2"/>
      <x:c r="AL1022" s="2"/>
      <x:c r="AM1022" s="2"/>
      <x:c r="AN1022" s="2"/>
      <x:c r="AO1022" s="2"/>
      <x:c r="AP1022" s="2"/>
      <x:c r="AQ1022" s="2"/>
      <x:c r="AR1022" s="2"/>
      <x:c r="AS1022" s="2"/>
    </x:row>
    <x:row r="1023">
      <x:c r="B1023" s="2"/>
      <x:c r="C1023" s="2"/>
      <x:c r="D1023" s="2"/>
      <x:c r="E1023" s="2"/>
      <x:c r="F1023" s="2"/>
      <x:c r="G1023" s="2"/>
      <x:c r="H1023" s="2"/>
      <x:c r="I1023" s="2"/>
      <x:c r="J1023" s="2"/>
      <x:c r="K1023" s="2"/>
      <x:c r="L1023" s="2"/>
      <x:c r="M1023" s="2"/>
      <x:c r="N1023" s="2"/>
      <x:c r="O1023" s="2"/>
      <x:c r="P1023" s="2"/>
      <x:c r="Q1023" s="2"/>
      <x:c r="R1023" s="2"/>
      <x:c r="S1023" s="2"/>
      <x:c r="T1023" s="2"/>
      <x:c r="U1023" s="2"/>
      <x:c r="V1023" s="2"/>
      <x:c r="W1023" s="2"/>
      <x:c r="X1023" s="2"/>
      <x:c r="Y1023" s="2"/>
      <x:c r="Z1023" s="2"/>
      <x:c r="AA1023" s="2"/>
      <x:c r="AB1023" s="2"/>
      <x:c r="AC1023" s="2"/>
      <x:c r="AD1023" s="2"/>
      <x:c r="AE1023" s="2"/>
      <x:c r="AF1023" s="2"/>
      <x:c r="AG1023" s="2"/>
      <x:c r="AH1023" s="2"/>
      <x:c r="AI1023" s="2"/>
      <x:c r="AJ1023" s="2"/>
      <x:c r="AK1023" s="2"/>
      <x:c r="AL1023" s="2"/>
      <x:c r="AM1023" s="2"/>
      <x:c r="AN1023" s="2"/>
      <x:c r="AO1023" s="2"/>
      <x:c r="AP1023" s="2"/>
      <x:c r="AQ1023" s="2"/>
      <x:c r="AR1023" s="2"/>
      <x:c r="AS1023" s="2"/>
    </x:row>
    <x:row r="1024">
      <x:c r="B1024" s="2"/>
      <x:c r="C1024" s="2"/>
      <x:c r="D1024" s="2"/>
      <x:c r="E1024" s="2"/>
      <x:c r="F1024" s="2"/>
      <x:c r="G1024" s="2"/>
      <x:c r="H1024" s="2"/>
      <x:c r="I1024" s="2"/>
      <x:c r="J1024" s="2"/>
      <x:c r="K1024" s="2"/>
      <x:c r="L1024" s="2"/>
      <x:c r="M1024" s="2"/>
      <x:c r="N1024" s="2"/>
      <x:c r="O1024" s="2"/>
      <x:c r="P1024" s="2"/>
      <x:c r="Q1024" s="2"/>
      <x:c r="R1024" s="2"/>
      <x:c r="S1024" s="2"/>
      <x:c r="T1024" s="2"/>
      <x:c r="U1024" s="2"/>
      <x:c r="V1024" s="2"/>
      <x:c r="W1024" s="2"/>
      <x:c r="X1024" s="2"/>
      <x:c r="Y1024" s="2"/>
      <x:c r="Z1024" s="2"/>
      <x:c r="AA1024" s="2"/>
      <x:c r="AB1024" s="2"/>
      <x:c r="AC1024" s="2"/>
      <x:c r="AD1024" s="2"/>
      <x:c r="AE1024" s="2"/>
      <x:c r="AF1024" s="2"/>
      <x:c r="AG1024" s="2"/>
      <x:c r="AH1024" s="2"/>
      <x:c r="AI1024" s="2"/>
      <x:c r="AJ1024" s="2"/>
      <x:c r="AK1024" s="2"/>
      <x:c r="AL1024" s="2"/>
      <x:c r="AM1024" s="2"/>
      <x:c r="AN1024" s="2"/>
      <x:c r="AO1024" s="2"/>
      <x:c r="AP1024" s="2"/>
      <x:c r="AQ1024" s="2"/>
      <x:c r="AR1024" s="2"/>
      <x:c r="AS1024" s="2"/>
    </x:row>
    <x:row r="1025">
      <x:c r="B1025" s="2"/>
      <x:c r="C1025" s="2"/>
      <x:c r="D1025" s="2"/>
      <x:c r="E1025" s="2"/>
      <x:c r="F1025" s="2"/>
      <x:c r="G1025" s="2"/>
      <x:c r="H1025" s="2"/>
      <x:c r="I1025" s="2"/>
      <x:c r="J1025" s="2"/>
      <x:c r="K1025" s="2"/>
      <x:c r="L1025" s="2"/>
      <x:c r="M1025" s="2"/>
      <x:c r="N1025" s="2"/>
      <x:c r="O1025" s="2"/>
      <x:c r="P1025" s="2"/>
      <x:c r="Q1025" s="2"/>
      <x:c r="R1025" s="2"/>
      <x:c r="S1025" s="2"/>
      <x:c r="T1025" s="2"/>
      <x:c r="U1025" s="2"/>
      <x:c r="V1025" s="2"/>
      <x:c r="W1025" s="2"/>
      <x:c r="X1025" s="2"/>
      <x:c r="Y1025" s="2"/>
      <x:c r="Z1025" s="2"/>
      <x:c r="AA1025" s="2"/>
      <x:c r="AB1025" s="2"/>
      <x:c r="AC1025" s="2"/>
      <x:c r="AD1025" s="2"/>
      <x:c r="AE1025" s="2"/>
      <x:c r="AF1025" s="2"/>
      <x:c r="AG1025" s="2"/>
      <x:c r="AH1025" s="2"/>
      <x:c r="AI1025" s="2"/>
      <x:c r="AJ1025" s="2"/>
      <x:c r="AK1025" s="2"/>
      <x:c r="AL1025" s="2"/>
      <x:c r="AM1025" s="2"/>
      <x:c r="AN1025" s="2"/>
      <x:c r="AO1025" s="2"/>
      <x:c r="AP1025" s="2"/>
      <x:c r="AQ1025" s="2"/>
      <x:c r="AR1025" s="2"/>
      <x:c r="AS1025" s="2"/>
    </x:row>
    <x:row r="1026">
      <x:c r="B1026" s="2"/>
      <x:c r="C1026" s="2"/>
      <x:c r="D1026" s="2"/>
      <x:c r="E1026" s="2"/>
      <x:c r="F1026" s="2"/>
      <x:c r="G1026" s="2"/>
      <x:c r="H1026" s="2"/>
      <x:c r="I1026" s="2"/>
      <x:c r="J1026" s="2"/>
      <x:c r="K1026" s="2"/>
      <x:c r="L1026" s="2"/>
      <x:c r="M1026" s="2"/>
      <x:c r="N1026" s="2"/>
      <x:c r="O1026" s="2"/>
      <x:c r="P1026" s="2"/>
      <x:c r="Q1026" s="2"/>
      <x:c r="R1026" s="2"/>
      <x:c r="S1026" s="2"/>
      <x:c r="T1026" s="2"/>
      <x:c r="U1026" s="2"/>
      <x:c r="V1026" s="2"/>
      <x:c r="W1026" s="2"/>
      <x:c r="X1026" s="2"/>
      <x:c r="Y1026" s="2"/>
      <x:c r="Z1026" s="2"/>
      <x:c r="AA1026" s="2"/>
      <x:c r="AB1026" s="2"/>
      <x:c r="AC1026" s="2"/>
      <x:c r="AD1026" s="2"/>
      <x:c r="AE1026" s="2"/>
      <x:c r="AF1026" s="2"/>
      <x:c r="AG1026" s="2"/>
      <x:c r="AH1026" s="2"/>
      <x:c r="AI1026" s="2"/>
      <x:c r="AJ1026" s="2"/>
      <x:c r="AK1026" s="2"/>
      <x:c r="AL1026" s="2"/>
      <x:c r="AM1026" s="2"/>
      <x:c r="AN1026" s="2"/>
      <x:c r="AO1026" s="2"/>
      <x:c r="AP1026" s="2"/>
      <x:c r="AQ1026" s="2"/>
      <x:c r="AR1026" s="2"/>
      <x:c r="AS1026" s="2"/>
    </x:row>
    <x:row r="1027">
      <x:c r="B1027" s="2"/>
      <x:c r="C1027" s="2"/>
      <x:c r="D1027" s="2"/>
      <x:c r="E1027" s="2"/>
      <x:c r="F1027" s="2"/>
      <x:c r="G1027" s="2"/>
      <x:c r="H1027" s="2"/>
      <x:c r="I1027" s="2"/>
      <x:c r="J1027" s="2"/>
      <x:c r="K1027" s="2"/>
      <x:c r="L1027" s="2"/>
      <x:c r="M1027" s="2"/>
      <x:c r="N1027" s="2"/>
      <x:c r="O1027" s="2"/>
      <x:c r="P1027" s="2"/>
      <x:c r="Q1027" s="2"/>
      <x:c r="R1027" s="2"/>
      <x:c r="S1027" s="2"/>
      <x:c r="T1027" s="2"/>
      <x:c r="U1027" s="2"/>
      <x:c r="V1027" s="2"/>
      <x:c r="W1027" s="2"/>
      <x:c r="X1027" s="2"/>
      <x:c r="Y1027" s="2"/>
      <x:c r="Z1027" s="2"/>
      <x:c r="AA1027" s="2"/>
      <x:c r="AB1027" s="2"/>
      <x:c r="AC1027" s="2"/>
      <x:c r="AD1027" s="2"/>
      <x:c r="AE1027" s="2"/>
      <x:c r="AF1027" s="2"/>
      <x:c r="AG1027" s="2"/>
      <x:c r="AH1027" s="2"/>
      <x:c r="AI1027" s="2"/>
      <x:c r="AJ1027" s="2"/>
      <x:c r="AK1027" s="2"/>
      <x:c r="AL1027" s="2"/>
      <x:c r="AM1027" s="2"/>
      <x:c r="AN1027" s="2"/>
      <x:c r="AO1027" s="2"/>
      <x:c r="AP1027" s="2"/>
      <x:c r="AQ1027" s="2"/>
      <x:c r="AR1027" s="2"/>
      <x:c r="AS1027" s="2"/>
    </x:row>
    <x:row r="1028">
      <x:c r="B1028" s="2"/>
      <x:c r="C1028" s="2"/>
      <x:c r="D1028" s="2"/>
      <x:c r="E1028" s="2"/>
      <x:c r="F1028" s="2"/>
      <x:c r="G1028" s="2"/>
      <x:c r="H1028" s="2"/>
      <x:c r="I1028" s="2"/>
      <x:c r="J1028" s="2"/>
      <x:c r="K1028" s="2"/>
      <x:c r="L1028" s="2"/>
      <x:c r="M1028" s="2"/>
      <x:c r="N1028" s="2"/>
      <x:c r="O1028" s="2"/>
      <x:c r="P1028" s="2"/>
      <x:c r="Q1028" s="2"/>
      <x:c r="R1028" s="2"/>
      <x:c r="S1028" s="2"/>
      <x:c r="T1028" s="2"/>
      <x:c r="U1028" s="2"/>
      <x:c r="V1028" s="2"/>
      <x:c r="W1028" s="2"/>
      <x:c r="X1028" s="2"/>
      <x:c r="Y1028" s="2"/>
      <x:c r="Z1028" s="2"/>
      <x:c r="AA1028" s="2"/>
      <x:c r="AB1028" s="2"/>
      <x:c r="AC1028" s="2"/>
      <x:c r="AD1028" s="2"/>
      <x:c r="AE1028" s="2"/>
      <x:c r="AF1028" s="2"/>
      <x:c r="AG1028" s="2"/>
      <x:c r="AH1028" s="2"/>
      <x:c r="AI1028" s="2"/>
      <x:c r="AJ1028" s="2"/>
      <x:c r="AK1028" s="2"/>
      <x:c r="AL1028" s="2"/>
      <x:c r="AM1028" s="2"/>
      <x:c r="AN1028" s="2"/>
      <x:c r="AO1028" s="2"/>
      <x:c r="AP1028" s="2"/>
      <x:c r="AQ1028" s="2"/>
      <x:c r="AR1028" s="2"/>
      <x:c r="AS1028" s="2"/>
    </x:row>
    <x:row r="1029">
      <x:c r="B1029" s="2"/>
      <x:c r="C1029" s="2"/>
      <x:c r="D1029" s="2"/>
      <x:c r="E1029" s="2"/>
      <x:c r="F1029" s="2"/>
      <x:c r="G1029" s="2"/>
      <x:c r="H1029" s="2"/>
      <x:c r="I1029" s="2"/>
      <x:c r="J1029" s="2"/>
      <x:c r="K1029" s="2"/>
      <x:c r="L1029" s="2"/>
      <x:c r="M1029" s="2"/>
      <x:c r="N1029" s="2"/>
      <x:c r="O1029" s="2"/>
      <x:c r="P1029" s="2"/>
      <x:c r="Q1029" s="2"/>
      <x:c r="R1029" s="2"/>
      <x:c r="S1029" s="2"/>
      <x:c r="T1029" s="2"/>
      <x:c r="U1029" s="2"/>
      <x:c r="V1029" s="2"/>
      <x:c r="W1029" s="2"/>
      <x:c r="X1029" s="2"/>
      <x:c r="Y1029" s="2"/>
      <x:c r="Z1029" s="2"/>
      <x:c r="AA1029" s="2"/>
      <x:c r="AB1029" s="2"/>
      <x:c r="AC1029" s="2"/>
      <x:c r="AD1029" s="2"/>
      <x:c r="AE1029" s="2"/>
      <x:c r="AF1029" s="2"/>
      <x:c r="AG1029" s="2"/>
      <x:c r="AH1029" s="2"/>
      <x:c r="AI1029" s="2"/>
      <x:c r="AJ1029" s="2"/>
      <x:c r="AK1029" s="2"/>
      <x:c r="AL1029" s="2"/>
      <x:c r="AM1029" s="2"/>
      <x:c r="AN1029" s="2"/>
      <x:c r="AO1029" s="2"/>
      <x:c r="AP1029" s="2"/>
      <x:c r="AQ1029" s="2"/>
      <x:c r="AR1029" s="2"/>
      <x:c r="AS1029" s="2"/>
    </x:row>
    <x:row r="1030">
      <x:c r="B1030" s="2"/>
      <x:c r="C1030" s="2"/>
      <x:c r="D1030" s="2"/>
      <x:c r="E1030" s="2"/>
      <x:c r="F1030" s="2"/>
      <x:c r="G1030" s="2"/>
      <x:c r="H1030" s="2"/>
      <x:c r="I1030" s="2"/>
      <x:c r="J1030" s="2"/>
      <x:c r="K1030" s="2"/>
      <x:c r="L1030" s="2"/>
      <x:c r="M1030" s="2"/>
      <x:c r="N1030" s="2"/>
      <x:c r="O1030" s="2"/>
      <x:c r="P1030" s="2"/>
      <x:c r="Q1030" s="2"/>
      <x:c r="R1030" s="2"/>
      <x:c r="S1030" s="2"/>
      <x:c r="T1030" s="2"/>
      <x:c r="U1030" s="2"/>
      <x:c r="V1030" s="2"/>
      <x:c r="W1030" s="2"/>
      <x:c r="X1030" s="2"/>
      <x:c r="Y1030" s="2"/>
      <x:c r="Z1030" s="2"/>
      <x:c r="AA1030" s="2"/>
      <x:c r="AB1030" s="2"/>
      <x:c r="AC1030" s="2"/>
      <x:c r="AD1030" s="2"/>
      <x:c r="AE1030" s="2"/>
      <x:c r="AF1030" s="2"/>
      <x:c r="AG1030" s="2"/>
      <x:c r="AH1030" s="2"/>
      <x:c r="AI1030" s="2"/>
      <x:c r="AJ1030" s="2"/>
      <x:c r="AK1030" s="2"/>
      <x:c r="AL1030" s="2"/>
      <x:c r="AM1030" s="2"/>
      <x:c r="AN1030" s="2"/>
      <x:c r="AO1030" s="2"/>
      <x:c r="AP1030" s="2"/>
      <x:c r="AQ1030" s="2"/>
      <x:c r="AR1030" s="2"/>
      <x:c r="AS1030" s="2"/>
    </x:row>
    <x:row r="1031">
      <x:c r="B1031" s="2"/>
      <x:c r="C1031" s="2"/>
      <x:c r="D1031" s="2"/>
      <x:c r="E1031" s="2"/>
      <x:c r="F1031" s="2"/>
      <x:c r="G1031" s="2"/>
      <x:c r="H1031" s="2"/>
      <x:c r="I1031" s="2"/>
      <x:c r="J1031" s="2"/>
      <x:c r="K1031" s="2"/>
      <x:c r="L1031" s="2"/>
      <x:c r="M1031" s="2"/>
      <x:c r="N1031" s="2"/>
      <x:c r="O1031" s="2"/>
      <x:c r="P1031" s="2"/>
      <x:c r="Q1031" s="2"/>
      <x:c r="R1031" s="2"/>
      <x:c r="S1031" s="2"/>
      <x:c r="T1031" s="2"/>
      <x:c r="U1031" s="2"/>
      <x:c r="V1031" s="2"/>
      <x:c r="W1031" s="2"/>
      <x:c r="X1031" s="2"/>
      <x:c r="Y1031" s="2"/>
      <x:c r="Z1031" s="2"/>
      <x:c r="AA1031" s="2"/>
      <x:c r="AB1031" s="2"/>
      <x:c r="AC1031" s="2"/>
      <x:c r="AD1031" s="2"/>
      <x:c r="AE1031" s="2"/>
      <x:c r="AF1031" s="2"/>
      <x:c r="AG1031" s="2"/>
      <x:c r="AH1031" s="2"/>
      <x:c r="AI1031" s="2"/>
      <x:c r="AJ1031" s="2"/>
      <x:c r="AK1031" s="2"/>
      <x:c r="AL1031" s="2"/>
      <x:c r="AM1031" s="2"/>
      <x:c r="AN1031" s="2"/>
      <x:c r="AO1031" s="2"/>
      <x:c r="AP1031" s="2"/>
      <x:c r="AQ1031" s="2"/>
      <x:c r="AR1031" s="2"/>
      <x:c r="AS1031" s="2"/>
    </x:row>
    <x:row r="1032">
      <x:c r="B1032" s="2"/>
      <x:c r="C1032" s="2"/>
      <x:c r="D1032" s="2"/>
      <x:c r="E1032" s="2"/>
      <x:c r="F1032" s="2"/>
      <x:c r="G1032" s="2"/>
      <x:c r="H1032" s="2"/>
      <x:c r="I1032" s="2"/>
      <x:c r="J1032" s="2"/>
      <x:c r="K1032" s="2"/>
      <x:c r="L1032" s="2"/>
      <x:c r="M1032" s="2"/>
      <x:c r="N1032" s="2"/>
      <x:c r="O1032" s="2"/>
      <x:c r="P1032" s="2"/>
      <x:c r="Q1032" s="2"/>
      <x:c r="R1032" s="2"/>
      <x:c r="S1032" s="2"/>
      <x:c r="T1032" s="2"/>
      <x:c r="U1032" s="2"/>
      <x:c r="V1032" s="2"/>
      <x:c r="W1032" s="2"/>
      <x:c r="X1032" s="2"/>
      <x:c r="Y1032" s="2"/>
      <x:c r="Z1032" s="2"/>
      <x:c r="AA1032" s="2"/>
      <x:c r="AB1032" s="2"/>
      <x:c r="AC1032" s="2"/>
      <x:c r="AD1032" s="2"/>
      <x:c r="AE1032" s="2"/>
      <x:c r="AF1032" s="2"/>
      <x:c r="AG1032" s="2"/>
      <x:c r="AH1032" s="2"/>
      <x:c r="AI1032" s="2"/>
      <x:c r="AJ1032" s="2"/>
      <x:c r="AK1032" s="2"/>
      <x:c r="AL1032" s="2"/>
      <x:c r="AM1032" s="2"/>
      <x:c r="AN1032" s="2"/>
      <x:c r="AO1032" s="2"/>
      <x:c r="AP1032" s="2"/>
      <x:c r="AQ1032" s="2"/>
      <x:c r="AR1032" s="2"/>
      <x:c r="AS1032" s="2"/>
    </x:row>
    <x:row r="1033">
      <x:c r="B1033" s="2"/>
      <x:c r="C1033" s="2"/>
      <x:c r="D1033" s="2"/>
      <x:c r="E1033" s="2"/>
      <x:c r="F1033" s="2"/>
      <x:c r="G1033" s="2"/>
      <x:c r="H1033" s="2"/>
      <x:c r="I1033" s="2"/>
      <x:c r="J1033" s="2"/>
      <x:c r="K1033" s="2"/>
      <x:c r="L1033" s="2"/>
      <x:c r="M1033" s="2"/>
      <x:c r="N1033" s="2"/>
      <x:c r="O1033" s="2"/>
      <x:c r="P1033" s="2"/>
      <x:c r="Q1033" s="2"/>
      <x:c r="R1033" s="2"/>
      <x:c r="S1033" s="2"/>
      <x:c r="T1033" s="2"/>
      <x:c r="U1033" s="2"/>
      <x:c r="V1033" s="2"/>
      <x:c r="W1033" s="2"/>
      <x:c r="X1033" s="2"/>
      <x:c r="Y1033" s="2"/>
      <x:c r="Z1033" s="2"/>
      <x:c r="AA1033" s="2"/>
      <x:c r="AB1033" s="2"/>
      <x:c r="AC1033" s="2"/>
      <x:c r="AD1033" s="2"/>
      <x:c r="AE1033" s="2"/>
      <x:c r="AF1033" s="2"/>
      <x:c r="AG1033" s="2"/>
      <x:c r="AH1033" s="2"/>
      <x:c r="AI1033" s="2"/>
      <x:c r="AJ1033" s="2"/>
      <x:c r="AK1033" s="2"/>
      <x:c r="AL1033" s="2"/>
      <x:c r="AM1033" s="2"/>
      <x:c r="AN1033" s="2"/>
      <x:c r="AO1033" s="2"/>
      <x:c r="AP1033" s="2"/>
      <x:c r="AQ1033" s="2"/>
      <x:c r="AR1033" s="2"/>
      <x:c r="AS1033" s="2"/>
    </x:row>
    <x:row r="1034">
      <x:c r="B1034" s="2"/>
      <x:c r="C1034" s="2"/>
      <x:c r="D1034" s="2"/>
      <x:c r="E1034" s="2"/>
      <x:c r="F1034" s="2"/>
      <x:c r="G1034" s="2"/>
      <x:c r="H1034" s="2"/>
      <x:c r="I1034" s="2"/>
      <x:c r="J1034" s="2"/>
      <x:c r="K1034" s="2"/>
      <x:c r="L1034" s="2"/>
      <x:c r="M1034" s="2"/>
      <x:c r="N1034" s="2"/>
      <x:c r="O1034" s="2"/>
      <x:c r="P1034" s="2"/>
      <x:c r="Q1034" s="2"/>
      <x:c r="R1034" s="2"/>
      <x:c r="S1034" s="2"/>
      <x:c r="T1034" s="2"/>
      <x:c r="U1034" s="2"/>
      <x:c r="V1034" s="2"/>
      <x:c r="W1034" s="2"/>
      <x:c r="X1034" s="2"/>
      <x:c r="Y1034" s="2"/>
      <x:c r="Z1034" s="2"/>
      <x:c r="AA1034" s="2"/>
      <x:c r="AB1034" s="2"/>
      <x:c r="AC1034" s="2"/>
      <x:c r="AD1034" s="2"/>
      <x:c r="AE1034" s="2"/>
      <x:c r="AF1034" s="2"/>
      <x:c r="AG1034" s="2"/>
      <x:c r="AH1034" s="2"/>
      <x:c r="AI1034" s="2"/>
      <x:c r="AJ1034" s="2"/>
      <x:c r="AK1034" s="2"/>
      <x:c r="AL1034" s="2"/>
      <x:c r="AM1034" s="2"/>
      <x:c r="AN1034" s="2"/>
      <x:c r="AO1034" s="2"/>
      <x:c r="AP1034" s="2"/>
      <x:c r="AQ1034" s="2"/>
      <x:c r="AR1034" s="2"/>
      <x:c r="AS1034" s="2"/>
    </x:row>
    <x:row r="1035">
      <x:c r="B1035" s="2"/>
      <x:c r="C1035" s="2"/>
      <x:c r="D1035" s="2"/>
      <x:c r="E1035" s="2"/>
      <x:c r="F1035" s="2"/>
      <x:c r="G1035" s="2"/>
      <x:c r="H1035" s="2"/>
      <x:c r="I1035" s="2"/>
      <x:c r="J1035" s="2"/>
      <x:c r="K1035" s="2"/>
      <x:c r="L1035" s="2"/>
      <x:c r="M1035" s="2"/>
      <x:c r="N1035" s="2"/>
      <x:c r="O1035" s="2"/>
      <x:c r="P1035" s="2"/>
      <x:c r="Q1035" s="2"/>
      <x:c r="R1035" s="2"/>
      <x:c r="S1035" s="2"/>
      <x:c r="T1035" s="2"/>
      <x:c r="U1035" s="2"/>
      <x:c r="V1035" s="2"/>
      <x:c r="W1035" s="2"/>
      <x:c r="X1035" s="2"/>
      <x:c r="Y1035" s="2"/>
      <x:c r="Z1035" s="2"/>
      <x:c r="AA1035" s="2"/>
      <x:c r="AB1035" s="2"/>
      <x:c r="AC1035" s="2"/>
      <x:c r="AD1035" s="2"/>
      <x:c r="AE1035" s="2"/>
      <x:c r="AF1035" s="2"/>
      <x:c r="AG1035" s="2"/>
      <x:c r="AH1035" s="2"/>
      <x:c r="AI1035" s="2"/>
      <x:c r="AJ1035" s="2"/>
      <x:c r="AK1035" s="2"/>
      <x:c r="AL1035" s="2"/>
      <x:c r="AM1035" s="2"/>
      <x:c r="AN1035" s="2"/>
      <x:c r="AO1035" s="2"/>
      <x:c r="AP1035" s="2"/>
      <x:c r="AQ1035" s="2"/>
      <x:c r="AR1035" s="2"/>
      <x:c r="AS1035" s="2"/>
    </x:row>
    <x:row r="1036">
      <x:c r="B1036" s="2"/>
      <x:c r="C1036" s="2"/>
      <x:c r="D1036" s="2"/>
      <x:c r="E1036" s="2"/>
      <x:c r="F1036" s="2"/>
      <x:c r="G1036" s="2"/>
      <x:c r="H1036" s="2"/>
      <x:c r="I1036" s="2"/>
      <x:c r="J1036" s="2"/>
      <x:c r="K1036" s="2"/>
      <x:c r="L1036" s="2"/>
      <x:c r="M1036" s="2"/>
      <x:c r="N1036" s="2"/>
      <x:c r="O1036" s="2"/>
      <x:c r="P1036" s="2"/>
      <x:c r="Q1036" s="2"/>
      <x:c r="R1036" s="2"/>
      <x:c r="S1036" s="2"/>
      <x:c r="T1036" s="2"/>
      <x:c r="U1036" s="2"/>
      <x:c r="V1036" s="2"/>
      <x:c r="W1036" s="2"/>
      <x:c r="X1036" s="2"/>
      <x:c r="Y1036" s="2"/>
      <x:c r="Z1036" s="2"/>
      <x:c r="AA1036" s="2"/>
      <x:c r="AB1036" s="2"/>
      <x:c r="AC1036" s="2"/>
      <x:c r="AD1036" s="2"/>
      <x:c r="AE1036" s="2"/>
      <x:c r="AF1036" s="2"/>
      <x:c r="AG1036" s="2"/>
      <x:c r="AH1036" s="2"/>
      <x:c r="AI1036" s="2"/>
      <x:c r="AJ1036" s="2"/>
      <x:c r="AK1036" s="2"/>
      <x:c r="AL1036" s="2"/>
      <x:c r="AM1036" s="2"/>
      <x:c r="AN1036" s="2"/>
      <x:c r="AO1036" s="2"/>
      <x:c r="AP1036" s="2"/>
      <x:c r="AQ1036" s="2"/>
      <x:c r="AR1036" s="2"/>
      <x:c r="AS1036" s="2"/>
    </x:row>
    <x:row r="1037">
      <x:c r="B1037" s="2"/>
      <x:c r="C1037" s="2"/>
      <x:c r="D1037" s="2"/>
      <x:c r="E1037" s="2"/>
      <x:c r="F1037" s="2"/>
      <x:c r="G1037" s="2"/>
      <x:c r="H1037" s="2"/>
      <x:c r="I1037" s="2"/>
      <x:c r="J1037" s="2"/>
      <x:c r="K1037" s="2"/>
      <x:c r="L1037" s="2"/>
      <x:c r="M1037" s="2"/>
      <x:c r="N1037" s="2"/>
      <x:c r="O1037" s="2"/>
      <x:c r="P1037" s="2"/>
      <x:c r="Q1037" s="2"/>
      <x:c r="R1037" s="2"/>
      <x:c r="S1037" s="2"/>
      <x:c r="T1037" s="2"/>
      <x:c r="U1037" s="2"/>
      <x:c r="V1037" s="2"/>
      <x:c r="W1037" s="2"/>
      <x:c r="X1037" s="2"/>
      <x:c r="Y1037" s="2"/>
      <x:c r="Z1037" s="2"/>
      <x:c r="AA1037" s="2"/>
      <x:c r="AB1037" s="2"/>
      <x:c r="AC1037" s="2"/>
      <x:c r="AD1037" s="2"/>
      <x:c r="AE1037" s="2"/>
      <x:c r="AF1037" s="2"/>
      <x:c r="AG1037" s="2"/>
      <x:c r="AH1037" s="2"/>
      <x:c r="AI1037" s="2"/>
      <x:c r="AJ1037" s="2"/>
      <x:c r="AK1037" s="2"/>
      <x:c r="AL1037" s="2"/>
      <x:c r="AM1037" s="2"/>
      <x:c r="AN1037" s="2"/>
      <x:c r="AO1037" s="2"/>
      <x:c r="AP1037" s="2"/>
      <x:c r="AQ1037" s="2"/>
      <x:c r="AR1037" s="2"/>
      <x:c r="AS1037" s="2"/>
    </x:row>
    <x:row r="1038">
      <x:c r="B1038" s="2"/>
      <x:c r="C1038" s="2"/>
      <x:c r="D1038" s="2"/>
      <x:c r="E1038" s="2"/>
      <x:c r="F1038" s="2"/>
      <x:c r="G1038" s="2"/>
      <x:c r="H1038" s="2"/>
      <x:c r="I1038" s="2"/>
      <x:c r="J1038" s="2"/>
      <x:c r="K1038" s="2"/>
      <x:c r="L1038" s="2"/>
      <x:c r="M1038" s="2"/>
      <x:c r="N1038" s="2"/>
      <x:c r="O1038" s="2"/>
      <x:c r="P1038" s="2"/>
      <x:c r="Q1038" s="2"/>
      <x:c r="R1038" s="2"/>
      <x:c r="S1038" s="2"/>
      <x:c r="T1038" s="2"/>
      <x:c r="U1038" s="2"/>
      <x:c r="V1038" s="2"/>
      <x:c r="W1038" s="2"/>
      <x:c r="X1038" s="2"/>
      <x:c r="Y1038" s="2"/>
      <x:c r="Z1038" s="2"/>
      <x:c r="AA1038" s="2"/>
      <x:c r="AB1038" s="2"/>
      <x:c r="AC1038" s="2"/>
      <x:c r="AD1038" s="2"/>
      <x:c r="AE1038" s="2"/>
      <x:c r="AF1038" s="2"/>
      <x:c r="AG1038" s="2"/>
      <x:c r="AH1038" s="2"/>
      <x:c r="AI1038" s="2"/>
      <x:c r="AJ1038" s="2"/>
      <x:c r="AK1038" s="2"/>
      <x:c r="AL1038" s="2"/>
      <x:c r="AM1038" s="2"/>
      <x:c r="AN1038" s="2"/>
      <x:c r="AO1038" s="2"/>
      <x:c r="AP1038" s="2"/>
      <x:c r="AQ1038" s="2"/>
      <x:c r="AR1038" s="2"/>
      <x:c r="AS1038" s="2"/>
    </x:row>
    <x:row r="1039">
      <x:c r="B1039" s="2"/>
      <x:c r="C1039" s="2"/>
      <x:c r="D1039" s="2"/>
      <x:c r="E1039" s="2"/>
      <x:c r="F1039" s="2"/>
      <x:c r="G1039" s="2"/>
      <x:c r="H1039" s="2"/>
      <x:c r="I1039" s="2"/>
      <x:c r="J1039" s="2"/>
      <x:c r="K1039" s="2"/>
      <x:c r="L1039" s="2"/>
      <x:c r="M1039" s="2"/>
      <x:c r="N1039" s="2"/>
      <x:c r="O1039" s="2"/>
      <x:c r="P1039" s="2"/>
      <x:c r="Q1039" s="2"/>
      <x:c r="R1039" s="2"/>
      <x:c r="S1039" s="2"/>
      <x:c r="T1039" s="2"/>
      <x:c r="U1039" s="2"/>
      <x:c r="V1039" s="2"/>
      <x:c r="W1039" s="2"/>
      <x:c r="X1039" s="2"/>
      <x:c r="Y1039" s="2"/>
      <x:c r="Z1039" s="2"/>
      <x:c r="AA1039" s="2"/>
      <x:c r="AB1039" s="2"/>
      <x:c r="AC1039" s="2"/>
      <x:c r="AD1039" s="2"/>
      <x:c r="AE1039" s="2"/>
      <x:c r="AF1039" s="2"/>
      <x:c r="AG1039" s="2"/>
      <x:c r="AH1039" s="2"/>
      <x:c r="AI1039" s="2"/>
      <x:c r="AJ1039" s="2"/>
      <x:c r="AK1039" s="2"/>
      <x:c r="AL1039" s="2"/>
      <x:c r="AM1039" s="2"/>
      <x:c r="AN1039" s="2"/>
      <x:c r="AO1039" s="2"/>
      <x:c r="AP1039" s="2"/>
      <x:c r="AQ1039" s="2"/>
      <x:c r="AR1039" s="2"/>
      <x:c r="AS1039" s="2"/>
    </x:row>
    <x:row r="1040">
      <x:c r="B1040" s="2"/>
      <x:c r="C1040" s="2"/>
      <x:c r="D1040" s="2"/>
      <x:c r="E1040" s="2"/>
      <x:c r="F1040" s="2"/>
      <x:c r="G1040" s="2"/>
      <x:c r="H1040" s="2"/>
      <x:c r="I1040" s="2"/>
      <x:c r="J1040" s="2"/>
      <x:c r="K1040" s="2"/>
      <x:c r="L1040" s="2"/>
      <x:c r="M1040" s="2"/>
      <x:c r="N1040" s="2"/>
      <x:c r="O1040" s="2"/>
      <x:c r="P1040" s="2"/>
      <x:c r="Q1040" s="2"/>
      <x:c r="R1040" s="2"/>
      <x:c r="S1040" s="2"/>
      <x:c r="T1040" s="2"/>
      <x:c r="U1040" s="2"/>
      <x:c r="V1040" s="2"/>
      <x:c r="W1040" s="2"/>
      <x:c r="X1040" s="2"/>
      <x:c r="Y1040" s="2"/>
      <x:c r="Z1040" s="2"/>
      <x:c r="AA1040" s="2"/>
      <x:c r="AB1040" s="2"/>
      <x:c r="AC1040" s="2"/>
      <x:c r="AD1040" s="2"/>
      <x:c r="AE1040" s="2"/>
      <x:c r="AF1040" s="2"/>
      <x:c r="AG1040" s="2"/>
      <x:c r="AH1040" s="2"/>
      <x:c r="AI1040" s="2"/>
      <x:c r="AJ1040" s="2"/>
      <x:c r="AK1040" s="2"/>
      <x:c r="AL1040" s="2"/>
      <x:c r="AM1040" s="2"/>
      <x:c r="AN1040" s="2"/>
      <x:c r="AO1040" s="2"/>
      <x:c r="AP1040" s="2"/>
      <x:c r="AQ1040" s="2"/>
      <x:c r="AR1040" s="2"/>
      <x:c r="AS1040" s="2"/>
    </x:row>
    <x:row r="1041">
      <x:c r="B1041" s="2"/>
      <x:c r="C1041" s="2"/>
      <x:c r="D1041" s="2"/>
      <x:c r="E1041" s="2"/>
      <x:c r="F1041" s="2"/>
      <x:c r="G1041" s="2"/>
      <x:c r="H1041" s="2"/>
      <x:c r="I1041" s="2"/>
      <x:c r="J1041" s="2"/>
      <x:c r="K1041" s="2"/>
      <x:c r="L1041" s="2"/>
      <x:c r="M1041" s="2"/>
      <x:c r="N1041" s="2"/>
      <x:c r="O1041" s="2"/>
      <x:c r="P1041" s="2"/>
      <x:c r="Q1041" s="2"/>
      <x:c r="R1041" s="2"/>
      <x:c r="S1041" s="2"/>
      <x:c r="T1041" s="2"/>
      <x:c r="U1041" s="2"/>
      <x:c r="V1041" s="2"/>
      <x:c r="W1041" s="2"/>
      <x:c r="X1041" s="2"/>
      <x:c r="Y1041" s="2"/>
      <x:c r="Z1041" s="2"/>
      <x:c r="AA1041" s="2"/>
      <x:c r="AB1041" s="2"/>
      <x:c r="AC1041" s="2"/>
      <x:c r="AD1041" s="2"/>
      <x:c r="AE1041" s="2"/>
      <x:c r="AF1041" s="2"/>
      <x:c r="AG1041" s="2"/>
      <x:c r="AH1041" s="2"/>
      <x:c r="AI1041" s="2"/>
      <x:c r="AJ1041" s="2"/>
      <x:c r="AK1041" s="2"/>
      <x:c r="AL1041" s="2"/>
      <x:c r="AM1041" s="2"/>
      <x:c r="AN1041" s="2"/>
      <x:c r="AO1041" s="2"/>
      <x:c r="AP1041" s="2"/>
      <x:c r="AQ1041" s="2"/>
      <x:c r="AR1041" s="2"/>
      <x:c r="AS1041" s="2"/>
    </x:row>
    <x:row r="1042">
      <x:c r="B1042" s="2"/>
      <x:c r="C1042" s="2"/>
      <x:c r="D1042" s="2"/>
      <x:c r="E1042" s="2"/>
      <x:c r="F1042" s="2"/>
      <x:c r="G1042" s="2"/>
      <x:c r="H1042" s="2"/>
      <x:c r="I1042" s="2"/>
      <x:c r="J1042" s="2"/>
      <x:c r="K1042" s="2"/>
      <x:c r="L1042" s="2"/>
      <x:c r="M1042" s="2"/>
      <x:c r="N1042" s="2"/>
      <x:c r="O1042" s="2"/>
      <x:c r="P1042" s="2"/>
      <x:c r="Q1042" s="2"/>
      <x:c r="R1042" s="2"/>
      <x:c r="S1042" s="2"/>
      <x:c r="T1042" s="2"/>
      <x:c r="U1042" s="2"/>
      <x:c r="V1042" s="2"/>
      <x:c r="W1042" s="2"/>
      <x:c r="X1042" s="2"/>
      <x:c r="Y1042" s="2"/>
      <x:c r="Z1042" s="2"/>
      <x:c r="AA1042" s="2"/>
      <x:c r="AB1042" s="2"/>
      <x:c r="AC1042" s="2"/>
      <x:c r="AD1042" s="2"/>
      <x:c r="AE1042" s="2"/>
      <x:c r="AF1042" s="2"/>
      <x:c r="AG1042" s="2"/>
      <x:c r="AH1042" s="2"/>
      <x:c r="AI1042" s="2"/>
      <x:c r="AJ1042" s="2"/>
      <x:c r="AK1042" s="2"/>
      <x:c r="AL1042" s="2"/>
      <x:c r="AM1042" s="2"/>
      <x:c r="AN1042" s="2"/>
      <x:c r="AO1042" s="2"/>
      <x:c r="AP1042" s="2"/>
      <x:c r="AQ1042" s="2"/>
      <x:c r="AR1042" s="2"/>
      <x:c r="AS1042" s="2"/>
    </x:row>
    <x:row r="1043">
      <x:c r="B1043" s="2"/>
      <x:c r="C1043" s="2"/>
      <x:c r="D1043" s="2"/>
      <x:c r="E1043" s="2"/>
      <x:c r="F1043" s="2"/>
      <x:c r="G1043" s="2"/>
      <x:c r="H1043" s="2"/>
      <x:c r="I1043" s="2"/>
      <x:c r="J1043" s="2"/>
      <x:c r="K1043" s="2"/>
      <x:c r="L1043" s="2"/>
      <x:c r="M1043" s="2"/>
      <x:c r="N1043" s="2"/>
      <x:c r="O1043" s="2"/>
      <x:c r="P1043" s="2"/>
      <x:c r="Q1043" s="2"/>
      <x:c r="R1043" s="2"/>
      <x:c r="S1043" s="2"/>
      <x:c r="T1043" s="2"/>
      <x:c r="U1043" s="2"/>
      <x:c r="V1043" s="2"/>
      <x:c r="W1043" s="2"/>
      <x:c r="X1043" s="2"/>
      <x:c r="Y1043" s="2"/>
      <x:c r="Z1043" s="2"/>
      <x:c r="AA1043" s="2"/>
      <x:c r="AB1043" s="2"/>
      <x:c r="AC1043" s="2"/>
      <x:c r="AD1043" s="2"/>
      <x:c r="AE1043" s="2"/>
      <x:c r="AF1043" s="2"/>
      <x:c r="AG1043" s="2"/>
      <x:c r="AH1043" s="2"/>
      <x:c r="AI1043" s="2"/>
      <x:c r="AJ1043" s="2"/>
      <x:c r="AK1043" s="2"/>
      <x:c r="AL1043" s="2"/>
      <x:c r="AM1043" s="2"/>
      <x:c r="AN1043" s="2"/>
      <x:c r="AO1043" s="2"/>
      <x:c r="AP1043" s="2"/>
      <x:c r="AQ1043" s="2"/>
      <x:c r="AR1043" s="2"/>
      <x:c r="AS1043" s="2"/>
    </x:row>
    <x:row r="1044">
      <x:c r="B1044" s="2"/>
      <x:c r="C1044" s="2"/>
      <x:c r="D1044" s="2"/>
      <x:c r="E1044" s="2"/>
      <x:c r="F1044" s="2"/>
      <x:c r="G1044" s="2"/>
      <x:c r="H1044" s="2"/>
      <x:c r="I1044" s="2"/>
      <x:c r="J1044" s="2"/>
      <x:c r="K1044" s="2"/>
      <x:c r="L1044" s="2"/>
      <x:c r="M1044" s="2"/>
      <x:c r="N1044" s="2"/>
      <x:c r="O1044" s="2"/>
      <x:c r="P1044" s="2"/>
      <x:c r="Q1044" s="2"/>
      <x:c r="R1044" s="2"/>
      <x:c r="S1044" s="2"/>
      <x:c r="T1044" s="2"/>
      <x:c r="U1044" s="2"/>
      <x:c r="V1044" s="2"/>
      <x:c r="W1044" s="2"/>
      <x:c r="X1044" s="2"/>
      <x:c r="Y1044" s="2"/>
      <x:c r="Z1044" s="2"/>
      <x:c r="AA1044" s="2"/>
      <x:c r="AB1044" s="2"/>
      <x:c r="AC1044" s="2"/>
      <x:c r="AD1044" s="2"/>
      <x:c r="AE1044" s="2"/>
      <x:c r="AF1044" s="2"/>
      <x:c r="AG1044" s="2"/>
      <x:c r="AH1044" s="2"/>
      <x:c r="AI1044" s="2"/>
      <x:c r="AJ1044" s="2"/>
      <x:c r="AK1044" s="2"/>
      <x:c r="AL1044" s="2"/>
      <x:c r="AM1044" s="2"/>
      <x:c r="AN1044" s="2"/>
      <x:c r="AO1044" s="2"/>
      <x:c r="AP1044" s="2"/>
      <x:c r="AQ1044" s="2"/>
      <x:c r="AR1044" s="2"/>
      <x:c r="AS1044" s="2"/>
    </x:row>
    <x:row r="1045">
      <x:c r="B1045" s="2"/>
      <x:c r="C1045" s="2"/>
      <x:c r="D1045" s="2"/>
      <x:c r="E1045" s="2"/>
      <x:c r="F1045" s="2"/>
      <x:c r="G1045" s="2"/>
      <x:c r="H1045" s="2"/>
      <x:c r="I1045" s="2"/>
      <x:c r="J1045" s="2"/>
      <x:c r="K1045" s="2"/>
      <x:c r="L1045" s="2"/>
      <x:c r="M1045" s="2"/>
      <x:c r="N1045" s="2"/>
      <x:c r="O1045" s="2"/>
      <x:c r="P1045" s="2"/>
      <x:c r="Q1045" s="2"/>
      <x:c r="R1045" s="2"/>
      <x:c r="S1045" s="2"/>
      <x:c r="T1045" s="2"/>
      <x:c r="U1045" s="2"/>
      <x:c r="V1045" s="2"/>
      <x:c r="W1045" s="2"/>
      <x:c r="X1045" s="2"/>
      <x:c r="Y1045" s="2"/>
      <x:c r="Z1045" s="2"/>
      <x:c r="AA1045" s="2"/>
      <x:c r="AB1045" s="2"/>
      <x:c r="AC1045" s="2"/>
      <x:c r="AD1045" s="2"/>
      <x:c r="AE1045" s="2"/>
      <x:c r="AF1045" s="2"/>
      <x:c r="AG1045" s="2"/>
      <x:c r="AH1045" s="2"/>
      <x:c r="AI1045" s="2"/>
      <x:c r="AJ1045" s="2"/>
      <x:c r="AK1045" s="2"/>
      <x:c r="AL1045" s="2"/>
      <x:c r="AM1045" s="2"/>
      <x:c r="AN1045" s="2"/>
      <x:c r="AO1045" s="2"/>
      <x:c r="AP1045" s="2"/>
      <x:c r="AQ1045" s="2"/>
      <x:c r="AR1045" s="2"/>
      <x:c r="AS1045" s="2"/>
    </x:row>
    <x:row r="1046">
      <x:c r="B1046" s="2"/>
      <x:c r="C1046" s="2"/>
      <x:c r="D1046" s="2"/>
      <x:c r="E1046" s="2"/>
      <x:c r="F1046" s="2"/>
      <x:c r="G1046" s="2"/>
      <x:c r="H1046" s="2"/>
      <x:c r="I1046" s="2"/>
      <x:c r="J1046" s="2"/>
      <x:c r="K1046" s="2"/>
      <x:c r="L1046" s="2"/>
      <x:c r="M1046" s="2"/>
      <x:c r="N1046" s="2"/>
      <x:c r="O1046" s="2"/>
      <x:c r="P1046" s="2"/>
      <x:c r="Q1046" s="2"/>
      <x:c r="R1046" s="2"/>
      <x:c r="S1046" s="2"/>
      <x:c r="T1046" s="2"/>
      <x:c r="U1046" s="2"/>
      <x:c r="V1046" s="2"/>
      <x:c r="W1046" s="2"/>
      <x:c r="X1046" s="2"/>
      <x:c r="Y1046" s="2"/>
      <x:c r="Z1046" s="2"/>
      <x:c r="AA1046" s="2"/>
      <x:c r="AB1046" s="2"/>
      <x:c r="AC1046" s="2"/>
      <x:c r="AD1046" s="2"/>
      <x:c r="AE1046" s="2"/>
      <x:c r="AF1046" s="2"/>
      <x:c r="AG1046" s="2"/>
      <x:c r="AH1046" s="2"/>
      <x:c r="AI1046" s="2"/>
      <x:c r="AJ1046" s="2"/>
      <x:c r="AK1046" s="2"/>
      <x:c r="AL1046" s="2"/>
      <x:c r="AM1046" s="2"/>
      <x:c r="AN1046" s="2"/>
      <x:c r="AO1046" s="2"/>
      <x:c r="AP1046" s="2"/>
      <x:c r="AQ1046" s="2"/>
      <x:c r="AR1046" s="2"/>
      <x:c r="AS1046" s="2"/>
    </x:row>
    <x:row r="1047">
      <x:c r="B1047" s="2"/>
      <x:c r="C1047" s="2"/>
      <x:c r="D1047" s="2"/>
      <x:c r="E1047" s="2"/>
      <x:c r="F1047" s="2"/>
      <x:c r="G1047" s="2"/>
      <x:c r="H1047" s="2"/>
      <x:c r="I1047" s="2"/>
      <x:c r="J1047" s="2"/>
      <x:c r="K1047" s="2"/>
      <x:c r="L1047" s="2"/>
      <x:c r="M1047" s="2"/>
      <x:c r="N1047" s="2"/>
      <x:c r="O1047" s="2"/>
      <x:c r="P1047" s="2"/>
      <x:c r="Q1047" s="2"/>
      <x:c r="R1047" s="2"/>
      <x:c r="S1047" s="2"/>
      <x:c r="T1047" s="2"/>
      <x:c r="U1047" s="2"/>
      <x:c r="V1047" s="2"/>
      <x:c r="W1047" s="2"/>
      <x:c r="X1047" s="2"/>
      <x:c r="Y1047" s="2"/>
      <x:c r="Z1047" s="2"/>
      <x:c r="AA1047" s="2"/>
      <x:c r="AB1047" s="2"/>
      <x:c r="AC1047" s="2"/>
      <x:c r="AD1047" s="2"/>
      <x:c r="AE1047" s="2"/>
      <x:c r="AF1047" s="2"/>
      <x:c r="AG1047" s="2"/>
      <x:c r="AH1047" s="2"/>
      <x:c r="AI1047" s="2"/>
      <x:c r="AJ1047" s="2"/>
      <x:c r="AK1047" s="2"/>
      <x:c r="AL1047" s="2"/>
      <x:c r="AM1047" s="2"/>
      <x:c r="AN1047" s="2"/>
      <x:c r="AO1047" s="2"/>
      <x:c r="AP1047" s="2"/>
      <x:c r="AQ1047" s="2"/>
      <x:c r="AR1047" s="2"/>
      <x:c r="AS1047" s="2"/>
    </x:row>
    <x:row r="1048">
      <x:c r="B1048" s="2"/>
      <x:c r="C1048" s="2"/>
      <x:c r="D1048" s="2"/>
      <x:c r="E1048" s="2"/>
      <x:c r="F1048" s="2"/>
      <x:c r="G1048" s="2"/>
      <x:c r="H1048" s="2"/>
      <x:c r="I1048" s="2"/>
      <x:c r="J1048" s="2"/>
      <x:c r="K1048" s="2"/>
      <x:c r="L1048" s="2"/>
      <x:c r="M1048" s="2"/>
      <x:c r="N1048" s="2"/>
      <x:c r="O1048" s="2"/>
      <x:c r="P1048" s="2"/>
      <x:c r="Q1048" s="2"/>
      <x:c r="R1048" s="2"/>
      <x:c r="S1048" s="2"/>
      <x:c r="T1048" s="2"/>
      <x:c r="U1048" s="2"/>
      <x:c r="V1048" s="2"/>
      <x:c r="W1048" s="2"/>
      <x:c r="X1048" s="2"/>
      <x:c r="Y1048" s="2"/>
      <x:c r="Z1048" s="2"/>
      <x:c r="AA1048" s="2"/>
      <x:c r="AB1048" s="2"/>
      <x:c r="AC1048" s="2"/>
      <x:c r="AD1048" s="2"/>
      <x:c r="AE1048" s="2"/>
      <x:c r="AF1048" s="2"/>
      <x:c r="AG1048" s="2"/>
      <x:c r="AH1048" s="2"/>
      <x:c r="AI1048" s="2"/>
      <x:c r="AJ1048" s="2"/>
      <x:c r="AK1048" s="2"/>
      <x:c r="AL1048" s="2"/>
      <x:c r="AM1048" s="2"/>
      <x:c r="AN1048" s="2"/>
      <x:c r="AO1048" s="2"/>
      <x:c r="AP1048" s="2"/>
      <x:c r="AQ1048" s="2"/>
      <x:c r="AR1048" s="2"/>
      <x:c r="AS1048" s="2"/>
    </x:row>
    <x:row r="1049">
      <x:c r="B1049" s="2"/>
      <x:c r="C1049" s="2"/>
      <x:c r="D1049" s="2"/>
      <x:c r="E1049" s="2"/>
      <x:c r="F1049" s="2"/>
      <x:c r="G1049" s="2"/>
      <x:c r="H1049" s="2"/>
      <x:c r="I1049" s="2"/>
      <x:c r="J1049" s="2"/>
      <x:c r="K1049" s="2"/>
      <x:c r="L1049" s="2"/>
      <x:c r="M1049" s="2"/>
      <x:c r="N1049" s="2"/>
      <x:c r="O1049" s="2"/>
      <x:c r="P1049" s="2"/>
      <x:c r="Q1049" s="2"/>
      <x:c r="R1049" s="2"/>
      <x:c r="S1049" s="2"/>
      <x:c r="T1049" s="2"/>
      <x:c r="U1049" s="2"/>
      <x:c r="V1049" s="2"/>
      <x:c r="W1049" s="2"/>
      <x:c r="X1049" s="2"/>
      <x:c r="Y1049" s="2"/>
      <x:c r="Z1049" s="2"/>
      <x:c r="AA1049" s="2"/>
      <x:c r="AB1049" s="2"/>
      <x:c r="AC1049" s="2"/>
      <x:c r="AD1049" s="2"/>
      <x:c r="AE1049" s="2"/>
      <x:c r="AF1049" s="2"/>
      <x:c r="AG1049" s="2"/>
      <x:c r="AH1049" s="2"/>
      <x:c r="AI1049" s="2"/>
      <x:c r="AJ1049" s="2"/>
      <x:c r="AK1049" s="2"/>
      <x:c r="AL1049" s="2"/>
      <x:c r="AM1049" s="2"/>
      <x:c r="AN1049" s="2"/>
      <x:c r="AO1049" s="2"/>
      <x:c r="AP1049" s="2"/>
      <x:c r="AQ1049" s="2"/>
      <x:c r="AR1049" s="2"/>
      <x:c r="AS1049" s="2"/>
    </x:row>
    <x:row r="1050">
      <x:c r="B1050" s="2"/>
      <x:c r="C1050" s="2"/>
      <x:c r="D1050" s="2"/>
      <x:c r="E1050" s="2"/>
      <x:c r="F1050" s="2"/>
      <x:c r="G1050" s="2"/>
      <x:c r="H1050" s="2"/>
      <x:c r="I1050" s="2"/>
      <x:c r="J1050" s="2"/>
      <x:c r="K1050" s="2"/>
      <x:c r="L1050" s="2"/>
      <x:c r="M1050" s="2"/>
      <x:c r="N1050" s="2"/>
      <x:c r="O1050" s="2"/>
      <x:c r="P1050" s="2"/>
      <x:c r="Q1050" s="2"/>
      <x:c r="R1050" s="2"/>
      <x:c r="S1050" s="2"/>
      <x:c r="T1050" s="2"/>
      <x:c r="U1050" s="2"/>
      <x:c r="V1050" s="2"/>
      <x:c r="W1050" s="2"/>
      <x:c r="X1050" s="2"/>
      <x:c r="Y1050" s="2"/>
      <x:c r="Z1050" s="2"/>
      <x:c r="AA1050" s="2"/>
      <x:c r="AB1050" s="2"/>
      <x:c r="AC1050" s="2"/>
      <x:c r="AD1050" s="2"/>
      <x:c r="AE1050" s="2"/>
      <x:c r="AF1050" s="2"/>
      <x:c r="AG1050" s="2"/>
      <x:c r="AH1050" s="2"/>
      <x:c r="AI1050" s="2"/>
      <x:c r="AJ1050" s="2"/>
      <x:c r="AK1050" s="2"/>
      <x:c r="AL1050" s="2"/>
      <x:c r="AM1050" s="2"/>
      <x:c r="AN1050" s="2"/>
      <x:c r="AO1050" s="2"/>
      <x:c r="AP1050" s="2"/>
      <x:c r="AQ1050" s="2"/>
      <x:c r="AR1050" s="2"/>
      <x:c r="AS1050" s="2"/>
    </x:row>
    <x:row r="1051">
      <x:c r="B1051" s="2"/>
      <x:c r="C1051" s="2"/>
      <x:c r="D1051" s="2"/>
      <x:c r="E1051" s="2"/>
      <x:c r="F1051" s="2"/>
      <x:c r="G1051" s="2"/>
      <x:c r="H1051" s="2"/>
      <x:c r="I1051" s="2"/>
      <x:c r="J1051" s="2"/>
      <x:c r="K1051" s="2"/>
      <x:c r="L1051" s="2"/>
      <x:c r="M1051" s="2"/>
      <x:c r="N1051" s="2"/>
      <x:c r="O1051" s="2"/>
      <x:c r="P1051" s="2"/>
      <x:c r="Q1051" s="2"/>
      <x:c r="R1051" s="2"/>
      <x:c r="S1051" s="2"/>
      <x:c r="T1051" s="2"/>
      <x:c r="U1051" s="2"/>
      <x:c r="V1051" s="2"/>
      <x:c r="W1051" s="2"/>
      <x:c r="X1051" s="2"/>
      <x:c r="Y1051" s="2"/>
      <x:c r="Z1051" s="2"/>
      <x:c r="AA1051" s="2"/>
      <x:c r="AB1051" s="2"/>
      <x:c r="AC1051" s="2"/>
      <x:c r="AD1051" s="2"/>
      <x:c r="AE1051" s="2"/>
      <x:c r="AF1051" s="2"/>
      <x:c r="AG1051" s="2"/>
      <x:c r="AH1051" s="2"/>
      <x:c r="AI1051" s="2"/>
      <x:c r="AJ1051" s="2"/>
      <x:c r="AK1051" s="2"/>
      <x:c r="AL1051" s="2"/>
      <x:c r="AM1051" s="2"/>
      <x:c r="AN1051" s="2"/>
      <x:c r="AO1051" s="2"/>
      <x:c r="AP1051" s="2"/>
      <x:c r="AQ1051" s="2"/>
      <x:c r="AR1051" s="2"/>
      <x:c r="AS1051" s="2"/>
    </x:row>
    <x:row r="1052">
      <x:c r="B1052" s="2"/>
      <x:c r="C1052" s="2"/>
      <x:c r="D1052" s="2"/>
      <x:c r="E1052" s="2"/>
      <x:c r="F1052" s="2"/>
      <x:c r="G1052" s="2"/>
      <x:c r="H1052" s="2"/>
      <x:c r="I1052" s="2"/>
      <x:c r="J1052" s="2"/>
      <x:c r="K1052" s="2"/>
      <x:c r="L1052" s="2"/>
      <x:c r="M1052" s="2"/>
      <x:c r="N1052" s="2"/>
      <x:c r="O1052" s="2"/>
      <x:c r="P1052" s="2"/>
      <x:c r="Q1052" s="2"/>
      <x:c r="R1052" s="2"/>
      <x:c r="S1052" s="2"/>
      <x:c r="T1052" s="2"/>
      <x:c r="U1052" s="2"/>
      <x:c r="V1052" s="2"/>
      <x:c r="W1052" s="2"/>
      <x:c r="X1052" s="2"/>
      <x:c r="Y1052" s="2"/>
      <x:c r="Z1052" s="2"/>
      <x:c r="AA1052" s="2"/>
      <x:c r="AB1052" s="2"/>
      <x:c r="AC1052" s="2"/>
      <x:c r="AD1052" s="2"/>
      <x:c r="AE1052" s="2"/>
      <x:c r="AF1052" s="2"/>
      <x:c r="AG1052" s="2"/>
      <x:c r="AH1052" s="2"/>
      <x:c r="AI1052" s="2"/>
      <x:c r="AJ1052" s="2"/>
      <x:c r="AK1052" s="2"/>
      <x:c r="AL1052" s="2"/>
      <x:c r="AM1052" s="2"/>
      <x:c r="AN1052" s="2"/>
      <x:c r="AO1052" s="2"/>
      <x:c r="AP1052" s="2"/>
      <x:c r="AQ1052" s="2"/>
      <x:c r="AR1052" s="2"/>
      <x:c r="AS1052" s="2"/>
    </x:row>
    <x:row r="1053">
      <x:c r="B1053" s="2"/>
      <x:c r="C1053" s="2"/>
      <x:c r="D1053" s="2"/>
      <x:c r="E1053" s="2"/>
      <x:c r="F1053" s="2"/>
      <x:c r="G1053" s="2"/>
      <x:c r="H1053" s="2"/>
      <x:c r="I1053" s="2"/>
      <x:c r="J1053" s="2"/>
      <x:c r="K1053" s="2"/>
      <x:c r="L1053" s="2"/>
      <x:c r="M1053" s="2"/>
      <x:c r="N1053" s="2"/>
      <x:c r="O1053" s="2"/>
      <x:c r="P1053" s="2"/>
      <x:c r="Q1053" s="2"/>
      <x:c r="R1053" s="2"/>
      <x:c r="S1053" s="2"/>
      <x:c r="T1053" s="2"/>
      <x:c r="U1053" s="2"/>
      <x:c r="V1053" s="2"/>
      <x:c r="W1053" s="2"/>
      <x:c r="X1053" s="2"/>
      <x:c r="Y1053" s="2"/>
      <x:c r="Z1053" s="2"/>
      <x:c r="AA1053" s="2"/>
      <x:c r="AB1053" s="2"/>
      <x:c r="AC1053" s="2"/>
      <x:c r="AD1053" s="2"/>
      <x:c r="AE1053" s="2"/>
      <x:c r="AF1053" s="2"/>
      <x:c r="AG1053" s="2"/>
      <x:c r="AH1053" s="2"/>
      <x:c r="AI1053" s="2"/>
      <x:c r="AJ1053" s="2"/>
      <x:c r="AK1053" s="2"/>
      <x:c r="AL1053" s="2"/>
      <x:c r="AM1053" s="2"/>
      <x:c r="AN1053" s="2"/>
      <x:c r="AO1053" s="2"/>
      <x:c r="AP1053" s="2"/>
      <x:c r="AQ1053" s="2"/>
      <x:c r="AR1053" s="2"/>
      <x:c r="AS1053" s="2"/>
    </x:row>
    <x:row r="1054">
      <x:c r="B1054" s="2"/>
      <x:c r="C1054" s="2"/>
      <x:c r="D1054" s="2"/>
      <x:c r="E1054" s="2"/>
      <x:c r="F1054" s="2"/>
      <x:c r="G1054" s="2"/>
      <x:c r="H1054" s="2"/>
      <x:c r="I1054" s="2"/>
      <x:c r="J1054" s="2"/>
      <x:c r="K1054" s="2"/>
      <x:c r="L1054" s="2"/>
      <x:c r="M1054" s="2"/>
      <x:c r="N1054" s="2"/>
      <x:c r="O1054" s="2"/>
      <x:c r="P1054" s="2"/>
      <x:c r="Q1054" s="2"/>
      <x:c r="R1054" s="2"/>
      <x:c r="S1054" s="2"/>
      <x:c r="T1054" s="2"/>
      <x:c r="U1054" s="2"/>
      <x:c r="V1054" s="2"/>
      <x:c r="W1054" s="2"/>
      <x:c r="X1054" s="2"/>
      <x:c r="Y1054" s="2"/>
      <x:c r="Z1054" s="2"/>
      <x:c r="AA1054" s="2"/>
      <x:c r="AB1054" s="2"/>
      <x:c r="AC1054" s="2"/>
      <x:c r="AD1054" s="2"/>
      <x:c r="AE1054" s="2"/>
      <x:c r="AF1054" s="2"/>
      <x:c r="AG1054" s="2"/>
      <x:c r="AH1054" s="2"/>
      <x:c r="AI1054" s="2"/>
      <x:c r="AJ1054" s="2"/>
      <x:c r="AK1054" s="2"/>
      <x:c r="AL1054" s="2"/>
      <x:c r="AM1054" s="2"/>
      <x:c r="AN1054" s="2"/>
      <x:c r="AO1054" s="2"/>
      <x:c r="AP1054" s="2"/>
      <x:c r="AQ1054" s="2"/>
      <x:c r="AR1054" s="2"/>
      <x:c r="AS1054" s="2"/>
    </x:row>
    <x:row r="1055">
      <x:c r="B1055" s="2"/>
      <x:c r="C1055" s="2"/>
      <x:c r="D1055" s="2"/>
      <x:c r="E1055" s="2"/>
      <x:c r="F1055" s="2"/>
      <x:c r="G1055" s="2"/>
      <x:c r="H1055" s="2"/>
      <x:c r="I1055" s="2"/>
      <x:c r="J1055" s="2"/>
      <x:c r="K1055" s="2"/>
      <x:c r="L1055" s="2"/>
      <x:c r="M1055" s="2"/>
      <x:c r="N1055" s="2"/>
      <x:c r="O1055" s="2"/>
      <x:c r="P1055" s="2"/>
      <x:c r="Q1055" s="2"/>
      <x:c r="R1055" s="2"/>
      <x:c r="S1055" s="2"/>
      <x:c r="T1055" s="2"/>
      <x:c r="U1055" s="2"/>
      <x:c r="V1055" s="2"/>
      <x:c r="W1055" s="2"/>
      <x:c r="X1055" s="2"/>
      <x:c r="Y1055" s="2"/>
      <x:c r="Z1055" s="2"/>
      <x:c r="AA1055" s="2"/>
      <x:c r="AB1055" s="2"/>
      <x:c r="AC1055" s="2"/>
      <x:c r="AD1055" s="2"/>
      <x:c r="AE1055" s="2"/>
      <x:c r="AF1055" s="2"/>
      <x:c r="AG1055" s="2"/>
      <x:c r="AH1055" s="2"/>
      <x:c r="AI1055" s="2"/>
      <x:c r="AJ1055" s="2"/>
      <x:c r="AK1055" s="2"/>
      <x:c r="AL1055" s="2"/>
      <x:c r="AM1055" s="2"/>
      <x:c r="AN1055" s="2"/>
      <x:c r="AO1055" s="2"/>
      <x:c r="AP1055" s="2"/>
      <x:c r="AQ1055" s="2"/>
      <x:c r="AR1055" s="2"/>
      <x:c r="AS1055" s="2"/>
    </x:row>
    <x:row r="1056">
      <x:c r="B1056" s="2"/>
      <x:c r="C1056" s="2"/>
      <x:c r="D1056" s="2"/>
      <x:c r="E1056" s="2"/>
      <x:c r="F1056" s="2"/>
      <x:c r="G1056" s="2"/>
      <x:c r="H1056" s="2"/>
      <x:c r="I1056" s="2"/>
      <x:c r="J1056" s="2"/>
      <x:c r="K1056" s="2"/>
      <x:c r="L1056" s="2"/>
      <x:c r="M1056" s="2"/>
      <x:c r="N1056" s="2"/>
      <x:c r="O1056" s="2"/>
      <x:c r="P1056" s="2"/>
      <x:c r="Q1056" s="2"/>
      <x:c r="R1056" s="2"/>
      <x:c r="S1056" s="2"/>
      <x:c r="T1056" s="2"/>
      <x:c r="U1056" s="2"/>
      <x:c r="V1056" s="2"/>
      <x:c r="W1056" s="2"/>
      <x:c r="X1056" s="2"/>
      <x:c r="Y1056" s="2"/>
      <x:c r="Z1056" s="2"/>
      <x:c r="AA1056" s="2"/>
      <x:c r="AB1056" s="2"/>
      <x:c r="AC1056" s="2"/>
      <x:c r="AD1056" s="2"/>
      <x:c r="AE1056" s="2"/>
      <x:c r="AF1056" s="2"/>
      <x:c r="AG1056" s="2"/>
      <x:c r="AH1056" s="2"/>
      <x:c r="AI1056" s="2"/>
      <x:c r="AJ1056" s="2"/>
      <x:c r="AK1056" s="2"/>
      <x:c r="AL1056" s="2"/>
      <x:c r="AM1056" s="2"/>
      <x:c r="AN1056" s="2"/>
      <x:c r="AO1056" s="2"/>
      <x:c r="AP1056" s="2"/>
      <x:c r="AQ1056" s="2"/>
      <x:c r="AR1056" s="2"/>
      <x:c r="AS1056" s="2"/>
    </x:row>
    <x:row r="1057">
      <x:c r="B1057" s="2"/>
      <x:c r="C1057" s="2"/>
      <x:c r="D1057" s="2"/>
      <x:c r="E1057" s="2"/>
      <x:c r="F1057" s="2"/>
      <x:c r="G1057" s="2"/>
      <x:c r="H1057" s="2"/>
      <x:c r="I1057" s="2"/>
      <x:c r="J1057" s="2"/>
      <x:c r="K1057" s="2"/>
      <x:c r="L1057" s="2"/>
      <x:c r="M1057" s="2"/>
      <x:c r="N1057" s="2"/>
      <x:c r="O1057" s="2"/>
      <x:c r="P1057" s="2"/>
      <x:c r="Q1057" s="2"/>
      <x:c r="R1057" s="2"/>
      <x:c r="S1057" s="2"/>
      <x:c r="T1057" s="2"/>
      <x:c r="U1057" s="2"/>
      <x:c r="V1057" s="2"/>
      <x:c r="W1057" s="2"/>
      <x:c r="X1057" s="2"/>
      <x:c r="Y1057" s="2"/>
      <x:c r="Z1057" s="2"/>
      <x:c r="AA1057" s="2"/>
      <x:c r="AB1057" s="2"/>
      <x:c r="AC1057" s="2"/>
      <x:c r="AD1057" s="2"/>
      <x:c r="AE1057" s="2"/>
      <x:c r="AF1057" s="2"/>
      <x:c r="AG1057" s="2"/>
      <x:c r="AH1057" s="2"/>
      <x:c r="AI1057" s="2"/>
      <x:c r="AJ1057" s="2"/>
      <x:c r="AK1057" s="2"/>
      <x:c r="AL1057" s="2"/>
      <x:c r="AM1057" s="2"/>
      <x:c r="AN1057" s="2"/>
      <x:c r="AO1057" s="2"/>
      <x:c r="AP1057" s="2"/>
      <x:c r="AQ1057" s="2"/>
      <x:c r="AR1057" s="2"/>
      <x:c r="AS1057" s="2"/>
    </x:row>
    <x:row r="1058">
      <x:c r="B1058" s="2"/>
      <x:c r="C1058" s="2"/>
      <x:c r="D1058" s="2"/>
      <x:c r="E1058" s="2"/>
      <x:c r="F1058" s="2"/>
      <x:c r="G1058" s="2"/>
      <x:c r="H1058" s="2"/>
      <x:c r="I1058" s="2"/>
      <x:c r="J1058" s="2"/>
      <x:c r="K1058" s="2"/>
      <x:c r="L1058" s="2"/>
      <x:c r="M1058" s="2"/>
      <x:c r="N1058" s="2"/>
      <x:c r="O1058" s="2"/>
      <x:c r="P1058" s="2"/>
      <x:c r="Q1058" s="2"/>
      <x:c r="R1058" s="2"/>
      <x:c r="S1058" s="2"/>
      <x:c r="T1058" s="2"/>
      <x:c r="U1058" s="2"/>
      <x:c r="V1058" s="2"/>
      <x:c r="W1058" s="2"/>
      <x:c r="X1058" s="2"/>
      <x:c r="Y1058" s="2"/>
      <x:c r="Z1058" s="2"/>
      <x:c r="AA1058" s="2"/>
      <x:c r="AB1058" s="2"/>
      <x:c r="AC1058" s="2"/>
      <x:c r="AD1058" s="2"/>
      <x:c r="AE1058" s="2"/>
      <x:c r="AF1058" s="2"/>
      <x:c r="AG1058" s="2"/>
      <x:c r="AH1058" s="2"/>
      <x:c r="AI1058" s="2"/>
      <x:c r="AJ1058" s="2"/>
      <x:c r="AK1058" s="2"/>
      <x:c r="AL1058" s="2"/>
      <x:c r="AM1058" s="2"/>
      <x:c r="AN1058" s="2"/>
      <x:c r="AO1058" s="2"/>
      <x:c r="AP1058" s="2"/>
      <x:c r="AQ1058" s="2"/>
      <x:c r="AR1058" s="2"/>
      <x:c r="AS1058" s="2"/>
    </x:row>
    <x:row r="1059">
      <x:c r="B1059" s="2"/>
      <x:c r="C1059" s="2"/>
      <x:c r="D1059" s="2"/>
      <x:c r="E1059" s="2"/>
      <x:c r="F1059" s="2"/>
      <x:c r="G1059" s="2"/>
      <x:c r="H1059" s="2"/>
      <x:c r="I1059" s="2"/>
      <x:c r="J1059" s="2"/>
      <x:c r="K1059" s="2"/>
      <x:c r="L1059" s="2"/>
      <x:c r="M1059" s="2"/>
      <x:c r="N1059" s="2"/>
      <x:c r="O1059" s="2"/>
      <x:c r="P1059" s="2"/>
      <x:c r="Q1059" s="2"/>
      <x:c r="R1059" s="2"/>
      <x:c r="S1059" s="2"/>
      <x:c r="T1059" s="2"/>
      <x:c r="U1059" s="2"/>
      <x:c r="V1059" s="2"/>
      <x:c r="W1059" s="2"/>
      <x:c r="X1059" s="2"/>
      <x:c r="Y1059" s="2"/>
      <x:c r="Z1059" s="2"/>
      <x:c r="AA1059" s="2"/>
      <x:c r="AB1059" s="2"/>
      <x:c r="AC1059" s="2"/>
      <x:c r="AD1059" s="2"/>
      <x:c r="AE1059" s="2"/>
      <x:c r="AF1059" s="2"/>
      <x:c r="AG1059" s="2"/>
      <x:c r="AH1059" s="2"/>
      <x:c r="AI1059" s="2"/>
      <x:c r="AJ1059" s="2"/>
      <x:c r="AK1059" s="2"/>
      <x:c r="AL1059" s="2"/>
      <x:c r="AM1059" s="2"/>
      <x:c r="AN1059" s="2"/>
      <x:c r="AO1059" s="2"/>
      <x:c r="AP1059" s="2"/>
      <x:c r="AQ1059" s="2"/>
      <x:c r="AR1059" s="2"/>
      <x:c r="AS1059" s="2"/>
    </x:row>
    <x:row r="1060">
      <x:c r="B1060" s="2"/>
      <x:c r="C1060" s="2"/>
      <x:c r="D1060" s="2"/>
      <x:c r="E1060" s="2"/>
      <x:c r="F1060" s="2"/>
      <x:c r="G1060" s="2"/>
      <x:c r="H1060" s="2"/>
      <x:c r="I1060" s="2"/>
      <x:c r="J1060" s="2"/>
      <x:c r="K1060" s="2"/>
      <x:c r="L1060" s="2"/>
      <x:c r="M1060" s="2"/>
      <x:c r="N1060" s="2"/>
      <x:c r="O1060" s="2"/>
      <x:c r="P1060" s="2"/>
      <x:c r="Q1060" s="2"/>
      <x:c r="R1060" s="2"/>
      <x:c r="S1060" s="2"/>
      <x:c r="T1060" s="2"/>
      <x:c r="U1060" s="2"/>
      <x:c r="V1060" s="2"/>
      <x:c r="W1060" s="2"/>
      <x:c r="X1060" s="2"/>
      <x:c r="Y1060" s="2"/>
      <x:c r="Z1060" s="2"/>
      <x:c r="AA1060" s="2"/>
      <x:c r="AB1060" s="2"/>
      <x:c r="AC1060" s="2"/>
      <x:c r="AD1060" s="2"/>
      <x:c r="AE1060" s="2"/>
      <x:c r="AF1060" s="2"/>
      <x:c r="AG1060" s="2"/>
      <x:c r="AH1060" s="2"/>
      <x:c r="AI1060" s="2"/>
      <x:c r="AJ1060" s="2"/>
      <x:c r="AK1060" s="2"/>
      <x:c r="AL1060" s="2"/>
      <x:c r="AM1060" s="2"/>
      <x:c r="AN1060" s="2"/>
      <x:c r="AO1060" s="2"/>
      <x:c r="AP1060" s="2"/>
      <x:c r="AQ1060" s="2"/>
      <x:c r="AR1060" s="2"/>
      <x:c r="AS1060" s="2"/>
    </x:row>
    <x:row r="1061">
      <x:c r="B1061" s="2"/>
      <x:c r="C1061" s="2"/>
      <x:c r="D1061" s="2"/>
      <x:c r="E1061" s="2"/>
      <x:c r="F1061" s="2"/>
      <x:c r="G1061" s="2"/>
      <x:c r="H1061" s="2"/>
      <x:c r="I1061" s="2"/>
      <x:c r="J1061" s="2"/>
      <x:c r="K1061" s="2"/>
      <x:c r="L1061" s="2"/>
      <x:c r="M1061" s="2"/>
      <x:c r="N1061" s="2"/>
      <x:c r="O1061" s="2"/>
      <x:c r="P1061" s="2"/>
      <x:c r="Q1061" s="2"/>
      <x:c r="R1061" s="2"/>
      <x:c r="S1061" s="2"/>
      <x:c r="T1061" s="2"/>
      <x:c r="U1061" s="2"/>
      <x:c r="V1061" s="2"/>
      <x:c r="W1061" s="2"/>
      <x:c r="X1061" s="2"/>
      <x:c r="Y1061" s="2"/>
      <x:c r="Z1061" s="2"/>
      <x:c r="AA1061" s="2"/>
      <x:c r="AB1061" s="2"/>
      <x:c r="AC1061" s="2"/>
      <x:c r="AD1061" s="2"/>
      <x:c r="AE1061" s="2"/>
      <x:c r="AF1061" s="2"/>
      <x:c r="AG1061" s="2"/>
      <x:c r="AH1061" s="2"/>
      <x:c r="AI1061" s="2"/>
      <x:c r="AJ1061" s="2"/>
      <x:c r="AK1061" s="2"/>
      <x:c r="AL1061" s="2"/>
      <x:c r="AM1061" s="2"/>
      <x:c r="AN1061" s="2"/>
      <x:c r="AO1061" s="2"/>
      <x:c r="AP1061" s="2"/>
      <x:c r="AQ1061" s="2"/>
      <x:c r="AR1061" s="2"/>
      <x:c r="AS1061" s="2"/>
    </x:row>
    <x:row r="1062">
      <x:c r="B1062" s="2"/>
      <x:c r="C1062" s="2"/>
      <x:c r="D1062" s="2"/>
      <x:c r="E1062" s="2"/>
      <x:c r="F1062" s="2"/>
      <x:c r="G1062" s="2"/>
      <x:c r="H1062" s="2"/>
      <x:c r="I1062" s="2"/>
      <x:c r="J1062" s="2"/>
      <x:c r="K1062" s="2"/>
      <x:c r="L1062" s="2"/>
      <x:c r="M1062" s="2"/>
      <x:c r="N1062" s="2"/>
      <x:c r="O1062" s="2"/>
      <x:c r="P1062" s="2"/>
      <x:c r="Q1062" s="2"/>
      <x:c r="R1062" s="2"/>
      <x:c r="S1062" s="2"/>
      <x:c r="T1062" s="2"/>
      <x:c r="U1062" s="2"/>
      <x:c r="V1062" s="2"/>
      <x:c r="W1062" s="2"/>
      <x:c r="X1062" s="2"/>
      <x:c r="Y1062" s="2"/>
      <x:c r="Z1062" s="2"/>
      <x:c r="AA1062" s="2"/>
      <x:c r="AB1062" s="2"/>
      <x:c r="AC1062" s="2"/>
      <x:c r="AD1062" s="2"/>
      <x:c r="AE1062" s="2"/>
      <x:c r="AF1062" s="2"/>
      <x:c r="AG1062" s="2"/>
      <x:c r="AH1062" s="2"/>
      <x:c r="AI1062" s="2"/>
      <x:c r="AJ1062" s="2"/>
      <x:c r="AK1062" s="2"/>
      <x:c r="AL1062" s="2"/>
      <x:c r="AM1062" s="2"/>
      <x:c r="AN1062" s="2"/>
      <x:c r="AO1062" s="2"/>
      <x:c r="AP1062" s="2"/>
      <x:c r="AQ1062" s="2"/>
      <x:c r="AR1062" s="2"/>
      <x:c r="AS1062" s="2"/>
    </x:row>
    <x:row r="1063">
      <x:c r="B1063" s="2"/>
      <x:c r="C1063" s="2"/>
      <x:c r="D1063" s="2"/>
      <x:c r="E1063" s="2"/>
      <x:c r="F1063" s="2"/>
      <x:c r="G1063" s="2"/>
      <x:c r="H1063" s="2"/>
      <x:c r="I1063" s="2"/>
      <x:c r="J1063" s="2"/>
      <x:c r="K1063" s="2"/>
      <x:c r="L1063" s="2"/>
      <x:c r="M1063" s="2"/>
      <x:c r="N1063" s="2"/>
      <x:c r="O1063" s="2"/>
      <x:c r="P1063" s="2"/>
      <x:c r="Q1063" s="2"/>
      <x:c r="R1063" s="2"/>
      <x:c r="S1063" s="2"/>
      <x:c r="T1063" s="2"/>
      <x:c r="U1063" s="2"/>
      <x:c r="V1063" s="2"/>
      <x:c r="W1063" s="2"/>
      <x:c r="X1063" s="2"/>
      <x:c r="Y1063" s="2"/>
      <x:c r="Z1063" s="2"/>
      <x:c r="AA1063" s="2"/>
      <x:c r="AB1063" s="2"/>
      <x:c r="AC1063" s="2"/>
      <x:c r="AD1063" s="2"/>
      <x:c r="AE1063" s="2"/>
      <x:c r="AF1063" s="2"/>
      <x:c r="AG1063" s="2"/>
      <x:c r="AH1063" s="2"/>
      <x:c r="AI1063" s="2"/>
      <x:c r="AJ1063" s="2"/>
      <x:c r="AK1063" s="2"/>
      <x:c r="AL1063" s="2"/>
      <x:c r="AM1063" s="2"/>
      <x:c r="AN1063" s="2"/>
      <x:c r="AO1063" s="2"/>
      <x:c r="AP1063" s="2"/>
      <x:c r="AQ1063" s="2"/>
      <x:c r="AR1063" s="2"/>
      <x:c r="AS1063" s="2"/>
    </x:row>
    <x:row r="1064">
      <x:c r="B1064" s="2"/>
      <x:c r="C1064" s="2"/>
      <x:c r="D1064" s="2"/>
      <x:c r="E1064" s="2"/>
      <x:c r="F1064" s="2"/>
      <x:c r="G1064" s="2"/>
      <x:c r="H1064" s="2"/>
      <x:c r="I1064" s="2"/>
      <x:c r="J1064" s="2"/>
      <x:c r="K1064" s="2"/>
      <x:c r="L1064" s="2"/>
      <x:c r="M1064" s="2"/>
      <x:c r="N1064" s="2"/>
      <x:c r="O1064" s="2"/>
      <x:c r="P1064" s="2"/>
      <x:c r="Q1064" s="2"/>
      <x:c r="R1064" s="2"/>
      <x:c r="S1064" s="2"/>
      <x:c r="T1064" s="2"/>
      <x:c r="U1064" s="2"/>
      <x:c r="V1064" s="2"/>
      <x:c r="W1064" s="2"/>
      <x:c r="X1064" s="2"/>
      <x:c r="Y1064" s="2"/>
      <x:c r="Z1064" s="2"/>
      <x:c r="AA1064" s="2"/>
      <x:c r="AB1064" s="2"/>
      <x:c r="AC1064" s="2"/>
      <x:c r="AD1064" s="2"/>
      <x:c r="AE1064" s="2"/>
      <x:c r="AF1064" s="2"/>
      <x:c r="AG1064" s="2"/>
      <x:c r="AH1064" s="2"/>
      <x:c r="AI1064" s="2"/>
      <x:c r="AJ1064" s="2"/>
      <x:c r="AK1064" s="2"/>
      <x:c r="AL1064" s="2"/>
      <x:c r="AM1064" s="2"/>
      <x:c r="AN1064" s="2"/>
      <x:c r="AO1064" s="2"/>
      <x:c r="AP1064" s="2"/>
      <x:c r="AQ1064" s="2"/>
      <x:c r="AR1064" s="2"/>
      <x:c r="AS1064" s="2"/>
    </x:row>
    <x:row r="1065">
      <x:c r="B1065" s="2"/>
      <x:c r="C1065" s="2"/>
      <x:c r="D1065" s="2"/>
      <x:c r="E1065" s="2"/>
      <x:c r="F1065" s="2"/>
      <x:c r="G1065" s="2"/>
      <x:c r="H1065" s="2"/>
      <x:c r="I1065" s="2"/>
      <x:c r="J1065" s="2"/>
      <x:c r="K1065" s="2"/>
      <x:c r="L1065" s="2"/>
      <x:c r="M1065" s="2"/>
      <x:c r="N1065" s="2"/>
      <x:c r="O1065" s="2"/>
      <x:c r="P1065" s="2"/>
      <x:c r="Q1065" s="2"/>
      <x:c r="R1065" s="2"/>
      <x:c r="S1065" s="2"/>
      <x:c r="T1065" s="2"/>
      <x:c r="U1065" s="2"/>
      <x:c r="V1065" s="2"/>
      <x:c r="W1065" s="2"/>
      <x:c r="X1065" s="2"/>
      <x:c r="Y1065" s="2"/>
      <x:c r="Z1065" s="2"/>
      <x:c r="AA1065" s="2"/>
      <x:c r="AB1065" s="2"/>
      <x:c r="AC1065" s="2"/>
      <x:c r="AD1065" s="2"/>
      <x:c r="AE1065" s="2"/>
      <x:c r="AF1065" s="2"/>
      <x:c r="AG1065" s="2"/>
      <x:c r="AH1065" s="2"/>
      <x:c r="AI1065" s="2"/>
      <x:c r="AJ1065" s="2"/>
      <x:c r="AK1065" s="2"/>
      <x:c r="AL1065" s="2"/>
      <x:c r="AM1065" s="2"/>
      <x:c r="AN1065" s="2"/>
      <x:c r="AO1065" s="2"/>
      <x:c r="AP1065" s="2"/>
      <x:c r="AQ1065" s="2"/>
      <x:c r="AR1065" s="2"/>
      <x:c r="AS1065" s="2"/>
    </x:row>
    <x:row r="1066">
      <x:c r="B1066" s="2"/>
      <x:c r="C1066" s="2"/>
      <x:c r="D1066" s="2"/>
      <x:c r="E1066" s="2"/>
      <x:c r="F1066" s="2"/>
      <x:c r="G1066" s="2"/>
      <x:c r="H1066" s="2"/>
      <x:c r="I1066" s="2"/>
      <x:c r="J1066" s="2"/>
      <x:c r="K1066" s="2"/>
      <x:c r="L1066" s="2"/>
      <x:c r="M1066" s="2"/>
      <x:c r="N1066" s="2"/>
      <x:c r="O1066" s="2"/>
      <x:c r="P1066" s="2"/>
      <x:c r="Q1066" s="2"/>
      <x:c r="R1066" s="2"/>
      <x:c r="S1066" s="2"/>
      <x:c r="T1066" s="2"/>
      <x:c r="U1066" s="2"/>
      <x:c r="V1066" s="2"/>
      <x:c r="W1066" s="2"/>
      <x:c r="X1066" s="2"/>
      <x:c r="Y1066" s="2"/>
      <x:c r="Z1066" s="2"/>
      <x:c r="AA1066" s="2"/>
      <x:c r="AB1066" s="2"/>
      <x:c r="AC1066" s="2"/>
      <x:c r="AD1066" s="2"/>
      <x:c r="AE1066" s="2"/>
      <x:c r="AF1066" s="2"/>
      <x:c r="AG1066" s="2"/>
      <x:c r="AH1066" s="2"/>
      <x:c r="AI1066" s="2"/>
      <x:c r="AJ1066" s="2"/>
      <x:c r="AK1066" s="2"/>
      <x:c r="AL1066" s="2"/>
      <x:c r="AM1066" s="2"/>
      <x:c r="AN1066" s="2"/>
      <x:c r="AO1066" s="2"/>
      <x:c r="AP1066" s="2"/>
      <x:c r="AQ1066" s="2"/>
      <x:c r="AR1066" s="2"/>
      <x:c r="AS1066" s="2"/>
    </x:row>
    <x:row r="1067">
      <x:c r="B1067" s="2"/>
      <x:c r="C1067" s="2"/>
      <x:c r="D1067" s="2"/>
      <x:c r="E1067" s="2"/>
      <x:c r="F1067" s="2"/>
      <x:c r="G1067" s="2"/>
      <x:c r="H1067" s="2"/>
      <x:c r="I1067" s="2"/>
      <x:c r="J1067" s="2"/>
      <x:c r="K1067" s="2"/>
      <x:c r="L1067" s="2"/>
      <x:c r="M1067" s="2"/>
      <x:c r="N1067" s="2"/>
      <x:c r="O1067" s="2"/>
      <x:c r="P1067" s="2"/>
      <x:c r="Q1067" s="2"/>
      <x:c r="R1067" s="2"/>
      <x:c r="S1067" s="2"/>
      <x:c r="T1067" s="2"/>
      <x:c r="U1067" s="2"/>
      <x:c r="V1067" s="2"/>
      <x:c r="W1067" s="2"/>
      <x:c r="X1067" s="2"/>
      <x:c r="Y1067" s="2"/>
      <x:c r="Z1067" s="2"/>
      <x:c r="AA1067" s="2"/>
      <x:c r="AB1067" s="2"/>
      <x:c r="AC1067" s="2"/>
      <x:c r="AD1067" s="2"/>
      <x:c r="AE1067" s="2"/>
      <x:c r="AF1067" s="2"/>
      <x:c r="AG1067" s="2"/>
      <x:c r="AH1067" s="2"/>
      <x:c r="AI1067" s="2"/>
      <x:c r="AJ1067" s="2"/>
      <x:c r="AK1067" s="2"/>
      <x:c r="AL1067" s="2"/>
      <x:c r="AM1067" s="2"/>
      <x:c r="AN1067" s="2"/>
      <x:c r="AO1067" s="2"/>
      <x:c r="AP1067" s="2"/>
      <x:c r="AQ1067" s="2"/>
      <x:c r="AR1067" s="2"/>
      <x:c r="AS1067" s="2"/>
    </x:row>
    <x:row r="1068">
      <x:c r="B1068" s="2"/>
      <x:c r="C1068" s="2"/>
      <x:c r="D1068" s="2"/>
      <x:c r="E1068" s="2"/>
      <x:c r="F1068" s="2"/>
      <x:c r="G1068" s="2"/>
      <x:c r="H1068" s="2"/>
      <x:c r="I1068" s="2"/>
      <x:c r="J1068" s="2"/>
      <x:c r="K1068" s="2"/>
      <x:c r="L1068" s="2"/>
      <x:c r="M1068" s="2"/>
      <x:c r="N1068" s="2"/>
      <x:c r="O1068" s="2"/>
      <x:c r="P1068" s="2"/>
      <x:c r="Q1068" s="2"/>
      <x:c r="R1068" s="2"/>
      <x:c r="S1068" s="2"/>
      <x:c r="T1068" s="2"/>
      <x:c r="U1068" s="2"/>
      <x:c r="V1068" s="2"/>
      <x:c r="W1068" s="2"/>
      <x:c r="X1068" s="2"/>
      <x:c r="Y1068" s="2"/>
      <x:c r="Z1068" s="2"/>
      <x:c r="AA1068" s="2"/>
      <x:c r="AB1068" s="2"/>
      <x:c r="AC1068" s="2"/>
      <x:c r="AD1068" s="2"/>
      <x:c r="AE1068" s="2"/>
      <x:c r="AF1068" s="2"/>
      <x:c r="AG1068" s="2"/>
      <x:c r="AH1068" s="2"/>
      <x:c r="AI1068" s="2"/>
      <x:c r="AJ1068" s="2"/>
      <x:c r="AK1068" s="2"/>
      <x:c r="AL1068" s="2"/>
      <x:c r="AM1068" s="2"/>
      <x:c r="AN1068" s="2"/>
      <x:c r="AO1068" s="2"/>
      <x:c r="AP1068" s="2"/>
      <x:c r="AQ1068" s="2"/>
      <x:c r="AR1068" s="2"/>
      <x:c r="AS1068" s="2"/>
    </x:row>
    <x:row r="1069">
      <x:c r="B1069" s="2"/>
      <x:c r="C1069" s="2"/>
      <x:c r="D1069" s="2"/>
      <x:c r="E1069" s="2"/>
      <x:c r="F1069" s="2"/>
      <x:c r="G1069" s="2"/>
      <x:c r="H1069" s="2"/>
      <x:c r="I1069" s="2"/>
      <x:c r="J1069" s="2"/>
      <x:c r="K1069" s="2"/>
      <x:c r="L1069" s="2"/>
      <x:c r="M1069" s="2"/>
      <x:c r="N1069" s="2"/>
      <x:c r="O1069" s="2"/>
      <x:c r="P1069" s="2"/>
      <x:c r="Q1069" s="2"/>
      <x:c r="R1069" s="2"/>
      <x:c r="S1069" s="2"/>
      <x:c r="T1069" s="2"/>
      <x:c r="U1069" s="2"/>
      <x:c r="V1069" s="2"/>
      <x:c r="W1069" s="2"/>
      <x:c r="X1069" s="2"/>
      <x:c r="Y1069" s="2"/>
      <x:c r="Z1069" s="2"/>
      <x:c r="AA1069" s="2"/>
      <x:c r="AB1069" s="2"/>
      <x:c r="AC1069" s="2"/>
      <x:c r="AD1069" s="2"/>
      <x:c r="AE1069" s="2"/>
      <x:c r="AF1069" s="2"/>
      <x:c r="AG1069" s="2"/>
      <x:c r="AH1069" s="2"/>
      <x:c r="AI1069" s="2"/>
      <x:c r="AJ1069" s="2"/>
      <x:c r="AK1069" s="2"/>
      <x:c r="AL1069" s="2"/>
      <x:c r="AM1069" s="2"/>
      <x:c r="AN1069" s="2"/>
      <x:c r="AO1069" s="2"/>
      <x:c r="AP1069" s="2"/>
      <x:c r="AQ1069" s="2"/>
      <x:c r="AR1069" s="2"/>
      <x:c r="AS1069" s="2"/>
    </x:row>
    <x:row r="1070">
      <x:c r="B1070" s="2"/>
      <x:c r="C1070" s="2"/>
      <x:c r="D1070" s="2"/>
      <x:c r="E1070" s="2"/>
      <x:c r="F1070" s="2"/>
      <x:c r="G1070" s="2"/>
      <x:c r="H1070" s="2"/>
      <x:c r="I1070" s="2"/>
      <x:c r="J1070" s="2"/>
      <x:c r="K1070" s="2"/>
      <x:c r="L1070" s="2"/>
      <x:c r="M1070" s="2"/>
      <x:c r="N1070" s="2"/>
      <x:c r="O1070" s="2"/>
      <x:c r="P1070" s="2"/>
      <x:c r="Q1070" s="2"/>
      <x:c r="R1070" s="2"/>
      <x:c r="S1070" s="2"/>
      <x:c r="T1070" s="2"/>
      <x:c r="U1070" s="2"/>
      <x:c r="V1070" s="2"/>
      <x:c r="W1070" s="2"/>
      <x:c r="X1070" s="2"/>
      <x:c r="Y1070" s="2"/>
      <x:c r="Z1070" s="2"/>
      <x:c r="AA1070" s="2"/>
      <x:c r="AB1070" s="2"/>
      <x:c r="AC1070" s="2"/>
      <x:c r="AD1070" s="2"/>
      <x:c r="AE1070" s="2"/>
      <x:c r="AF1070" s="2"/>
      <x:c r="AG1070" s="2"/>
      <x:c r="AH1070" s="2"/>
      <x:c r="AI1070" s="2"/>
      <x:c r="AJ1070" s="2"/>
      <x:c r="AK1070" s="2"/>
      <x:c r="AL1070" s="2"/>
      <x:c r="AM1070" s="2"/>
      <x:c r="AN1070" s="2"/>
      <x:c r="AO1070" s="2"/>
      <x:c r="AP1070" s="2"/>
      <x:c r="AQ1070" s="2"/>
      <x:c r="AR1070" s="2"/>
      <x:c r="AS1070" s="2"/>
    </x:row>
    <x:row r="1071">
      <x:c r="B1071" s="2"/>
      <x:c r="C1071" s="2"/>
      <x:c r="D1071" s="2"/>
      <x:c r="E1071" s="2"/>
      <x:c r="F1071" s="2"/>
      <x:c r="G1071" s="2"/>
      <x:c r="H1071" s="2"/>
      <x:c r="I1071" s="2"/>
      <x:c r="J1071" s="2"/>
      <x:c r="K1071" s="2"/>
      <x:c r="L1071" s="2"/>
      <x:c r="M1071" s="2"/>
      <x:c r="N1071" s="2"/>
      <x:c r="O1071" s="2"/>
      <x:c r="P1071" s="2"/>
      <x:c r="Q1071" s="2"/>
      <x:c r="R1071" s="2"/>
      <x:c r="S1071" s="2"/>
      <x:c r="T1071" s="2"/>
      <x:c r="U1071" s="2"/>
      <x:c r="V1071" s="2"/>
      <x:c r="W1071" s="2"/>
      <x:c r="X1071" s="2"/>
      <x:c r="Y1071" s="2"/>
      <x:c r="Z1071" s="2"/>
      <x:c r="AA1071" s="2"/>
      <x:c r="AB1071" s="2"/>
      <x:c r="AC1071" s="2"/>
      <x:c r="AD1071" s="2"/>
      <x:c r="AE1071" s="2"/>
      <x:c r="AF1071" s="2"/>
      <x:c r="AG1071" s="2"/>
      <x:c r="AH1071" s="2"/>
      <x:c r="AI1071" s="2"/>
      <x:c r="AJ1071" s="2"/>
      <x:c r="AK1071" s="2"/>
      <x:c r="AL1071" s="2"/>
      <x:c r="AM1071" s="2"/>
      <x:c r="AN1071" s="2"/>
      <x:c r="AO1071" s="2"/>
      <x:c r="AP1071" s="2"/>
      <x:c r="AQ1071" s="2"/>
      <x:c r="AR1071" s="2"/>
      <x:c r="AS1071" s="2"/>
    </x:row>
    <x:row r="1072">
      <x:c r="B1072" s="2"/>
      <x:c r="C1072" s="2"/>
      <x:c r="D1072" s="2"/>
      <x:c r="E1072" s="2"/>
      <x:c r="F1072" s="2"/>
      <x:c r="G1072" s="2"/>
      <x:c r="H1072" s="2"/>
      <x:c r="I1072" s="2"/>
      <x:c r="J1072" s="2"/>
      <x:c r="K1072" s="2"/>
      <x:c r="L1072" s="2"/>
      <x:c r="M1072" s="2"/>
      <x:c r="N1072" s="2"/>
      <x:c r="O1072" s="2"/>
      <x:c r="P1072" s="2"/>
      <x:c r="Q1072" s="2"/>
      <x:c r="R1072" s="2"/>
      <x:c r="S1072" s="2"/>
      <x:c r="T1072" s="2"/>
      <x:c r="U1072" s="2"/>
      <x:c r="V1072" s="2"/>
      <x:c r="W1072" s="2"/>
      <x:c r="X1072" s="2"/>
      <x:c r="Y1072" s="2"/>
      <x:c r="Z1072" s="2"/>
      <x:c r="AA1072" s="2"/>
      <x:c r="AB1072" s="2"/>
      <x:c r="AC1072" s="2"/>
      <x:c r="AD1072" s="2"/>
      <x:c r="AE1072" s="2"/>
      <x:c r="AF1072" s="2"/>
      <x:c r="AG1072" s="2"/>
      <x:c r="AH1072" s="2"/>
      <x:c r="AI1072" s="2"/>
      <x:c r="AJ1072" s="2"/>
      <x:c r="AK1072" s="2"/>
      <x:c r="AL1072" s="2"/>
      <x:c r="AM1072" s="2"/>
      <x:c r="AN1072" s="2"/>
      <x:c r="AO1072" s="2"/>
      <x:c r="AP1072" s="2"/>
      <x:c r="AQ1072" s="2"/>
      <x:c r="AR1072" s="2"/>
      <x:c r="AS1072" s="2"/>
    </x:row>
    <x:row r="1073">
      <x:c r="B1073" s="2"/>
      <x:c r="C1073" s="2"/>
      <x:c r="D1073" s="2"/>
      <x:c r="E1073" s="2"/>
      <x:c r="F1073" s="2"/>
      <x:c r="G1073" s="2"/>
      <x:c r="H1073" s="2"/>
      <x:c r="I1073" s="2"/>
      <x:c r="J1073" s="2"/>
      <x:c r="K1073" s="2"/>
      <x:c r="L1073" s="2"/>
      <x:c r="M1073" s="2"/>
      <x:c r="N1073" s="2"/>
      <x:c r="O1073" s="2"/>
      <x:c r="P1073" s="2"/>
      <x:c r="Q1073" s="2"/>
      <x:c r="R1073" s="2"/>
      <x:c r="S1073" s="2"/>
      <x:c r="T1073" s="2"/>
      <x:c r="U1073" s="2"/>
      <x:c r="V1073" s="2"/>
      <x:c r="W1073" s="2"/>
      <x:c r="X1073" s="2"/>
      <x:c r="Y1073" s="2"/>
      <x:c r="Z1073" s="2"/>
      <x:c r="AA1073" s="2"/>
      <x:c r="AB1073" s="2"/>
      <x:c r="AC1073" s="2"/>
      <x:c r="AD1073" s="2"/>
      <x:c r="AE1073" s="2"/>
      <x:c r="AF1073" s="2"/>
      <x:c r="AG1073" s="2"/>
      <x:c r="AH1073" s="2"/>
      <x:c r="AI1073" s="2"/>
      <x:c r="AJ1073" s="2"/>
      <x:c r="AK1073" s="2"/>
      <x:c r="AL1073" s="2"/>
      <x:c r="AM1073" s="2"/>
      <x:c r="AN1073" s="2"/>
      <x:c r="AO1073" s="2"/>
      <x:c r="AP1073" s="2"/>
      <x:c r="AQ1073" s="2"/>
      <x:c r="AR1073" s="2"/>
      <x:c r="AS1073" s="2"/>
    </x:row>
    <x:row r="1074">
      <x:c r="B1074" s="2"/>
      <x:c r="C1074" s="2"/>
      <x:c r="D1074" s="2"/>
      <x:c r="E1074" s="2"/>
      <x:c r="F1074" s="2"/>
      <x:c r="G1074" s="2"/>
      <x:c r="H1074" s="2"/>
      <x:c r="I1074" s="2"/>
      <x:c r="J1074" s="2"/>
      <x:c r="K1074" s="2"/>
      <x:c r="L1074" s="2"/>
      <x:c r="M1074" s="2"/>
      <x:c r="N1074" s="2"/>
      <x:c r="O1074" s="2"/>
      <x:c r="P1074" s="2"/>
      <x:c r="Q1074" s="2"/>
      <x:c r="R1074" s="2"/>
      <x:c r="S1074" s="2"/>
      <x:c r="T1074" s="2"/>
      <x:c r="U1074" s="2"/>
      <x:c r="V1074" s="2"/>
      <x:c r="W1074" s="2"/>
      <x:c r="X1074" s="2"/>
      <x:c r="Y1074" s="2"/>
      <x:c r="Z1074" s="2"/>
      <x:c r="AA1074" s="2"/>
      <x:c r="AB1074" s="2"/>
      <x:c r="AC1074" s="2"/>
      <x:c r="AD1074" s="2"/>
      <x:c r="AE1074" s="2"/>
      <x:c r="AF1074" s="2"/>
      <x:c r="AG1074" s="2"/>
      <x:c r="AH1074" s="2"/>
      <x:c r="AI1074" s="2"/>
      <x:c r="AJ1074" s="2"/>
      <x:c r="AK1074" s="2"/>
      <x:c r="AL1074" s="2"/>
      <x:c r="AM1074" s="2"/>
      <x:c r="AN1074" s="2"/>
      <x:c r="AO1074" s="2"/>
      <x:c r="AP1074" s="2"/>
      <x:c r="AQ1074" s="2"/>
      <x:c r="AR1074" s="2"/>
      <x:c r="AS1074" s="2"/>
    </x:row>
    <x:row r="1075">
      <x:c r="B1075" s="2"/>
      <x:c r="C1075" s="2"/>
      <x:c r="D1075" s="2"/>
      <x:c r="E1075" s="2"/>
      <x:c r="F1075" s="2"/>
      <x:c r="G1075" s="2"/>
      <x:c r="H1075" s="2"/>
      <x:c r="I1075" s="2"/>
      <x:c r="J1075" s="2"/>
      <x:c r="K1075" s="2"/>
      <x:c r="L1075" s="2"/>
      <x:c r="M1075" s="2"/>
      <x:c r="N1075" s="2"/>
      <x:c r="O1075" s="2"/>
      <x:c r="P1075" s="2"/>
      <x:c r="Q1075" s="2"/>
      <x:c r="R1075" s="2"/>
      <x:c r="S1075" s="2"/>
      <x:c r="T1075" s="2"/>
      <x:c r="U1075" s="2"/>
      <x:c r="V1075" s="2"/>
      <x:c r="W1075" s="2"/>
      <x:c r="X1075" s="2"/>
      <x:c r="Y1075" s="2"/>
      <x:c r="Z1075" s="2"/>
      <x:c r="AA1075" s="2"/>
      <x:c r="AB1075" s="2"/>
      <x:c r="AC1075" s="2"/>
      <x:c r="AD1075" s="2"/>
      <x:c r="AE1075" s="2"/>
      <x:c r="AF1075" s="2"/>
      <x:c r="AG1075" s="2"/>
      <x:c r="AH1075" s="2"/>
      <x:c r="AI1075" s="2"/>
      <x:c r="AJ1075" s="2"/>
      <x:c r="AK1075" s="2"/>
      <x:c r="AL1075" s="2"/>
      <x:c r="AM1075" s="2"/>
      <x:c r="AN1075" s="2"/>
      <x:c r="AO1075" s="2"/>
      <x:c r="AP1075" s="2"/>
      <x:c r="AQ1075" s="2"/>
      <x:c r="AR1075" s="2"/>
      <x:c r="AS1075" s="2"/>
    </x:row>
    <x:row r="1076">
      <x:c r="B1076" s="2"/>
      <x:c r="C1076" s="2"/>
      <x:c r="D1076" s="2"/>
      <x:c r="E1076" s="2"/>
      <x:c r="F1076" s="2"/>
      <x:c r="G1076" s="2"/>
      <x:c r="H1076" s="2"/>
      <x:c r="I1076" s="2"/>
      <x:c r="J1076" s="2"/>
      <x:c r="K1076" s="2"/>
      <x:c r="L1076" s="2"/>
      <x:c r="M1076" s="2"/>
      <x:c r="N1076" s="2"/>
      <x:c r="O1076" s="2"/>
      <x:c r="P1076" s="2"/>
      <x:c r="Q1076" s="2"/>
      <x:c r="R1076" s="2"/>
      <x:c r="S1076" s="2"/>
      <x:c r="T1076" s="2"/>
      <x:c r="U1076" s="2"/>
      <x:c r="V1076" s="2"/>
      <x:c r="W1076" s="2"/>
      <x:c r="X1076" s="2"/>
      <x:c r="Y1076" s="2"/>
      <x:c r="Z1076" s="2"/>
      <x:c r="AA1076" s="2"/>
      <x:c r="AB1076" s="2"/>
      <x:c r="AC1076" s="2"/>
      <x:c r="AD1076" s="2"/>
      <x:c r="AE1076" s="2"/>
      <x:c r="AF1076" s="2"/>
      <x:c r="AG1076" s="2"/>
      <x:c r="AH1076" s="2"/>
      <x:c r="AI1076" s="2"/>
      <x:c r="AJ1076" s="2"/>
      <x:c r="AK1076" s="2"/>
      <x:c r="AL1076" s="2"/>
      <x:c r="AM1076" s="2"/>
      <x:c r="AN1076" s="2"/>
      <x:c r="AO1076" s="2"/>
      <x:c r="AP1076" s="2"/>
      <x:c r="AQ1076" s="2"/>
      <x:c r="AR1076" s="2"/>
      <x:c r="AS1076" s="2"/>
    </x:row>
    <x:row r="1077">
      <x:c r="B1077" s="2"/>
      <x:c r="C1077" s="2"/>
      <x:c r="D1077" s="2"/>
      <x:c r="E1077" s="2"/>
      <x:c r="F1077" s="2"/>
      <x:c r="G1077" s="2"/>
      <x:c r="H1077" s="2"/>
      <x:c r="I1077" s="2"/>
      <x:c r="J1077" s="2"/>
      <x:c r="K1077" s="2"/>
      <x:c r="L1077" s="2"/>
      <x:c r="M1077" s="2"/>
      <x:c r="N1077" s="2"/>
      <x:c r="O1077" s="2"/>
      <x:c r="P1077" s="2"/>
      <x:c r="Q1077" s="2"/>
      <x:c r="R1077" s="2"/>
      <x:c r="S1077" s="2"/>
      <x:c r="T1077" s="2"/>
      <x:c r="U1077" s="2"/>
      <x:c r="V1077" s="2"/>
      <x:c r="W1077" s="2"/>
      <x:c r="X1077" s="2"/>
      <x:c r="Y1077" s="2"/>
      <x:c r="Z1077" s="2"/>
      <x:c r="AA1077" s="2"/>
      <x:c r="AB1077" s="2"/>
      <x:c r="AC1077" s="2"/>
      <x:c r="AD1077" s="2"/>
      <x:c r="AE1077" s="2"/>
      <x:c r="AF1077" s="2"/>
      <x:c r="AG1077" s="2"/>
      <x:c r="AH1077" s="2"/>
      <x:c r="AI1077" s="2"/>
      <x:c r="AJ1077" s="2"/>
      <x:c r="AK1077" s="2"/>
      <x:c r="AL1077" s="2"/>
      <x:c r="AM1077" s="2"/>
      <x:c r="AN1077" s="2"/>
      <x:c r="AO1077" s="2"/>
      <x:c r="AP1077" s="2"/>
      <x:c r="AQ1077" s="2"/>
      <x:c r="AR1077" s="2"/>
      <x:c r="AS1077" s="2"/>
    </x:row>
    <x:row r="1078">
      <x:c r="B1078" s="2"/>
      <x:c r="C1078" s="2"/>
      <x:c r="D1078" s="2"/>
      <x:c r="E1078" s="2"/>
      <x:c r="F1078" s="2"/>
      <x:c r="G1078" s="2"/>
      <x:c r="H1078" s="2"/>
      <x:c r="I1078" s="2"/>
      <x:c r="J1078" s="2"/>
      <x:c r="K1078" s="2"/>
      <x:c r="L1078" s="2"/>
      <x:c r="M1078" s="2"/>
      <x:c r="N1078" s="2"/>
      <x:c r="O1078" s="2"/>
      <x:c r="P1078" s="2"/>
      <x:c r="Q1078" s="2"/>
      <x:c r="R1078" s="2"/>
      <x:c r="S1078" s="2"/>
      <x:c r="T1078" s="2"/>
      <x:c r="U1078" s="2"/>
      <x:c r="V1078" s="2"/>
      <x:c r="W1078" s="2"/>
      <x:c r="X1078" s="2"/>
      <x:c r="Y1078" s="2"/>
      <x:c r="Z1078" s="2"/>
      <x:c r="AA1078" s="2"/>
      <x:c r="AB1078" s="2"/>
      <x:c r="AC1078" s="2"/>
      <x:c r="AD1078" s="2"/>
      <x:c r="AE1078" s="2"/>
      <x:c r="AF1078" s="2"/>
      <x:c r="AG1078" s="2"/>
      <x:c r="AH1078" s="2"/>
      <x:c r="AI1078" s="2"/>
      <x:c r="AJ1078" s="2"/>
      <x:c r="AK1078" s="2"/>
      <x:c r="AL1078" s="2"/>
      <x:c r="AM1078" s="2"/>
      <x:c r="AN1078" s="2"/>
      <x:c r="AO1078" s="2"/>
      <x:c r="AP1078" s="2"/>
      <x:c r="AQ1078" s="2"/>
      <x:c r="AR1078" s="2"/>
      <x:c r="AS1078" s="2"/>
    </x:row>
    <x:row r="1079">
      <x:c r="B1079" s="2"/>
      <x:c r="C1079" s="2"/>
      <x:c r="D1079" s="2"/>
      <x:c r="E1079" s="2"/>
      <x:c r="F1079" s="2"/>
      <x:c r="G1079" s="2"/>
      <x:c r="H1079" s="2"/>
      <x:c r="I1079" s="2"/>
      <x:c r="J1079" s="2"/>
      <x:c r="K1079" s="2"/>
      <x:c r="L1079" s="2"/>
      <x:c r="M1079" s="2"/>
      <x:c r="N1079" s="2"/>
      <x:c r="O1079" s="2"/>
      <x:c r="P1079" s="2"/>
      <x:c r="Q1079" s="2"/>
      <x:c r="R1079" s="2"/>
      <x:c r="S1079" s="2"/>
      <x:c r="T1079" s="2"/>
      <x:c r="U1079" s="2"/>
      <x:c r="V1079" s="2"/>
      <x:c r="W1079" s="2"/>
      <x:c r="X1079" s="2"/>
      <x:c r="Y1079" s="2"/>
      <x:c r="Z1079" s="2"/>
      <x:c r="AA1079" s="2"/>
      <x:c r="AB1079" s="2"/>
      <x:c r="AC1079" s="2"/>
      <x:c r="AD1079" s="2"/>
      <x:c r="AE1079" s="2"/>
      <x:c r="AF1079" s="2"/>
      <x:c r="AG1079" s="2"/>
      <x:c r="AH1079" s="2"/>
      <x:c r="AI1079" s="2"/>
      <x:c r="AJ1079" s="2"/>
      <x:c r="AK1079" s="2"/>
      <x:c r="AL1079" s="2"/>
      <x:c r="AM1079" s="2"/>
      <x:c r="AN1079" s="2"/>
      <x:c r="AO1079" s="2"/>
      <x:c r="AP1079" s="2"/>
      <x:c r="AQ1079" s="2"/>
      <x:c r="AR1079" s="2"/>
      <x:c r="AS1079" s="2"/>
    </x:row>
    <x:row r="1080">
      <x:c r="B1080" s="2"/>
      <x:c r="C1080" s="2"/>
      <x:c r="D1080" s="2"/>
      <x:c r="E1080" s="2"/>
      <x:c r="F1080" s="2"/>
      <x:c r="G1080" s="2"/>
      <x:c r="H1080" s="2"/>
      <x:c r="I1080" s="2"/>
      <x:c r="J1080" s="2"/>
      <x:c r="K1080" s="2"/>
      <x:c r="L1080" s="2"/>
      <x:c r="M1080" s="2"/>
      <x:c r="N1080" s="2"/>
      <x:c r="O1080" s="2"/>
      <x:c r="P1080" s="2"/>
      <x:c r="Q1080" s="2"/>
      <x:c r="R1080" s="2"/>
      <x:c r="S1080" s="2"/>
      <x:c r="T1080" s="2"/>
      <x:c r="U1080" s="2"/>
      <x:c r="V1080" s="2"/>
      <x:c r="W1080" s="2"/>
      <x:c r="X1080" s="2"/>
      <x:c r="Y1080" s="2"/>
      <x:c r="Z1080" s="2"/>
      <x:c r="AA1080" s="2"/>
      <x:c r="AB1080" s="2"/>
      <x:c r="AC1080" s="2"/>
      <x:c r="AD1080" s="2"/>
      <x:c r="AE1080" s="2"/>
      <x:c r="AF1080" s="2"/>
      <x:c r="AG1080" s="2"/>
      <x:c r="AH1080" s="2"/>
      <x:c r="AI1080" s="2"/>
      <x:c r="AJ1080" s="2"/>
      <x:c r="AK1080" s="2"/>
      <x:c r="AL1080" s="2"/>
      <x:c r="AM1080" s="2"/>
      <x:c r="AN1080" s="2"/>
      <x:c r="AO1080" s="2"/>
      <x:c r="AP1080" s="2"/>
      <x:c r="AQ1080" s="2"/>
      <x:c r="AR1080" s="2"/>
      <x:c r="AS1080" s="2"/>
    </x:row>
    <x:row r="1081">
      <x:c r="B1081" s="2"/>
      <x:c r="C1081" s="2"/>
      <x:c r="D1081" s="2"/>
      <x:c r="E1081" s="2"/>
      <x:c r="F1081" s="2"/>
      <x:c r="G1081" s="2"/>
      <x:c r="H1081" s="2"/>
      <x:c r="I1081" s="2"/>
      <x:c r="J1081" s="2"/>
      <x:c r="K1081" s="2"/>
      <x:c r="L1081" s="2"/>
      <x:c r="M1081" s="2"/>
      <x:c r="N1081" s="2"/>
      <x:c r="O1081" s="2"/>
      <x:c r="P1081" s="2"/>
      <x:c r="Q1081" s="2"/>
      <x:c r="R1081" s="2"/>
      <x:c r="S1081" s="2"/>
      <x:c r="T1081" s="2"/>
      <x:c r="U1081" s="2"/>
      <x:c r="V1081" s="2"/>
      <x:c r="W1081" s="2"/>
      <x:c r="X1081" s="2"/>
      <x:c r="Y1081" s="2"/>
      <x:c r="Z1081" s="2"/>
      <x:c r="AA1081" s="2"/>
      <x:c r="AB1081" s="2"/>
      <x:c r="AC1081" s="2"/>
      <x:c r="AD1081" s="2"/>
      <x:c r="AE1081" s="2"/>
      <x:c r="AF1081" s="2"/>
      <x:c r="AG1081" s="2"/>
      <x:c r="AH1081" s="2"/>
      <x:c r="AI1081" s="2"/>
      <x:c r="AJ1081" s="2"/>
      <x:c r="AK1081" s="2"/>
      <x:c r="AL1081" s="2"/>
      <x:c r="AM1081" s="2"/>
      <x:c r="AN1081" s="2"/>
      <x:c r="AO1081" s="2"/>
      <x:c r="AP1081" s="2"/>
      <x:c r="AQ1081" s="2"/>
      <x:c r="AR1081" s="2"/>
      <x:c r="AS1081" s="2"/>
    </x:row>
    <x:row r="1082">
      <x:c r="B1082" s="2"/>
      <x:c r="C1082" s="2"/>
      <x:c r="D1082" s="2"/>
      <x:c r="E1082" s="2"/>
      <x:c r="F1082" s="2"/>
      <x:c r="G1082" s="2"/>
      <x:c r="H1082" s="2"/>
      <x:c r="I1082" s="2"/>
      <x:c r="J1082" s="2"/>
      <x:c r="K1082" s="2"/>
      <x:c r="L1082" s="2"/>
      <x:c r="M1082" s="2"/>
      <x:c r="N1082" s="2"/>
      <x:c r="O1082" s="2"/>
      <x:c r="P1082" s="2"/>
      <x:c r="Q1082" s="2"/>
      <x:c r="R1082" s="2"/>
      <x:c r="S1082" s="2"/>
      <x:c r="T1082" s="2"/>
      <x:c r="U1082" s="2"/>
      <x:c r="V1082" s="2"/>
      <x:c r="W1082" s="2"/>
      <x:c r="X1082" s="2"/>
      <x:c r="Y1082" s="2"/>
      <x:c r="Z1082" s="2"/>
      <x:c r="AA1082" s="2"/>
      <x:c r="AB1082" s="2"/>
      <x:c r="AC1082" s="2"/>
      <x:c r="AD1082" s="2"/>
      <x:c r="AE1082" s="2"/>
      <x:c r="AF1082" s="2"/>
      <x:c r="AG1082" s="2"/>
      <x:c r="AH1082" s="2"/>
      <x:c r="AI1082" s="2"/>
      <x:c r="AJ1082" s="2"/>
      <x:c r="AK1082" s="2"/>
      <x:c r="AL1082" s="2"/>
      <x:c r="AM1082" s="2"/>
      <x:c r="AN1082" s="2"/>
      <x:c r="AO1082" s="2"/>
      <x:c r="AP1082" s="2"/>
      <x:c r="AQ1082" s="2"/>
      <x:c r="AR1082" s="2"/>
      <x:c r="AS1082" s="2"/>
    </x:row>
    <x:row r="1083">
      <x:c r="B1083" s="2"/>
      <x:c r="C1083" s="2"/>
      <x:c r="D1083" s="2"/>
      <x:c r="E1083" s="2"/>
      <x:c r="F1083" s="2"/>
      <x:c r="G1083" s="2"/>
      <x:c r="H1083" s="2"/>
      <x:c r="I1083" s="2"/>
      <x:c r="J1083" s="2"/>
      <x:c r="K1083" s="2"/>
      <x:c r="L1083" s="2"/>
      <x:c r="M1083" s="2"/>
      <x:c r="N1083" s="2"/>
      <x:c r="O1083" s="2"/>
      <x:c r="P1083" s="2"/>
      <x:c r="Q1083" s="2"/>
      <x:c r="R1083" s="2"/>
      <x:c r="S1083" s="2"/>
      <x:c r="T1083" s="2"/>
      <x:c r="U1083" s="2"/>
      <x:c r="V1083" s="2"/>
      <x:c r="W1083" s="2"/>
      <x:c r="X1083" s="2"/>
      <x:c r="Y1083" s="2"/>
      <x:c r="Z1083" s="2"/>
      <x:c r="AA1083" s="2"/>
      <x:c r="AB1083" s="2"/>
      <x:c r="AC1083" s="2"/>
      <x:c r="AD1083" s="2"/>
      <x:c r="AE1083" s="2"/>
      <x:c r="AF1083" s="2"/>
      <x:c r="AG1083" s="2"/>
      <x:c r="AH1083" s="2"/>
      <x:c r="AI1083" s="2"/>
      <x:c r="AJ1083" s="2"/>
      <x:c r="AK1083" s="2"/>
      <x:c r="AL1083" s="2"/>
      <x:c r="AM1083" s="2"/>
      <x:c r="AN1083" s="2"/>
      <x:c r="AO1083" s="2"/>
      <x:c r="AP1083" s="2"/>
      <x:c r="AQ1083" s="2"/>
      <x:c r="AR1083" s="2"/>
      <x:c r="AS1083" s="2"/>
    </x:row>
    <x:row r="1084">
      <x:c r="B1084" s="2"/>
      <x:c r="C1084" s="2"/>
      <x:c r="D1084" s="2"/>
      <x:c r="E1084" s="2"/>
      <x:c r="F1084" s="2"/>
      <x:c r="G1084" s="2"/>
      <x:c r="H1084" s="2"/>
      <x:c r="I1084" s="2"/>
      <x:c r="J1084" s="2"/>
      <x:c r="K1084" s="2"/>
      <x:c r="L1084" s="2"/>
      <x:c r="M1084" s="2"/>
      <x:c r="N1084" s="2"/>
      <x:c r="O1084" s="2"/>
      <x:c r="P1084" s="2"/>
      <x:c r="Q1084" s="2"/>
      <x:c r="R1084" s="2"/>
      <x:c r="S1084" s="2"/>
      <x:c r="T1084" s="2"/>
      <x:c r="U1084" s="2"/>
      <x:c r="V1084" s="2"/>
      <x:c r="W1084" s="2"/>
      <x:c r="X1084" s="2"/>
      <x:c r="Y1084" s="2"/>
      <x:c r="Z1084" s="2"/>
      <x:c r="AA1084" s="2"/>
      <x:c r="AB1084" s="2"/>
      <x:c r="AC1084" s="2"/>
      <x:c r="AD1084" s="2"/>
      <x:c r="AE1084" s="2"/>
      <x:c r="AF1084" s="2"/>
      <x:c r="AG1084" s="2"/>
      <x:c r="AH1084" s="2"/>
      <x:c r="AI1084" s="2"/>
      <x:c r="AJ1084" s="2"/>
      <x:c r="AK1084" s="2"/>
      <x:c r="AL1084" s="2"/>
      <x:c r="AM1084" s="2"/>
      <x:c r="AN1084" s="2"/>
      <x:c r="AO1084" s="2"/>
      <x:c r="AP1084" s="2"/>
      <x:c r="AQ1084" s="2"/>
      <x:c r="AR1084" s="2"/>
      <x:c r="AS1084" s="2"/>
    </x:row>
    <x:row r="1085">
      <x:c r="B1085" s="2"/>
      <x:c r="C1085" s="2"/>
      <x:c r="D1085" s="2"/>
      <x:c r="E1085" s="2"/>
      <x:c r="F1085" s="2"/>
      <x:c r="G1085" s="2"/>
      <x:c r="H1085" s="2"/>
      <x:c r="I1085" s="2"/>
      <x:c r="J1085" s="2"/>
      <x:c r="K1085" s="2"/>
      <x:c r="L1085" s="2"/>
      <x:c r="M1085" s="2"/>
      <x:c r="N1085" s="2"/>
      <x:c r="O1085" s="2"/>
      <x:c r="P1085" s="2"/>
      <x:c r="Q1085" s="2"/>
      <x:c r="R1085" s="2"/>
      <x:c r="S1085" s="2"/>
      <x:c r="T1085" s="2"/>
      <x:c r="U1085" s="2"/>
      <x:c r="V1085" s="2"/>
      <x:c r="W1085" s="2"/>
      <x:c r="X1085" s="2"/>
      <x:c r="Y1085" s="2"/>
      <x:c r="Z1085" s="2"/>
      <x:c r="AA1085" s="2"/>
      <x:c r="AB1085" s="2"/>
      <x:c r="AC1085" s="2"/>
      <x:c r="AD1085" s="2"/>
      <x:c r="AE1085" s="2"/>
      <x:c r="AF1085" s="2"/>
      <x:c r="AG1085" s="2"/>
      <x:c r="AH1085" s="2"/>
      <x:c r="AI1085" s="2"/>
      <x:c r="AJ1085" s="2"/>
      <x:c r="AK1085" s="2"/>
      <x:c r="AL1085" s="2"/>
      <x:c r="AM1085" s="2"/>
      <x:c r="AN1085" s="2"/>
      <x:c r="AO1085" s="2"/>
      <x:c r="AP1085" s="2"/>
      <x:c r="AQ1085" s="2"/>
      <x:c r="AR1085" s="2"/>
      <x:c r="AS1085" s="2"/>
    </x:row>
    <x:row r="1086">
      <x:c r="B1086" s="2"/>
      <x:c r="C1086" s="2"/>
      <x:c r="D1086" s="2"/>
      <x:c r="E1086" s="2"/>
      <x:c r="F1086" s="2"/>
      <x:c r="G1086" s="2"/>
      <x:c r="H1086" s="2"/>
      <x:c r="I1086" s="2"/>
      <x:c r="J1086" s="2"/>
      <x:c r="K1086" s="2"/>
      <x:c r="L1086" s="2"/>
      <x:c r="M1086" s="2"/>
      <x:c r="N1086" s="2"/>
      <x:c r="O1086" s="2"/>
      <x:c r="P1086" s="2"/>
      <x:c r="Q1086" s="2"/>
      <x:c r="R1086" s="2"/>
      <x:c r="S1086" s="2"/>
      <x:c r="T1086" s="2"/>
      <x:c r="U1086" s="2"/>
      <x:c r="V1086" s="2"/>
      <x:c r="W1086" s="2"/>
      <x:c r="X1086" s="2"/>
      <x:c r="Y1086" s="2"/>
      <x:c r="Z1086" s="2"/>
      <x:c r="AA1086" s="2"/>
      <x:c r="AB1086" s="2"/>
      <x:c r="AC1086" s="2"/>
      <x:c r="AD1086" s="2"/>
      <x:c r="AE1086" s="2"/>
      <x:c r="AF1086" s="2"/>
      <x:c r="AG1086" s="2"/>
      <x:c r="AH1086" s="2"/>
      <x:c r="AI1086" s="2"/>
      <x:c r="AJ1086" s="2"/>
      <x:c r="AK1086" s="2"/>
      <x:c r="AL1086" s="2"/>
      <x:c r="AM1086" s="2"/>
      <x:c r="AN1086" s="2"/>
      <x:c r="AO1086" s="2"/>
      <x:c r="AP1086" s="2"/>
      <x:c r="AQ1086" s="2"/>
      <x:c r="AR1086" s="2"/>
      <x:c r="AS1086" s="2"/>
    </x:row>
    <x:row r="1087">
      <x:c r="B1087" s="2"/>
      <x:c r="C1087" s="2"/>
      <x:c r="D1087" s="2"/>
      <x:c r="E1087" s="2"/>
      <x:c r="F1087" s="2"/>
      <x:c r="G1087" s="2"/>
      <x:c r="H1087" s="2"/>
      <x:c r="I1087" s="2"/>
      <x:c r="J1087" s="2"/>
      <x:c r="K1087" s="2"/>
      <x:c r="L1087" s="2"/>
      <x:c r="M1087" s="2"/>
      <x:c r="N1087" s="2"/>
      <x:c r="O1087" s="2"/>
      <x:c r="P1087" s="2"/>
      <x:c r="Q1087" s="2"/>
      <x:c r="R1087" s="2"/>
      <x:c r="S1087" s="2"/>
      <x:c r="T1087" s="2"/>
      <x:c r="U1087" s="2"/>
      <x:c r="V1087" s="2"/>
      <x:c r="W1087" s="2"/>
      <x:c r="X1087" s="2"/>
      <x:c r="Y1087" s="2"/>
      <x:c r="Z1087" s="2"/>
      <x:c r="AA1087" s="2"/>
      <x:c r="AB1087" s="2"/>
      <x:c r="AC1087" s="2"/>
      <x:c r="AD1087" s="2"/>
      <x:c r="AE1087" s="2"/>
      <x:c r="AF1087" s="2"/>
      <x:c r="AG1087" s="2"/>
      <x:c r="AH1087" s="2"/>
      <x:c r="AI1087" s="2"/>
      <x:c r="AJ1087" s="2"/>
      <x:c r="AK1087" s="2"/>
      <x:c r="AL1087" s="2"/>
      <x:c r="AM1087" s="2"/>
      <x:c r="AN1087" s="2"/>
      <x:c r="AO1087" s="2"/>
      <x:c r="AP1087" s="2"/>
      <x:c r="AQ1087" s="2"/>
      <x:c r="AR1087" s="2"/>
      <x:c r="AS1087" s="2"/>
    </x:row>
    <x:row r="1088">
      <x:c r="B1088" s="2"/>
      <x:c r="C1088" s="2"/>
      <x:c r="D1088" s="2"/>
      <x:c r="E1088" s="2"/>
      <x:c r="F1088" s="2"/>
      <x:c r="G1088" s="2"/>
      <x:c r="H1088" s="2"/>
      <x:c r="I1088" s="2"/>
      <x:c r="J1088" s="2"/>
      <x:c r="K1088" s="2"/>
      <x:c r="L1088" s="2"/>
      <x:c r="M1088" s="2"/>
      <x:c r="N1088" s="2"/>
      <x:c r="O1088" s="2"/>
      <x:c r="P1088" s="2"/>
      <x:c r="Q1088" s="2"/>
      <x:c r="R1088" s="2"/>
      <x:c r="S1088" s="2"/>
      <x:c r="T1088" s="2"/>
      <x:c r="U1088" s="2"/>
      <x:c r="V1088" s="2"/>
      <x:c r="W1088" s="2"/>
      <x:c r="X1088" s="2"/>
      <x:c r="Y1088" s="2"/>
      <x:c r="Z1088" s="2"/>
      <x:c r="AA1088" s="2"/>
      <x:c r="AB1088" s="2"/>
      <x:c r="AC1088" s="2"/>
      <x:c r="AD1088" s="2"/>
      <x:c r="AE1088" s="2"/>
      <x:c r="AF1088" s="2"/>
      <x:c r="AG1088" s="2"/>
      <x:c r="AH1088" s="2"/>
      <x:c r="AI1088" s="2"/>
      <x:c r="AJ1088" s="2"/>
      <x:c r="AK1088" s="2"/>
      <x:c r="AL1088" s="2"/>
      <x:c r="AM1088" s="2"/>
      <x:c r="AN1088" s="2"/>
      <x:c r="AO1088" s="2"/>
      <x:c r="AP1088" s="2"/>
      <x:c r="AQ1088" s="2"/>
      <x:c r="AR1088" s="2"/>
      <x:c r="AS1088" s="2"/>
    </x:row>
    <x:row r="1089">
      <x:c r="B1089" s="2"/>
      <x:c r="C1089" s="2"/>
      <x:c r="D1089" s="2"/>
      <x:c r="E1089" s="2"/>
      <x:c r="F1089" s="2"/>
      <x:c r="G1089" s="2"/>
      <x:c r="H1089" s="2"/>
      <x:c r="I1089" s="2"/>
      <x:c r="J1089" s="2"/>
      <x:c r="K1089" s="2"/>
      <x:c r="L1089" s="2"/>
      <x:c r="M1089" s="2"/>
      <x:c r="N1089" s="2"/>
      <x:c r="O1089" s="2"/>
      <x:c r="P1089" s="2"/>
      <x:c r="Q1089" s="2"/>
      <x:c r="R1089" s="2"/>
      <x:c r="S1089" s="2"/>
      <x:c r="T1089" s="2"/>
      <x:c r="U1089" s="2"/>
      <x:c r="V1089" s="2"/>
      <x:c r="W1089" s="2"/>
      <x:c r="X1089" s="2"/>
      <x:c r="Y1089" s="2"/>
      <x:c r="Z1089" s="2"/>
      <x:c r="AA1089" s="2"/>
      <x:c r="AB1089" s="2"/>
      <x:c r="AC1089" s="2"/>
      <x:c r="AD1089" s="2"/>
      <x:c r="AE1089" s="2"/>
      <x:c r="AF1089" s="2"/>
      <x:c r="AG1089" s="2"/>
      <x:c r="AH1089" s="2"/>
      <x:c r="AI1089" s="2"/>
      <x:c r="AJ1089" s="2"/>
      <x:c r="AK1089" s="2"/>
      <x:c r="AL1089" s="2"/>
      <x:c r="AM1089" s="2"/>
      <x:c r="AN1089" s="2"/>
      <x:c r="AO1089" s="2"/>
      <x:c r="AP1089" s="2"/>
      <x:c r="AQ1089" s="2"/>
      <x:c r="AR1089" s="2"/>
      <x:c r="AS1089" s="2"/>
    </x:row>
    <x:row r="1090">
      <x:c r="B1090" s="2"/>
      <x:c r="C1090" s="2"/>
      <x:c r="D1090" s="2"/>
      <x:c r="E1090" s="2"/>
      <x:c r="F1090" s="2"/>
      <x:c r="G1090" s="2"/>
      <x:c r="H1090" s="2"/>
      <x:c r="I1090" s="2"/>
      <x:c r="J1090" s="2"/>
      <x:c r="K1090" s="2"/>
      <x:c r="L1090" s="2"/>
      <x:c r="M1090" s="2"/>
      <x:c r="N1090" s="2"/>
      <x:c r="O1090" s="2"/>
      <x:c r="P1090" s="2"/>
      <x:c r="Q1090" s="2"/>
      <x:c r="R1090" s="2"/>
      <x:c r="S1090" s="2"/>
      <x:c r="T1090" s="2"/>
      <x:c r="U1090" s="2"/>
      <x:c r="V1090" s="2"/>
      <x:c r="W1090" s="2"/>
      <x:c r="X1090" s="2"/>
      <x:c r="Y1090" s="2"/>
      <x:c r="Z1090" s="2"/>
      <x:c r="AA1090" s="2"/>
      <x:c r="AB1090" s="2"/>
      <x:c r="AC1090" s="2"/>
      <x:c r="AD1090" s="2"/>
      <x:c r="AE1090" s="2"/>
      <x:c r="AF1090" s="2"/>
      <x:c r="AG1090" s="2"/>
      <x:c r="AH1090" s="2"/>
      <x:c r="AI1090" s="2"/>
      <x:c r="AJ1090" s="2"/>
      <x:c r="AK1090" s="2"/>
      <x:c r="AL1090" s="2"/>
      <x:c r="AM1090" s="2"/>
      <x:c r="AN1090" s="2"/>
      <x:c r="AO1090" s="2"/>
      <x:c r="AP1090" s="2"/>
      <x:c r="AQ1090" s="2"/>
      <x:c r="AR1090" s="2"/>
      <x:c r="AS1090" s="2"/>
    </x:row>
    <x:row r="1091">
      <x:c r="B1091" s="2"/>
      <x:c r="C1091" s="2"/>
      <x:c r="D1091" s="2"/>
      <x:c r="E1091" s="2"/>
      <x:c r="F1091" s="2"/>
      <x:c r="G1091" s="2"/>
      <x:c r="H1091" s="2"/>
      <x:c r="I1091" s="2"/>
      <x:c r="J1091" s="2"/>
      <x:c r="K1091" s="2"/>
      <x:c r="L1091" s="2"/>
      <x:c r="M1091" s="2"/>
      <x:c r="N1091" s="2"/>
      <x:c r="O1091" s="2"/>
      <x:c r="P1091" s="2"/>
      <x:c r="Q1091" s="2"/>
      <x:c r="R1091" s="2"/>
      <x:c r="S1091" s="2"/>
      <x:c r="T1091" s="2"/>
      <x:c r="U1091" s="2"/>
      <x:c r="V1091" s="2"/>
      <x:c r="W1091" s="2"/>
      <x:c r="X1091" s="2"/>
      <x:c r="Y1091" s="2"/>
      <x:c r="Z1091" s="2"/>
      <x:c r="AA1091" s="2"/>
      <x:c r="AB1091" s="2"/>
      <x:c r="AC1091" s="2"/>
      <x:c r="AD1091" s="2"/>
      <x:c r="AE1091" s="2"/>
      <x:c r="AF1091" s="2"/>
      <x:c r="AG1091" s="2"/>
      <x:c r="AH1091" s="2"/>
      <x:c r="AI1091" s="2"/>
      <x:c r="AJ1091" s="2"/>
      <x:c r="AK1091" s="2"/>
      <x:c r="AL1091" s="2"/>
      <x:c r="AM1091" s="2"/>
      <x:c r="AN1091" s="2"/>
      <x:c r="AO1091" s="2"/>
      <x:c r="AP1091" s="2"/>
      <x:c r="AQ1091" s="2"/>
      <x:c r="AR1091" s="2"/>
      <x:c r="AS1091" s="2"/>
    </x:row>
    <x:row r="1092">
      <x:c r="B1092" s="2"/>
      <x:c r="C1092" s="2"/>
      <x:c r="D1092" s="2"/>
      <x:c r="E1092" s="2"/>
      <x:c r="F1092" s="2"/>
      <x:c r="G1092" s="2"/>
      <x:c r="H1092" s="2"/>
      <x:c r="I1092" s="2"/>
      <x:c r="J1092" s="2"/>
      <x:c r="K1092" s="2"/>
      <x:c r="L1092" s="2"/>
      <x:c r="M1092" s="2"/>
      <x:c r="N1092" s="2"/>
      <x:c r="O1092" s="2"/>
      <x:c r="P1092" s="2"/>
      <x:c r="Q1092" s="2"/>
      <x:c r="R1092" s="2"/>
      <x:c r="S1092" s="2"/>
      <x:c r="T1092" s="2"/>
      <x:c r="U1092" s="2"/>
      <x:c r="V1092" s="2"/>
      <x:c r="W1092" s="2"/>
      <x:c r="X1092" s="2"/>
      <x:c r="Y1092" s="2"/>
      <x:c r="Z1092" s="2"/>
      <x:c r="AA1092" s="2"/>
      <x:c r="AB1092" s="2"/>
      <x:c r="AC1092" s="2"/>
      <x:c r="AD1092" s="2"/>
      <x:c r="AE1092" s="2"/>
      <x:c r="AF1092" s="2"/>
      <x:c r="AG1092" s="2"/>
      <x:c r="AH1092" s="2"/>
      <x:c r="AI1092" s="2"/>
      <x:c r="AJ1092" s="2"/>
      <x:c r="AK1092" s="2"/>
      <x:c r="AL1092" s="2"/>
      <x:c r="AM1092" s="2"/>
      <x:c r="AN1092" s="2"/>
      <x:c r="AO1092" s="2"/>
      <x:c r="AP1092" s="2"/>
      <x:c r="AQ1092" s="2"/>
      <x:c r="AR1092" s="2"/>
      <x:c r="AS1092" s="2"/>
    </x:row>
    <x:row r="1093">
      <x:c r="B1093" s="2"/>
      <x:c r="C1093" s="2"/>
      <x:c r="D1093" s="2"/>
      <x:c r="E1093" s="2"/>
      <x:c r="F1093" s="2"/>
      <x:c r="G1093" s="2"/>
      <x:c r="H1093" s="2"/>
      <x:c r="I1093" s="2"/>
      <x:c r="J1093" s="2"/>
      <x:c r="K1093" s="2"/>
      <x:c r="L1093" s="2"/>
      <x:c r="M1093" s="2"/>
      <x:c r="N1093" s="2"/>
      <x:c r="O1093" s="2"/>
      <x:c r="P1093" s="2"/>
      <x:c r="Q1093" s="2"/>
      <x:c r="R1093" s="2"/>
      <x:c r="S1093" s="2"/>
      <x:c r="T1093" s="2"/>
      <x:c r="U1093" s="2"/>
      <x:c r="V1093" s="2"/>
      <x:c r="W1093" s="2"/>
      <x:c r="X1093" s="2"/>
      <x:c r="Y1093" s="2"/>
      <x:c r="Z1093" s="2"/>
      <x:c r="AA1093" s="2"/>
      <x:c r="AB1093" s="2"/>
      <x:c r="AC1093" s="2"/>
      <x:c r="AD1093" s="2"/>
      <x:c r="AE1093" s="2"/>
      <x:c r="AF1093" s="2"/>
      <x:c r="AG1093" s="2"/>
      <x:c r="AH1093" s="2"/>
      <x:c r="AI1093" s="2"/>
      <x:c r="AJ1093" s="2"/>
      <x:c r="AK1093" s="2"/>
      <x:c r="AL1093" s="2"/>
      <x:c r="AM1093" s="2"/>
      <x:c r="AN1093" s="2"/>
      <x:c r="AO1093" s="2"/>
      <x:c r="AP1093" s="2"/>
      <x:c r="AQ1093" s="2"/>
      <x:c r="AR1093" s="2"/>
      <x:c r="AS1093" s="2"/>
    </x:row>
    <x:row r="1094">
      <x:c r="B1094" s="2"/>
      <x:c r="C1094" s="2"/>
      <x:c r="D1094" s="2"/>
      <x:c r="E1094" s="2"/>
      <x:c r="F1094" s="2"/>
      <x:c r="G1094" s="2"/>
      <x:c r="H1094" s="2"/>
      <x:c r="I1094" s="2"/>
      <x:c r="J1094" s="2"/>
      <x:c r="K1094" s="2"/>
      <x:c r="L1094" s="2"/>
      <x:c r="M1094" s="2"/>
      <x:c r="N1094" s="2"/>
      <x:c r="O1094" s="2"/>
      <x:c r="P1094" s="2"/>
      <x:c r="Q1094" s="2"/>
      <x:c r="R1094" s="2"/>
      <x:c r="S1094" s="2"/>
      <x:c r="T1094" s="2"/>
      <x:c r="U1094" s="2"/>
      <x:c r="V1094" s="2"/>
      <x:c r="W1094" s="2"/>
      <x:c r="X1094" s="2"/>
      <x:c r="Y1094" s="2"/>
      <x:c r="Z1094" s="2"/>
      <x:c r="AA1094" s="2"/>
      <x:c r="AB1094" s="2"/>
      <x:c r="AC1094" s="2"/>
      <x:c r="AD1094" s="2"/>
      <x:c r="AE1094" s="2"/>
      <x:c r="AF1094" s="2"/>
      <x:c r="AG1094" s="2"/>
      <x:c r="AH1094" s="2"/>
      <x:c r="AI1094" s="2"/>
      <x:c r="AJ1094" s="2"/>
      <x:c r="AK1094" s="2"/>
      <x:c r="AL1094" s="2"/>
      <x:c r="AM1094" s="2"/>
      <x:c r="AN1094" s="2"/>
      <x:c r="AO1094" s="2"/>
      <x:c r="AP1094" s="2"/>
      <x:c r="AQ1094" s="2"/>
      <x:c r="AR1094" s="2"/>
      <x:c r="AS1094" s="2"/>
    </x:row>
    <x:row r="1095">
      <x:c r="B1095" s="2"/>
      <x:c r="C1095" s="2"/>
      <x:c r="D1095" s="2"/>
      <x:c r="E1095" s="2"/>
      <x:c r="F1095" s="2"/>
      <x:c r="G1095" s="2"/>
      <x:c r="H1095" s="2"/>
      <x:c r="I1095" s="2"/>
      <x:c r="J1095" s="2"/>
      <x:c r="K1095" s="2"/>
      <x:c r="L1095" s="2"/>
      <x:c r="M1095" s="2"/>
      <x:c r="N1095" s="2"/>
      <x:c r="O1095" s="2"/>
      <x:c r="P1095" s="2"/>
      <x:c r="Q1095" s="2"/>
      <x:c r="R1095" s="2"/>
      <x:c r="S1095" s="2"/>
      <x:c r="T1095" s="2"/>
      <x:c r="U1095" s="2"/>
      <x:c r="V1095" s="2"/>
      <x:c r="W1095" s="2"/>
      <x:c r="X1095" s="2"/>
      <x:c r="Y1095" s="2"/>
      <x:c r="Z1095" s="2"/>
      <x:c r="AA1095" s="2"/>
      <x:c r="AB1095" s="2"/>
      <x:c r="AC1095" s="2"/>
      <x:c r="AD1095" s="2"/>
      <x:c r="AE1095" s="2"/>
      <x:c r="AF1095" s="2"/>
      <x:c r="AG1095" s="2"/>
      <x:c r="AH1095" s="2"/>
      <x:c r="AI1095" s="2"/>
      <x:c r="AJ1095" s="2"/>
      <x:c r="AK1095" s="2"/>
      <x:c r="AL1095" s="2"/>
      <x:c r="AM1095" s="2"/>
      <x:c r="AN1095" s="2"/>
      <x:c r="AO1095" s="2"/>
      <x:c r="AP1095" s="2"/>
      <x:c r="AQ1095" s="2"/>
      <x:c r="AR1095" s="2"/>
      <x:c r="AS1095" s="2"/>
    </x:row>
    <x:row r="1096">
      <x:c r="B1096" s="2"/>
      <x:c r="C1096" s="2"/>
      <x:c r="D1096" s="2"/>
      <x:c r="E1096" s="2"/>
      <x:c r="F1096" s="2"/>
      <x:c r="G1096" s="2"/>
      <x:c r="H1096" s="2"/>
      <x:c r="I1096" s="2"/>
      <x:c r="J1096" s="2"/>
      <x:c r="K1096" s="2"/>
      <x:c r="L1096" s="2"/>
      <x:c r="M1096" s="2"/>
      <x:c r="N1096" s="2"/>
      <x:c r="O1096" s="2"/>
      <x:c r="P1096" s="2"/>
      <x:c r="Q1096" s="2"/>
      <x:c r="R1096" s="2"/>
      <x:c r="S1096" s="2"/>
      <x:c r="T1096" s="2"/>
      <x:c r="U1096" s="2"/>
      <x:c r="V1096" s="2"/>
      <x:c r="W1096" s="2"/>
      <x:c r="X1096" s="2"/>
      <x:c r="Y1096" s="2"/>
      <x:c r="Z1096" s="2"/>
      <x:c r="AA1096" s="2"/>
      <x:c r="AB1096" s="2"/>
      <x:c r="AC1096" s="2"/>
      <x:c r="AD1096" s="2"/>
      <x:c r="AE1096" s="2"/>
      <x:c r="AF1096" s="2"/>
      <x:c r="AG1096" s="2"/>
      <x:c r="AH1096" s="2"/>
      <x:c r="AI1096" s="2"/>
      <x:c r="AJ1096" s="2"/>
      <x:c r="AK1096" s="2"/>
      <x:c r="AL1096" s="2"/>
      <x:c r="AM1096" s="2"/>
      <x:c r="AN1096" s="2"/>
      <x:c r="AO1096" s="2"/>
      <x:c r="AP1096" s="2"/>
      <x:c r="AQ1096" s="2"/>
      <x:c r="AR1096" s="2"/>
      <x:c r="AS1096" s="2"/>
    </x:row>
    <x:row r="1097">
      <x:c r="B1097" s="2"/>
      <x:c r="C1097" s="2"/>
      <x:c r="D1097" s="2"/>
      <x:c r="E1097" s="2"/>
      <x:c r="F1097" s="2"/>
      <x:c r="G1097" s="2"/>
      <x:c r="H1097" s="2"/>
      <x:c r="I1097" s="2"/>
      <x:c r="J1097" s="2"/>
      <x:c r="K1097" s="2"/>
      <x:c r="L1097" s="2"/>
      <x:c r="M1097" s="2"/>
      <x:c r="N1097" s="2"/>
      <x:c r="O1097" s="2"/>
      <x:c r="P1097" s="2"/>
      <x:c r="Q1097" s="2"/>
      <x:c r="R1097" s="2"/>
      <x:c r="S1097" s="2"/>
      <x:c r="T1097" s="2"/>
      <x:c r="U1097" s="2"/>
      <x:c r="V1097" s="2"/>
      <x:c r="W1097" s="2"/>
      <x:c r="X1097" s="2"/>
      <x:c r="Y1097" s="2"/>
      <x:c r="Z1097" s="2"/>
      <x:c r="AA1097" s="2"/>
      <x:c r="AB1097" s="2"/>
      <x:c r="AC1097" s="2"/>
      <x:c r="AD1097" s="2"/>
      <x:c r="AE1097" s="2"/>
      <x:c r="AF1097" s="2"/>
      <x:c r="AG1097" s="2"/>
      <x:c r="AH1097" s="2"/>
      <x:c r="AI1097" s="2"/>
      <x:c r="AJ1097" s="2"/>
      <x:c r="AK1097" s="2"/>
      <x:c r="AL1097" s="2"/>
      <x:c r="AM1097" s="2"/>
      <x:c r="AN1097" s="2"/>
      <x:c r="AO1097" s="2"/>
      <x:c r="AP1097" s="2"/>
      <x:c r="AQ1097" s="2"/>
      <x:c r="AR1097" s="2"/>
      <x:c r="AS1097" s="2"/>
    </x:row>
    <x:row r="1098">
      <x:c r="B1098" s="2"/>
      <x:c r="C1098" s="2"/>
      <x:c r="D1098" s="2"/>
      <x:c r="E1098" s="2"/>
      <x:c r="F1098" s="2"/>
      <x:c r="G1098" s="2"/>
      <x:c r="H1098" s="2"/>
      <x:c r="I1098" s="2"/>
      <x:c r="J1098" s="2"/>
      <x:c r="K1098" s="2"/>
      <x:c r="L1098" s="2"/>
      <x:c r="M1098" s="2"/>
      <x:c r="N1098" s="2"/>
      <x:c r="O1098" s="2"/>
      <x:c r="P1098" s="2"/>
      <x:c r="Q1098" s="2"/>
      <x:c r="R1098" s="2"/>
      <x:c r="S1098" s="2"/>
      <x:c r="T1098" s="2"/>
      <x:c r="U1098" s="2"/>
      <x:c r="V1098" s="2"/>
      <x:c r="W1098" s="2"/>
      <x:c r="X1098" s="2"/>
      <x:c r="Y1098" s="2"/>
      <x:c r="Z1098" s="2"/>
      <x:c r="AA1098" s="2"/>
      <x:c r="AB1098" s="2"/>
      <x:c r="AC1098" s="2"/>
      <x:c r="AD1098" s="2"/>
      <x:c r="AE1098" s="2"/>
      <x:c r="AF1098" s="2"/>
      <x:c r="AG1098" s="2"/>
      <x:c r="AH1098" s="2"/>
      <x:c r="AI1098" s="2"/>
      <x:c r="AJ1098" s="2"/>
      <x:c r="AK1098" s="2"/>
      <x:c r="AL1098" s="2"/>
      <x:c r="AM1098" s="2"/>
      <x:c r="AN1098" s="2"/>
      <x:c r="AO1098" s="2"/>
      <x:c r="AP1098" s="2"/>
      <x:c r="AQ1098" s="2"/>
      <x:c r="AR1098" s="2"/>
      <x:c r="AS1098" s="2"/>
    </x:row>
    <x:row r="1099">
      <x:c r="B1099" s="2"/>
      <x:c r="C1099" s="2"/>
      <x:c r="D1099" s="2"/>
      <x:c r="E1099" s="2"/>
      <x:c r="F1099" s="2"/>
      <x:c r="G1099" s="2"/>
      <x:c r="H1099" s="2"/>
      <x:c r="I1099" s="2"/>
      <x:c r="J1099" s="2"/>
      <x:c r="K1099" s="2"/>
      <x:c r="L1099" s="2"/>
      <x:c r="M1099" s="2"/>
      <x:c r="N1099" s="2"/>
      <x:c r="O1099" s="2"/>
      <x:c r="P1099" s="2"/>
      <x:c r="Q1099" s="2"/>
      <x:c r="R1099" s="2"/>
      <x:c r="S1099" s="2"/>
      <x:c r="T1099" s="2"/>
      <x:c r="U1099" s="2"/>
      <x:c r="V1099" s="2"/>
      <x:c r="W1099" s="2"/>
      <x:c r="X1099" s="2"/>
      <x:c r="Y1099" s="2"/>
      <x:c r="Z1099" s="2"/>
      <x:c r="AA1099" s="2"/>
      <x:c r="AB1099" s="2"/>
      <x:c r="AC1099" s="2"/>
      <x:c r="AD1099" s="2"/>
      <x:c r="AE1099" s="2"/>
      <x:c r="AF1099" s="2"/>
      <x:c r="AG1099" s="2"/>
      <x:c r="AH1099" s="2"/>
      <x:c r="AI1099" s="2"/>
      <x:c r="AJ1099" s="2"/>
      <x:c r="AK1099" s="2"/>
      <x:c r="AL1099" s="2"/>
      <x:c r="AM1099" s="2"/>
      <x:c r="AN1099" s="2"/>
      <x:c r="AO1099" s="2"/>
      <x:c r="AP1099" s="2"/>
      <x:c r="AQ1099" s="2"/>
      <x:c r="AR1099" s="2"/>
      <x:c r="AS1099" s="2"/>
    </x:row>
    <x:row r="1100">
      <x:c r="B1100" s="2"/>
      <x:c r="C1100" s="2"/>
      <x:c r="D1100" s="2"/>
      <x:c r="E1100" s="2"/>
      <x:c r="F1100" s="2"/>
      <x:c r="G1100" s="2"/>
      <x:c r="H1100" s="2"/>
      <x:c r="I1100" s="2"/>
      <x:c r="J1100" s="2"/>
      <x:c r="K1100" s="2"/>
      <x:c r="L1100" s="2"/>
      <x:c r="M1100" s="2"/>
      <x:c r="N1100" s="2"/>
      <x:c r="O1100" s="2"/>
      <x:c r="P1100" s="2"/>
      <x:c r="Q1100" s="2"/>
      <x:c r="R1100" s="2"/>
      <x:c r="S1100" s="2"/>
      <x:c r="T1100" s="2"/>
      <x:c r="U1100" s="2"/>
      <x:c r="V1100" s="2"/>
      <x:c r="W1100" s="2"/>
      <x:c r="X1100" s="2"/>
      <x:c r="Y1100" s="2"/>
      <x:c r="Z1100" s="2"/>
      <x:c r="AA1100" s="2"/>
      <x:c r="AB1100" s="2"/>
      <x:c r="AC1100" s="2"/>
      <x:c r="AD1100" s="2"/>
      <x:c r="AE1100" s="2"/>
      <x:c r="AF1100" s="2"/>
      <x:c r="AG1100" s="2"/>
      <x:c r="AH1100" s="2"/>
      <x:c r="AI1100" s="2"/>
      <x:c r="AJ1100" s="2"/>
      <x:c r="AK1100" s="2"/>
      <x:c r="AL1100" s="2"/>
      <x:c r="AM1100" s="2"/>
      <x:c r="AN1100" s="2"/>
      <x:c r="AO1100" s="2"/>
      <x:c r="AP1100" s="2"/>
      <x:c r="AQ1100" s="2"/>
      <x:c r="AR1100" s="2"/>
      <x:c r="AS1100" s="2"/>
    </x:row>
  </x:sheetData>
  <x:mergeCells>
    <x:mergeCell ref="B6:E6"/>
  </x:mergeCells>
  <x:conditionalFormatting sqref="E8:E86">
    <x:cfRule type="containsText" dxfId="5" priority="1" operator="containsText" text="FAIL"/>
  </x:conditionalFormatting>
  <x:pageMargins left="0.7" right="0.7" top="0.75" bottom="0.75" header="0.3" footer="0.3"/>
</x:worksheet>
</file>

<file path=xl/worksheets/sheet13.xml><?xml version="1.0" encoding="utf-8"?>
<x:worksheet xmlns:x="http://schemas.openxmlformats.org/spreadsheetml/2006/main">
  <x:sheetPr>
    <x:tabColor rgb="FF7B8790"/>
  </x:sheetPr>
  <x:sheetViews>
    <x:sheetView showGridLines="0" workbookViewId="0"/>
  </x:sheetViews>
  <x:sheetFormatPr defaultRowHeight="15"/>
  <x:cols>
    <x:col min="2" max="2" width="23" hidden="0" customWidth="1"/>
    <x:col min="3" max="3" width="104" hidden="0" customWidth="1"/>
  </x:cols>
  <x:sheetData>
    <x:row r="2">
      <x:c r="B2" s="3" t="str">
        <x:v>How to read this workbook</x:v>
      </x:c>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c r="AS2" s="2"/>
    </x:row>
    <x:row r="3">
      <x:c r="B3" s="4" t="str">
        <x:v>Use the compiler to expose contradictions, not to choose a platform from a pass-count ranking</x:v>
      </x:c>
      <x:c r="C3" s="4"/>
      <x:c r="D3" s="4"/>
      <x:c r="E3" s="4"/>
      <x:c r="F3" s="4"/>
      <x:c r="G3" s="4"/>
      <x:c r="H3" s="4"/>
      <x:c r="I3" s="4"/>
      <x:c r="J3" s="4"/>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c r="AS3" s="2"/>
    </x:row>
    <x:row r="4">
      <x:c r="B4" s="5"/>
      <x:c r="C4" s="5"/>
      <x:c r="D4" s="5"/>
      <x:c r="E4" s="5"/>
      <x:c r="F4" s="5"/>
      <x:c r="G4" s="5"/>
      <x:c r="H4" s="5"/>
      <x:c r="I4" s="5"/>
      <x:c r="J4" s="5"/>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c r="AS4" s="2"/>
    </x:row>
    <x:row r="5">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c r="AE5" s="2"/>
      <x:c r="AF5" s="2"/>
      <x:c r="AG5" s="2"/>
      <x:c r="AH5" s="2"/>
      <x:c r="AI5" s="2"/>
      <x:c r="AJ5" s="2"/>
      <x:c r="AK5" s="2"/>
      <x:c r="AL5" s="2"/>
      <x:c r="AM5" s="2"/>
      <x:c r="AN5" s="2"/>
      <x:c r="AO5" s="2"/>
      <x:c r="AP5" s="2"/>
      <x:c r="AQ5" s="2"/>
      <x:c r="AR5" s="2"/>
      <x:c r="AS5" s="2"/>
    </x:row>
    <x:row r="6">
      <x:c r="B6" s="26" t="str">
        <x:v>Topic</x:v>
      </x:c>
      <x:c r="C6" s="27" t="str">
        <x:v>Guidance</x:v>
      </x:c>
      <x:c r="D6" s="2"/>
      <x:c r="E6" s="2"/>
      <x:c r="F6" s="2"/>
      <x:c r="G6" s="2"/>
      <x:c r="H6" s="2"/>
      <x:c r="I6" s="2"/>
      <x:c r="J6" s="2"/>
      <x:c r="K6" s="2"/>
      <x:c r="L6" s="2"/>
      <x:c r="M6" s="2"/>
      <x:c r="N6" s="2"/>
      <x:c r="O6" s="2"/>
      <x:c r="P6" s="2"/>
      <x:c r="Q6" s="2"/>
      <x:c r="R6" s="2"/>
      <x:c r="S6" s="2"/>
      <x:c r="T6" s="2"/>
      <x:c r="U6" s="2"/>
      <x:c r="V6" s="2"/>
      <x:c r="W6" s="2"/>
      <x:c r="X6" s="2"/>
      <x:c r="Y6" s="2"/>
      <x:c r="Z6" s="2"/>
      <x:c r="AA6" s="2"/>
      <x:c r="AB6" s="2"/>
      <x:c r="AC6" s="2"/>
      <x:c r="AD6" s="2"/>
      <x:c r="AE6" s="2"/>
      <x:c r="AF6" s="2"/>
      <x:c r="AG6" s="2"/>
      <x:c r="AH6" s="2"/>
      <x:c r="AI6" s="2"/>
      <x:c r="AJ6" s="2"/>
      <x:c r="AK6" s="2"/>
      <x:c r="AL6" s="2"/>
      <x:c r="AM6" s="2"/>
      <x:c r="AN6" s="2"/>
      <x:c r="AO6" s="2"/>
      <x:c r="AP6" s="2"/>
      <x:c r="AQ6" s="2"/>
      <x:c r="AR6" s="2"/>
      <x:c r="AS6" s="2"/>
    </x:row>
    <x:row r="7" ht="42" customHeight="1">
      <x:c r="B7" s="28" t="str">
        <x:v>Purpose</x:v>
      </x:c>
      <x:c r="C7" s="101" t="str">
        <x:v>Cross six Pass 73 energy lineages with five Pass 74 deployment geometries while preserving one 5,000-person, seven-day public-service contract.</x:v>
      </x:c>
      <x:c r="D7" s="2"/>
      <x:c r="E7" s="2"/>
      <x:c r="F7" s="2"/>
      <x:c r="G7" s="2"/>
      <x:c r="H7" s="2"/>
      <x:c r="I7" s="2"/>
      <x:c r="J7" s="2"/>
      <x:c r="K7" s="2"/>
      <x:c r="L7" s="2"/>
      <x:c r="M7" s="2"/>
      <x:c r="N7" s="2"/>
      <x:c r="O7" s="2"/>
      <x:c r="P7" s="2"/>
      <x:c r="Q7" s="2"/>
      <x:c r="R7" s="2"/>
      <x:c r="S7" s="2"/>
      <x:c r="T7" s="2"/>
      <x:c r="U7" s="2"/>
      <x:c r="V7" s="2"/>
      <x:c r="W7" s="2"/>
      <x:c r="X7" s="2"/>
      <x:c r="Y7" s="2"/>
      <x:c r="Z7" s="2"/>
      <x:c r="AA7" s="2"/>
      <x:c r="AB7" s="2"/>
      <x:c r="AC7" s="2"/>
      <x:c r="AD7" s="2"/>
      <x:c r="AE7" s="2"/>
      <x:c r="AF7" s="2"/>
      <x:c r="AG7" s="2"/>
      <x:c r="AH7" s="2"/>
      <x:c r="AI7" s="2"/>
      <x:c r="AJ7" s="2"/>
      <x:c r="AK7" s="2"/>
      <x:c r="AL7" s="2"/>
      <x:c r="AM7" s="2"/>
      <x:c r="AN7" s="2"/>
      <x:c r="AO7" s="2"/>
      <x:c r="AP7" s="2"/>
      <x:c r="AQ7" s="2"/>
      <x:c r="AR7" s="2"/>
      <x:c r="AS7" s="2"/>
    </x:row>
    <x:row r="8" ht="42" customHeight="1">
      <x:c r="B8" s="28" t="str">
        <x:v>Decision</x:v>
      </x:c>
      <x:c r="C8" s="101" t="str">
        <x:v>Identify physical host-family breaks, timing roles, coupled failure identities and the lower bound for PTS-50 service after simultaneous access denial.</x:v>
      </x:c>
      <x:c r="D8" s="2"/>
      <x:c r="E8" s="2"/>
      <x:c r="F8" s="2"/>
      <x:c r="G8" s="2"/>
      <x:c r="H8" s="2"/>
      <x:c r="I8" s="2"/>
      <x:c r="J8" s="2"/>
      <x:c r="K8" s="2"/>
      <x:c r="L8" s="2"/>
      <x:c r="M8" s="2"/>
      <x:c r="N8" s="2"/>
      <x:c r="O8" s="2"/>
      <x:c r="P8" s="2"/>
      <x:c r="Q8" s="2"/>
      <x:c r="R8" s="2"/>
      <x:c r="S8" s="2"/>
      <x:c r="T8" s="2"/>
      <x:c r="U8" s="2"/>
      <x:c r="V8" s="2"/>
      <x:c r="W8" s="2"/>
      <x:c r="X8" s="2"/>
      <x:c r="Y8" s="2"/>
      <x:c r="Z8" s="2"/>
      <x:c r="AA8" s="2"/>
      <x:c r="AB8" s="2"/>
      <x:c r="AC8" s="2"/>
      <x:c r="AD8" s="2"/>
      <x:c r="AE8" s="2"/>
      <x:c r="AF8" s="2"/>
      <x:c r="AG8" s="2"/>
      <x:c r="AH8" s="2"/>
      <x:c r="AI8" s="2"/>
      <x:c r="AJ8" s="2"/>
      <x:c r="AK8" s="2"/>
      <x:c r="AL8" s="2"/>
      <x:c r="AM8" s="2"/>
      <x:c r="AN8" s="2"/>
      <x:c r="AO8" s="2"/>
      <x:c r="AP8" s="2"/>
      <x:c r="AQ8" s="2"/>
      <x:c r="AR8" s="2"/>
      <x:c r="AS8" s="2"/>
    </x:row>
    <x:row r="9" ht="42" customHeight="1">
      <x:c r="B9" s="28" t="str">
        <x:v>Inputs</x:v>
      </x:c>
      <x:c r="C9" s="101" t="str">
        <x:v>Yellow cells are declared design controls. Lineage and geometry records are inherited internal hypotheses, not measurements or current-product specifications.</x:v>
      </x:c>
      <x:c r="D9" s="2"/>
      <x:c r="E9" s="2"/>
      <x:c r="F9" s="2"/>
      <x:c r="G9" s="2"/>
      <x:c r="H9" s="2"/>
      <x:c r="I9" s="2"/>
      <x:c r="J9" s="2"/>
      <x:c r="K9" s="2"/>
      <x:c r="L9" s="2"/>
      <x:c r="M9" s="2"/>
      <x:c r="N9" s="2"/>
      <x:c r="O9" s="2"/>
      <x:c r="P9" s="2"/>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row>
    <x:row r="10" ht="42" customHeight="1">
      <x:c r="B10" s="28" t="str">
        <x:v>Pair Build</x:v>
      </x:c>
      <x:c r="C10" s="101" t="str">
        <x:v>Thirty rows calculate module volume, fixed and mobile mass, carrier counts, tare, setup, heat rejection, occupied-site area, role and lifecycle cost.</x:v>
      </x:c>
      <x:c r="D10" s="2"/>
      <x:c r="E10" s="2"/>
      <x:c r="F10" s="2"/>
      <x:c r="G10" s="2"/>
      <x:c r="H10" s="2"/>
      <x:c r="I10" s="2"/>
      <x:c r="J10" s="2"/>
      <x:c r="K10" s="2"/>
      <x:c r="L10" s="2"/>
      <x:c r="M10" s="2"/>
      <x:c r="N10" s="2"/>
      <x:c r="O10" s="2"/>
      <x:c r="P10" s="2"/>
      <x:c r="Q10" s="2"/>
      <x:c r="R10" s="2"/>
      <x:c r="S10" s="2"/>
      <x:c r="T10" s="2"/>
      <x:c r="U10" s="2"/>
      <x:c r="V10" s="2"/>
      <x:c r="W10" s="2"/>
      <x:c r="X10" s="2"/>
      <x:c r="Y10" s="2"/>
      <x:c r="Z10" s="2"/>
      <x:c r="AA10" s="2"/>
      <x:c r="AB10" s="2"/>
      <x:c r="AC10" s="2"/>
      <x:c r="AD10" s="2"/>
      <x:c r="AE10" s="2"/>
      <x:c r="AF10" s="2"/>
      <x:c r="AG10" s="2"/>
      <x:c r="AH10" s="2"/>
      <x:c r="AI10" s="2"/>
      <x:c r="AJ10" s="2"/>
      <x:c r="AK10" s="2"/>
      <x:c r="AL10" s="2"/>
      <x:c r="AM10" s="2"/>
      <x:c r="AN10" s="2"/>
      <x:c r="AO10" s="2"/>
      <x:c r="AP10" s="2"/>
      <x:c r="AQ10" s="2"/>
      <x:c r="AR10" s="2"/>
      <x:c r="AS10" s="2"/>
    </x:row>
    <x:row r="11" ht="42" customHeight="1">
      <x:c r="B11" s="28" t="str">
        <x:v>Pair Worlds</x:v>
      </x:c>
      <x:c r="C11" s="101" t="str">
        <x:v>Thirty-two deterministic worlds produce 960 long-form results. A pass count is an index into failure identities, not a probability or weighted score.</x:v>
      </x:c>
      <x:c r="D11" s="2"/>
      <x:c r="E11" s="2"/>
      <x:c r="F11" s="2"/>
      <x:c r="G11" s="2"/>
      <x:c r="H11" s="2"/>
      <x:c r="I11" s="2"/>
      <x:c r="J11" s="2"/>
      <x:c r="K11" s="2"/>
      <x:c r="L11" s="2"/>
      <x:c r="M11" s="2"/>
      <x:c r="N11" s="2"/>
      <x:c r="O11" s="2"/>
      <x:c r="P11" s="2"/>
      <x:c r="Q11" s="2"/>
      <x:c r="R11" s="2"/>
      <x:c r="S11" s="2"/>
      <x:c r="T11" s="2"/>
      <x:c r="U11" s="2"/>
      <x:c r="V11" s="2"/>
      <x:c r="W11" s="2"/>
      <x:c r="X11" s="2"/>
      <x:c r="Y11" s="2"/>
      <x:c r="Z11" s="2"/>
      <x:c r="AA11" s="2"/>
      <x:c r="AB11" s="2"/>
      <x:c r="AC11" s="2"/>
      <x:c r="AD11" s="2"/>
      <x:c r="AE11" s="2"/>
      <x:c r="AF11" s="2"/>
      <x:c r="AG11" s="2"/>
      <x:c r="AH11" s="2"/>
      <x:c r="AI11" s="2"/>
      <x:c r="AJ11" s="2"/>
      <x:c r="AK11" s="2"/>
      <x:c r="AL11" s="2"/>
      <x:c r="AM11" s="2"/>
      <x:c r="AN11" s="2"/>
      <x:c r="AO11" s="2"/>
      <x:c r="AP11" s="2"/>
      <x:c r="AQ11" s="2"/>
      <x:c r="AR11" s="2"/>
      <x:c r="AS11" s="2"/>
    </x:row>
    <x:row r="12" ht="42" customHeight="1">
      <x:c r="B12" s="28" t="str">
        <x:v>Group Closure</x:v>
      </x:c>
      <x:c r="C12" s="101" t="str">
        <x:v>The lower bound covers loss of any two of road, rail and water. It assumes fixed cells remain independently available and therefore does not close anchor loss.</x:v>
      </x:c>
      <x:c r="D12" s="2"/>
      <x:c r="E12" s="2"/>
      <x:c r="F12" s="2"/>
      <x:c r="G12" s="2"/>
      <x:c r="H12" s="2"/>
      <x:c r="I12" s="2"/>
      <x:c r="J12" s="2"/>
      <x:c r="K12" s="2"/>
      <x:c r="L12" s="2"/>
      <x:c r="M12" s="2"/>
      <x:c r="N12" s="2"/>
      <x:c r="O12" s="2"/>
      <x:c r="P12" s="2"/>
      <x:c r="Q12" s="2"/>
      <x:c r="R12" s="2"/>
      <x:c r="S12" s="2"/>
      <x:c r="T12" s="2"/>
      <x:c r="U12" s="2"/>
      <x:c r="V12" s="2"/>
      <x:c r="W12" s="2"/>
      <x:c r="X12" s="2"/>
      <x:c r="Y12" s="2"/>
      <x:c r="Z12" s="2"/>
      <x:c r="AA12" s="2"/>
      <x:c r="AB12" s="2"/>
      <x:c r="AC12" s="2"/>
      <x:c r="AD12" s="2"/>
      <x:c r="AE12" s="2"/>
      <x:c r="AF12" s="2"/>
      <x:c r="AG12" s="2"/>
      <x:c r="AH12" s="2"/>
      <x:c r="AI12" s="2"/>
      <x:c r="AJ12" s="2"/>
      <x:c r="AK12" s="2"/>
      <x:c r="AL12" s="2"/>
      <x:c r="AM12" s="2"/>
      <x:c r="AN12" s="2"/>
      <x:c r="AO12" s="2"/>
      <x:c r="AP12" s="2"/>
      <x:c r="AQ12" s="2"/>
      <x:c r="AR12" s="2"/>
      <x:c r="AS12" s="2"/>
    </x:row>
    <x:row r="13" ht="42" customHeight="1">
      <x:c r="B13" s="28" t="str">
        <x:v>Program</x:v>
      </x:c>
      <x:c r="C13" s="101" t="str">
        <x:v>Assurance alternatives replace the current lineage-and-host cell layer, retain common national accounts and add $60B above the Pass 74 technology program.</x:v>
      </x:c>
      <x:c r="D13" s="2"/>
      <x:c r="E13" s="2"/>
      <x:c r="F13" s="2"/>
      <x:c r="G13" s="2"/>
      <x:c r="H13" s="2"/>
      <x:c r="I13" s="2"/>
      <x:c r="J13" s="2"/>
      <x:c r="K13" s="2"/>
      <x:c r="L13" s="2"/>
      <x:c r="M13" s="2"/>
      <x:c r="N13" s="2"/>
      <x:c r="O13" s="2"/>
      <x:c r="P13" s="2"/>
      <x:c r="Q13" s="2"/>
      <x:c r="R13" s="2"/>
      <x:c r="S13" s="2"/>
      <x:c r="T13" s="2"/>
      <x:c r="U13" s="2"/>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row>
    <x:row r="14" ht="42" customHeight="1">
      <x:c r="B14" s="28" t="str">
        <x:v>Evidence</x:v>
      </x:c>
      <x:c r="C14" s="101" t="str">
        <x:v>All thirty pair articles and twelve system-level gates remain OPEN. Strict admission is zero.</x:v>
      </x:c>
      <x:c r="D14" s="2"/>
      <x:c r="E14" s="2"/>
      <x:c r="F14" s="2"/>
      <x:c r="G14" s="2"/>
      <x:c r="H14" s="2"/>
      <x:c r="I14" s="2"/>
      <x:c r="J14" s="2"/>
      <x:c r="K14" s="2"/>
      <x:c r="L14" s="2"/>
      <x:c r="M14" s="2"/>
      <x:c r="N14" s="2"/>
      <x:c r="O14" s="2"/>
      <x:c r="P14" s="2"/>
      <x:c r="Q14" s="2"/>
      <x:c r="R14" s="2"/>
      <x:c r="S14" s="2"/>
      <x:c r="T14" s="2"/>
      <x:c r="U14" s="2"/>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row>
    <x:row r="15" ht="42" customHeight="1">
      <x:c r="B15" s="28" t="str">
        <x:v>Sensitivity</x:v>
      </x:c>
      <x:c r="C15" s="101" t="str">
        <x:v>Change a yellow control, recalculate, inspect Summary, Pair Build, Group Closure and Checks, then restore the baseline before saving.</x:v>
      </x:c>
      <x:c r="D15" s="2"/>
      <x:c r="E15" s="2"/>
      <x:c r="F15" s="2"/>
      <x:c r="G15" s="2"/>
      <x:c r="H15" s="2"/>
      <x:c r="I15" s="2"/>
      <x:c r="J15" s="2"/>
      <x:c r="K15" s="2"/>
      <x:c r="L15" s="2"/>
      <x:c r="M15" s="2"/>
      <x:c r="N15" s="2"/>
      <x:c r="O15" s="2"/>
      <x:c r="P15" s="2"/>
      <x:c r="Q15" s="2"/>
      <x:c r="R15" s="2"/>
      <x:c r="S15" s="2"/>
      <x:c r="T15" s="2"/>
      <x:c r="U15" s="2"/>
      <x:c r="V15" s="2"/>
      <x:c r="W15" s="2"/>
      <x:c r="X15" s="2"/>
      <x:c r="Y15" s="2"/>
      <x:c r="Z15" s="2"/>
      <x:c r="AA15" s="2"/>
      <x:c r="AB15" s="2"/>
      <x:c r="AC15" s="2"/>
      <x:c r="AD15" s="2"/>
      <x:c r="AE15" s="2"/>
      <x:c r="AF15" s="2"/>
      <x:c r="AG15" s="2"/>
      <x:c r="AH15" s="2"/>
      <x:c r="AI15" s="2"/>
      <x:c r="AJ15" s="2"/>
      <x:c r="AK15" s="2"/>
      <x:c r="AL15" s="2"/>
      <x:c r="AM15" s="2"/>
      <x:c r="AN15" s="2"/>
      <x:c r="AO15" s="2"/>
      <x:c r="AP15" s="2"/>
      <x:c r="AQ15" s="2"/>
      <x:c r="AR15" s="2"/>
      <x:c r="AS15" s="2"/>
    </x:row>
    <x:row r="16" ht="42" customHeight="1">
      <x:c r="B16" s="28" t="str">
        <x:v>Rendering</x:v>
      </x:c>
      <x:c r="C16" s="101" t="str">
        <x:v>BLOCKED until one pair and one complete group close measured external envelopes, site plans, task networks, degraded behavior and representative trials.</x:v>
      </x:c>
      <x:c r="D16" s="2"/>
      <x:c r="E16" s="2"/>
      <x:c r="F16" s="2"/>
      <x:c r="G16" s="2"/>
      <x:c r="H16" s="2"/>
      <x:c r="I16" s="2"/>
      <x:c r="J16" s="2"/>
      <x:c r="K16" s="2"/>
      <x:c r="L16" s="2"/>
      <x:c r="M16" s="2"/>
      <x:c r="N16" s="2"/>
      <x:c r="O16" s="2"/>
      <x:c r="P16" s="2"/>
      <x:c r="Q16" s="2"/>
      <x:c r="R16" s="2"/>
      <x:c r="S16" s="2"/>
      <x:c r="T16" s="2"/>
      <x:c r="U16" s="2"/>
      <x:c r="V16" s="2"/>
      <x:c r="W16" s="2"/>
      <x:c r="X16" s="2"/>
      <x:c r="Y16" s="2"/>
      <x:c r="Z16" s="2"/>
      <x:c r="AA16" s="2"/>
      <x:c r="AB16" s="2"/>
      <x:c r="AC16" s="2"/>
      <x:c r="AD16" s="2"/>
      <x:c r="AE16" s="2"/>
      <x:c r="AF16" s="2"/>
      <x:c r="AG16" s="2"/>
      <x:c r="AH16" s="2"/>
      <x:c r="AI16" s="2"/>
      <x:c r="AJ16" s="2"/>
      <x:c r="AK16" s="2"/>
      <x:c r="AL16" s="2"/>
      <x:c r="AM16" s="2"/>
      <x:c r="AN16" s="2"/>
      <x:c r="AO16" s="2"/>
      <x:c r="AP16" s="2"/>
      <x:c r="AQ16" s="2"/>
      <x:c r="AR16" s="2"/>
      <x:c r="AS16" s="2"/>
    </x:row>
    <x:row r="17" ht="42" customHeight="1">
      <x:c r="B17" s="31" t="str">
        <x:v>Source policy</x:v>
      </x:c>
      <x:c r="C17" s="102" t="str">
        <x:v>This workbook uses only the Pass 73 and Pass 74 internal models plus declared Pass 75 hypotheses. It adds no external source claims.</x:v>
      </x:c>
      <x:c r="D17" s="2"/>
      <x:c r="E17" s="2"/>
      <x:c r="F17" s="2"/>
      <x:c r="G17" s="2"/>
      <x:c r="H17" s="2"/>
      <x:c r="I17" s="2"/>
      <x:c r="J17" s="2"/>
      <x:c r="K17" s="2"/>
      <x:c r="L17" s="2"/>
      <x:c r="M17" s="2"/>
      <x:c r="N17" s="2"/>
      <x:c r="O17" s="2"/>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row>
    <x:row r="18">
      <x:c r="B18" s="2"/>
      <x:c r="C18" s="2"/>
      <x:c r="D18" s="2"/>
      <x:c r="E18" s="2"/>
      <x:c r="F18" s="2"/>
      <x:c r="G18" s="2"/>
      <x:c r="H18" s="2"/>
      <x:c r="I18" s="2"/>
      <x:c r="J18" s="2"/>
      <x:c r="K18" s="2"/>
      <x:c r="L18" s="2"/>
      <x:c r="M18" s="2"/>
      <x:c r="N18" s="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row>
    <x:row r="19">
      <x:c r="B19" s="2"/>
      <x:c r="C19" s="2"/>
      <x:c r="D19" s="2"/>
      <x:c r="E19" s="2"/>
      <x:c r="F19" s="2"/>
      <x:c r="G19" s="2"/>
      <x:c r="H19" s="2"/>
      <x:c r="I19" s="2"/>
      <x:c r="J19" s="2"/>
      <x:c r="K19" s="2"/>
      <x:c r="L19" s="2"/>
      <x:c r="M19" s="2"/>
      <x:c r="N19" s="2"/>
      <x:c r="O19" s="2"/>
      <x:c r="P19" s="2"/>
      <x:c r="Q19" s="2"/>
      <x:c r="R19" s="2"/>
      <x:c r="S19" s="2"/>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row>
    <x:row r="20">
      <x:c r="B20" s="2"/>
      <x:c r="C20" s="2"/>
      <x:c r="D20" s="2"/>
      <x:c r="E20" s="2"/>
      <x:c r="F20" s="2"/>
      <x:c r="G20" s="2"/>
      <x:c r="H20" s="2"/>
      <x:c r="I20" s="2"/>
      <x:c r="J20" s="2"/>
      <x:c r="K20" s="2"/>
      <x:c r="L20" s="2"/>
      <x:c r="M20" s="2"/>
      <x:c r="N20" s="2"/>
      <x:c r="O20" s="2"/>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row>
    <x:row r="21">
      <x:c r="B21" s="2"/>
      <x:c r="C21" s="2"/>
      <x:c r="D21" s="2"/>
      <x:c r="E21" s="2"/>
      <x:c r="F21" s="2"/>
      <x:c r="G21" s="2"/>
      <x:c r="H21" s="2"/>
      <x:c r="I21" s="2"/>
      <x:c r="J21" s="2"/>
      <x:c r="K21" s="2"/>
      <x:c r="L21" s="2"/>
      <x:c r="M21" s="2"/>
      <x:c r="N21" s="2"/>
      <x:c r="O21" s="2"/>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row>
    <x:row r="22">
      <x:c r="B22" s="2"/>
      <x:c r="C22" s="2"/>
      <x:c r="D22" s="2"/>
      <x:c r="E22" s="2"/>
      <x:c r="F22" s="2"/>
      <x:c r="G22" s="2"/>
      <x:c r="H22" s="2"/>
      <x:c r="I22" s="2"/>
      <x:c r="J22" s="2"/>
      <x:c r="K22" s="2"/>
      <x:c r="L22" s="2"/>
      <x:c r="M22" s="2"/>
      <x:c r="N22" s="2"/>
      <x:c r="O22" s="2"/>
      <x:c r="P22" s="2"/>
      <x:c r="Q22" s="2"/>
      <x:c r="R22" s="2"/>
      <x:c r="S22" s="2"/>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row>
    <x:row r="23">
      <x:c r="B23" s="2"/>
      <x:c r="C23" s="2"/>
      <x:c r="D23" s="2"/>
      <x:c r="E23" s="2"/>
      <x:c r="F23" s="2"/>
      <x:c r="G23" s="2"/>
      <x:c r="H23" s="2"/>
      <x:c r="I23" s="2"/>
      <x:c r="J23" s="2"/>
      <x:c r="K23" s="2"/>
      <x:c r="L23" s="2"/>
      <x:c r="M23" s="2"/>
      <x:c r="N23" s="2"/>
      <x:c r="O23" s="2"/>
      <x:c r="P23" s="2"/>
      <x:c r="Q23" s="2"/>
      <x:c r="R23" s="2"/>
      <x:c r="S23" s="2"/>
      <x:c r="T23" s="2"/>
      <x:c r="U23" s="2"/>
      <x:c r="V23" s="2"/>
      <x:c r="W23" s="2"/>
      <x:c r="X23" s="2"/>
      <x:c r="Y23" s="2"/>
      <x:c r="Z23" s="2"/>
      <x:c r="AA23" s="2"/>
      <x:c r="AB23" s="2"/>
      <x:c r="AC23" s="2"/>
      <x:c r="AD23" s="2"/>
      <x:c r="AE23" s="2"/>
      <x:c r="AF23" s="2"/>
      <x:c r="AG23" s="2"/>
      <x:c r="AH23" s="2"/>
      <x:c r="AI23" s="2"/>
      <x:c r="AJ23" s="2"/>
      <x:c r="AK23" s="2"/>
      <x:c r="AL23" s="2"/>
      <x:c r="AM23" s="2"/>
      <x:c r="AN23" s="2"/>
      <x:c r="AO23" s="2"/>
      <x:c r="AP23" s="2"/>
      <x:c r="AQ23" s="2"/>
      <x:c r="AR23" s="2"/>
      <x:c r="AS23" s="2"/>
    </x:row>
    <x:row r="24">
      <x:c r="B24" s="2"/>
      <x:c r="C24" s="2"/>
      <x:c r="D24" s="2"/>
      <x:c r="E24" s="2"/>
      <x:c r="F24" s="2"/>
      <x:c r="G24" s="2"/>
      <x:c r="H24" s="2"/>
      <x:c r="I24" s="2"/>
      <x:c r="J24" s="2"/>
      <x:c r="K24" s="2"/>
      <x:c r="L24" s="2"/>
      <x:c r="M24" s="2"/>
      <x:c r="N24" s="2"/>
      <x:c r="O24" s="2"/>
      <x:c r="P24" s="2"/>
      <x:c r="Q24" s="2"/>
      <x:c r="R24" s="2"/>
      <x:c r="S24" s="2"/>
      <x:c r="T24" s="2"/>
      <x:c r="U24" s="2"/>
      <x:c r="V24" s="2"/>
      <x:c r="W24" s="2"/>
      <x:c r="X24" s="2"/>
      <x:c r="Y24" s="2"/>
      <x:c r="Z24" s="2"/>
      <x:c r="AA24" s="2"/>
      <x:c r="AB24" s="2"/>
      <x:c r="AC24" s="2"/>
      <x:c r="AD24" s="2"/>
      <x:c r="AE24" s="2"/>
      <x:c r="AF24" s="2"/>
      <x:c r="AG24" s="2"/>
      <x:c r="AH24" s="2"/>
      <x:c r="AI24" s="2"/>
      <x:c r="AJ24" s="2"/>
      <x:c r="AK24" s="2"/>
      <x:c r="AL24" s="2"/>
      <x:c r="AM24" s="2"/>
      <x:c r="AN24" s="2"/>
      <x:c r="AO24" s="2"/>
      <x:c r="AP24" s="2"/>
      <x:c r="AQ24" s="2"/>
      <x:c r="AR24" s="2"/>
      <x:c r="AS24" s="2"/>
    </x:row>
    <x:row r="25">
      <x:c r="B25" s="2"/>
      <x:c r="C25" s="2"/>
      <x:c r="D25" s="2"/>
      <x:c r="E25" s="2"/>
      <x:c r="F25" s="2"/>
      <x:c r="G25" s="2"/>
      <x:c r="H25" s="2"/>
      <x:c r="I25" s="2"/>
      <x:c r="J25" s="2"/>
      <x:c r="K25" s="2"/>
      <x:c r="L25" s="2"/>
      <x:c r="M25" s="2"/>
      <x:c r="N25" s="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row>
    <x:row r="26">
      <x:c r="B26" s="2"/>
      <x:c r="C26" s="2"/>
      <x:c r="D26" s="2"/>
      <x:c r="E26" s="2"/>
      <x:c r="F26" s="2"/>
      <x:c r="G26" s="2"/>
      <x:c r="H26" s="2"/>
      <x:c r="I26" s="2"/>
      <x:c r="J26" s="2"/>
      <x:c r="K26" s="2"/>
      <x:c r="L26" s="2"/>
      <x:c r="M26" s="2"/>
      <x:c r="N26" s="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row>
    <x:row r="27">
      <x:c r="B27" s="2"/>
      <x:c r="C27" s="2"/>
      <x:c r="D27" s="2"/>
      <x:c r="E27" s="2"/>
      <x:c r="F27" s="2"/>
      <x:c r="G27" s="2"/>
      <x:c r="H27" s="2"/>
      <x:c r="I27" s="2"/>
      <x:c r="J27" s="2"/>
      <x:c r="K27" s="2"/>
      <x:c r="L27" s="2"/>
      <x:c r="M27" s="2"/>
      <x:c r="N27" s="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row>
    <x:row r="28">
      <x:c r="B28" s="2"/>
      <x:c r="C28" s="2"/>
      <x:c r="D28" s="2"/>
      <x:c r="E28" s="2"/>
      <x:c r="F28" s="2"/>
      <x:c r="G28" s="2"/>
      <x:c r="H28" s="2"/>
      <x:c r="I28" s="2"/>
      <x:c r="J28" s="2"/>
      <x:c r="K28" s="2"/>
      <x:c r="L28" s="2"/>
      <x:c r="M28" s="2"/>
      <x:c r="N28" s="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row>
    <x:row r="29">
      <x:c r="B29" s="2"/>
      <x:c r="C29" s="2"/>
      <x:c r="D29" s="2"/>
      <x:c r="E29" s="2"/>
      <x:c r="F29" s="2"/>
      <x:c r="G29" s="2"/>
      <x:c r="H29" s="2"/>
      <x:c r="I29" s="2"/>
      <x:c r="J29" s="2"/>
      <x:c r="K29" s="2"/>
      <x:c r="L29" s="2"/>
      <x:c r="M29" s="2"/>
      <x:c r="N29" s="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row>
    <x:row r="30">
      <x:c r="B30" s="2"/>
      <x:c r="C30" s="2"/>
      <x:c r="D30" s="2"/>
      <x:c r="E30" s="2"/>
      <x:c r="F30" s="2"/>
      <x:c r="G30" s="2"/>
      <x:c r="H30" s="2"/>
      <x:c r="I30" s="2"/>
      <x:c r="J30" s="2"/>
      <x:c r="K30" s="2"/>
      <x:c r="L30" s="2"/>
      <x:c r="M30" s="2"/>
      <x:c r="N30" s="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row>
    <x:row r="31">
      <x:c r="B31" s="2"/>
      <x:c r="C31" s="2"/>
      <x:c r="D31" s="2"/>
      <x:c r="E31" s="2"/>
      <x:c r="F31" s="2"/>
      <x:c r="G31" s="2"/>
      <x:c r="H31" s="2"/>
      <x:c r="I31" s="2"/>
      <x:c r="J31" s="2"/>
      <x:c r="K31" s="2"/>
      <x:c r="L31" s="2"/>
      <x:c r="M31" s="2"/>
      <x:c r="N31" s="2"/>
      <x:c r="O31" s="2"/>
      <x:c r="P31" s="2"/>
      <x:c r="Q31" s="2"/>
      <x:c r="R31" s="2"/>
      <x:c r="S31" s="2"/>
      <x:c r="T31" s="2"/>
      <x:c r="U31" s="2"/>
      <x:c r="V31" s="2"/>
      <x:c r="W31" s="2"/>
      <x:c r="X31" s="2"/>
      <x:c r="Y31" s="2"/>
      <x:c r="Z31" s="2"/>
      <x:c r="AA31" s="2"/>
      <x:c r="AB31" s="2"/>
      <x:c r="AC31" s="2"/>
      <x:c r="AD31" s="2"/>
      <x:c r="AE31" s="2"/>
      <x:c r="AF31" s="2"/>
      <x:c r="AG31" s="2"/>
      <x:c r="AH31" s="2"/>
      <x:c r="AI31" s="2"/>
      <x:c r="AJ31" s="2"/>
      <x:c r="AK31" s="2"/>
      <x:c r="AL31" s="2"/>
      <x:c r="AM31" s="2"/>
      <x:c r="AN31" s="2"/>
      <x:c r="AO31" s="2"/>
      <x:c r="AP31" s="2"/>
      <x:c r="AQ31" s="2"/>
      <x:c r="AR31" s="2"/>
      <x:c r="AS31" s="2"/>
    </x:row>
    <x:row r="32">
      <x:c r="B32" s="2"/>
      <x:c r="C32" s="2"/>
      <x:c r="D32" s="2"/>
      <x:c r="E32" s="2"/>
      <x:c r="F32" s="2"/>
      <x:c r="G32" s="2"/>
      <x:c r="H32" s="2"/>
      <x:c r="I32" s="2"/>
      <x:c r="J32" s="2"/>
      <x:c r="K32" s="2"/>
      <x:c r="L32" s="2"/>
      <x:c r="M32" s="2"/>
      <x:c r="N32" s="2"/>
      <x:c r="O32" s="2"/>
      <x:c r="P32" s="2"/>
      <x:c r="Q32" s="2"/>
      <x:c r="R32" s="2"/>
      <x:c r="S32" s="2"/>
      <x:c r="T32" s="2"/>
      <x:c r="U32" s="2"/>
      <x:c r="V32" s="2"/>
      <x:c r="W32" s="2"/>
      <x:c r="X32" s="2"/>
      <x:c r="Y32" s="2"/>
      <x:c r="Z32" s="2"/>
      <x:c r="AA32" s="2"/>
      <x:c r="AB32" s="2"/>
      <x:c r="AC32" s="2"/>
      <x:c r="AD32" s="2"/>
      <x:c r="AE32" s="2"/>
      <x:c r="AF32" s="2"/>
      <x:c r="AG32" s="2"/>
      <x:c r="AH32" s="2"/>
      <x:c r="AI32" s="2"/>
      <x:c r="AJ32" s="2"/>
      <x:c r="AK32" s="2"/>
      <x:c r="AL32" s="2"/>
      <x:c r="AM32" s="2"/>
      <x:c r="AN32" s="2"/>
      <x:c r="AO32" s="2"/>
      <x:c r="AP32" s="2"/>
      <x:c r="AQ32" s="2"/>
      <x:c r="AR32" s="2"/>
      <x:c r="AS32" s="2"/>
    </x:row>
    <x:row r="33">
      <x:c r="B33" s="2"/>
      <x:c r="C33" s="2"/>
      <x:c r="D33" s="2"/>
      <x:c r="E33" s="2"/>
      <x:c r="F33" s="2"/>
      <x:c r="G33" s="2"/>
      <x:c r="H33" s="2"/>
      <x:c r="I33" s="2"/>
      <x:c r="J33" s="2"/>
      <x:c r="K33" s="2"/>
      <x:c r="L33" s="2"/>
      <x:c r="M33" s="2"/>
      <x:c r="N33" s="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row>
    <x:row r="34">
      <x:c r="B34" s="2"/>
      <x:c r="C34" s="2"/>
      <x:c r="D34" s="2"/>
      <x:c r="E34" s="2"/>
      <x:c r="F34" s="2"/>
      <x:c r="G34" s="2"/>
      <x:c r="H34" s="2"/>
      <x:c r="I34" s="2"/>
      <x:c r="J34" s="2"/>
      <x:c r="K34" s="2"/>
      <x:c r="L34" s="2"/>
      <x:c r="M34" s="2"/>
      <x:c r="N34" s="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row>
    <x:row r="35">
      <x:c r="B35" s="2"/>
      <x:c r="C35" s="2"/>
      <x:c r="D35" s="2"/>
      <x:c r="E35" s="2"/>
      <x:c r="F35" s="2"/>
      <x:c r="G35" s="2"/>
      <x:c r="H35" s="2"/>
      <x:c r="I35" s="2"/>
      <x:c r="J35" s="2"/>
      <x:c r="K35" s="2"/>
      <x:c r="L35" s="2"/>
      <x:c r="M35" s="2"/>
      <x:c r="N35" s="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row>
    <x:row r="36">
      <x:c r="B36" s="2"/>
      <x:c r="C36" s="2"/>
      <x:c r="D36" s="2"/>
      <x:c r="E36" s="2"/>
      <x:c r="F36" s="2"/>
      <x:c r="G36" s="2"/>
      <x:c r="H36" s="2"/>
      <x:c r="I36" s="2"/>
      <x:c r="J36" s="2"/>
      <x:c r="K36" s="2"/>
      <x:c r="L36" s="2"/>
      <x:c r="M36" s="2"/>
      <x:c r="N36" s="2"/>
      <x:c r="O36" s="2"/>
      <x:c r="P36" s="2"/>
      <x:c r="Q36" s="2"/>
      <x:c r="R36" s="2"/>
      <x:c r="S36" s="2"/>
      <x:c r="T36" s="2"/>
      <x:c r="U36" s="2"/>
      <x:c r="V36" s="2"/>
      <x:c r="W36" s="2"/>
      <x:c r="X36" s="2"/>
      <x:c r="Y36" s="2"/>
      <x:c r="Z36" s="2"/>
      <x:c r="AA36" s="2"/>
      <x:c r="AB36" s="2"/>
      <x:c r="AC36" s="2"/>
      <x:c r="AD36" s="2"/>
      <x:c r="AE36" s="2"/>
      <x:c r="AF36" s="2"/>
      <x:c r="AG36" s="2"/>
      <x:c r="AH36" s="2"/>
      <x:c r="AI36" s="2"/>
      <x:c r="AJ36" s="2"/>
      <x:c r="AK36" s="2"/>
      <x:c r="AL36" s="2"/>
      <x:c r="AM36" s="2"/>
      <x:c r="AN36" s="2"/>
      <x:c r="AO36" s="2"/>
      <x:c r="AP36" s="2"/>
      <x:c r="AQ36" s="2"/>
      <x:c r="AR36" s="2"/>
      <x:c r="AS36" s="2"/>
    </x:row>
    <x:row r="37">
      <x:c r="B37" s="2"/>
      <x:c r="C37" s="2"/>
      <x:c r="D37" s="2"/>
      <x:c r="E37" s="2"/>
      <x:c r="F37" s="2"/>
      <x:c r="G37" s="2"/>
      <x:c r="H37" s="2"/>
      <x:c r="I37" s="2"/>
      <x:c r="J37" s="2"/>
      <x:c r="K37" s="2"/>
      <x:c r="L37" s="2"/>
      <x:c r="M37" s="2"/>
      <x:c r="N37" s="2"/>
      <x:c r="O37" s="2"/>
      <x:c r="P37" s="2"/>
      <x:c r="Q37" s="2"/>
      <x:c r="R37" s="2"/>
      <x:c r="S37" s="2"/>
      <x:c r="T37" s="2"/>
      <x:c r="U37" s="2"/>
      <x:c r="V37" s="2"/>
      <x:c r="W37" s="2"/>
      <x:c r="X37" s="2"/>
      <x:c r="Y37" s="2"/>
      <x:c r="Z37" s="2"/>
      <x:c r="AA37" s="2"/>
      <x:c r="AB37" s="2"/>
      <x:c r="AC37" s="2"/>
      <x:c r="AD37" s="2"/>
      <x:c r="AE37" s="2"/>
      <x:c r="AF37" s="2"/>
      <x:c r="AG37" s="2"/>
      <x:c r="AH37" s="2"/>
      <x:c r="AI37" s="2"/>
      <x:c r="AJ37" s="2"/>
      <x:c r="AK37" s="2"/>
      <x:c r="AL37" s="2"/>
      <x:c r="AM37" s="2"/>
      <x:c r="AN37" s="2"/>
      <x:c r="AO37" s="2"/>
      <x:c r="AP37" s="2"/>
      <x:c r="AQ37" s="2"/>
      <x:c r="AR37" s="2"/>
      <x:c r="AS37" s="2"/>
    </x:row>
    <x:row r="38">
      <x:c r="B38" s="2"/>
      <x:c r="C38" s="2"/>
      <x:c r="D38" s="2"/>
      <x:c r="E38" s="2"/>
      <x:c r="F38" s="2"/>
      <x:c r="G38" s="2"/>
      <x:c r="H38" s="2"/>
      <x:c r="I38" s="2"/>
      <x:c r="J38" s="2"/>
      <x:c r="K38" s="2"/>
      <x:c r="L38" s="2"/>
      <x:c r="M38" s="2"/>
      <x:c r="N38" s="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row>
    <x:row r="39">
      <x:c r="B39" s="2"/>
      <x:c r="C39" s="2"/>
      <x:c r="D39" s="2"/>
      <x:c r="E39" s="2"/>
      <x:c r="F39" s="2"/>
      <x:c r="G39" s="2"/>
      <x:c r="H39" s="2"/>
      <x:c r="I39" s="2"/>
      <x:c r="J39" s="2"/>
      <x:c r="K39" s="2"/>
      <x:c r="L39" s="2"/>
      <x:c r="M39" s="2"/>
      <x:c r="N39" s="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row>
    <x:row r="40">
      <x:c r="B40" s="2"/>
      <x:c r="C40" s="2"/>
      <x:c r="D40" s="2"/>
      <x:c r="E40" s="2"/>
      <x:c r="F40" s="2"/>
      <x:c r="G40" s="2"/>
      <x:c r="H40" s="2"/>
      <x:c r="I40" s="2"/>
      <x:c r="J40" s="2"/>
      <x:c r="K40" s="2"/>
      <x:c r="L40" s="2"/>
      <x:c r="M40" s="2"/>
      <x:c r="N40" s="2"/>
      <x:c r="O40" s="2"/>
      <x:c r="P40" s="2"/>
      <x:c r="Q40" s="2"/>
      <x:c r="R40" s="2"/>
      <x:c r="S40" s="2"/>
      <x:c r="T40" s="2"/>
      <x:c r="U40" s="2"/>
      <x:c r="V40" s="2"/>
      <x:c r="W40" s="2"/>
      <x:c r="X40" s="2"/>
      <x:c r="Y40" s="2"/>
      <x:c r="Z40" s="2"/>
      <x:c r="AA40" s="2"/>
      <x:c r="AB40" s="2"/>
      <x:c r="AC40" s="2"/>
      <x:c r="AD40" s="2"/>
      <x:c r="AE40" s="2"/>
      <x:c r="AF40" s="2"/>
      <x:c r="AG40" s="2"/>
      <x:c r="AH40" s="2"/>
      <x:c r="AI40" s="2"/>
      <x:c r="AJ40" s="2"/>
      <x:c r="AK40" s="2"/>
      <x:c r="AL40" s="2"/>
      <x:c r="AM40" s="2"/>
      <x:c r="AN40" s="2"/>
      <x:c r="AO40" s="2"/>
      <x:c r="AP40" s="2"/>
      <x:c r="AQ40" s="2"/>
      <x:c r="AR40" s="2"/>
      <x:c r="AS40" s="2"/>
    </x:row>
    <x:row r="41">
      <x:c r="B41" s="2"/>
      <x:c r="C41" s="2"/>
      <x:c r="D41" s="2"/>
      <x:c r="E41" s="2"/>
      <x:c r="F41" s="2"/>
      <x:c r="G41" s="2"/>
      <x:c r="H41" s="2"/>
      <x:c r="I41" s="2"/>
      <x:c r="J41" s="2"/>
      <x:c r="K41" s="2"/>
      <x:c r="L41" s="2"/>
      <x:c r="M41" s="2"/>
      <x:c r="N41" s="2"/>
      <x:c r="O41" s="2"/>
      <x:c r="P41" s="2"/>
      <x:c r="Q41" s="2"/>
      <x:c r="R41" s="2"/>
      <x:c r="S41" s="2"/>
      <x:c r="T41" s="2"/>
      <x:c r="U41" s="2"/>
      <x:c r="V41" s="2"/>
      <x:c r="W41" s="2"/>
      <x:c r="X41" s="2"/>
      <x:c r="Y41" s="2"/>
      <x:c r="Z41" s="2"/>
      <x:c r="AA41" s="2"/>
      <x:c r="AB41" s="2"/>
      <x:c r="AC41" s="2"/>
      <x:c r="AD41" s="2"/>
      <x:c r="AE41" s="2"/>
      <x:c r="AF41" s="2"/>
      <x:c r="AG41" s="2"/>
      <x:c r="AH41" s="2"/>
      <x:c r="AI41" s="2"/>
      <x:c r="AJ41" s="2"/>
      <x:c r="AK41" s="2"/>
      <x:c r="AL41" s="2"/>
      <x:c r="AM41" s="2"/>
      <x:c r="AN41" s="2"/>
      <x:c r="AO41" s="2"/>
      <x:c r="AP41" s="2"/>
      <x:c r="AQ41" s="2"/>
      <x:c r="AR41" s="2"/>
      <x:c r="AS41" s="2"/>
    </x:row>
    <x:row r="42">
      <x:c r="B42" s="2"/>
      <x:c r="C42" s="2"/>
      <x:c r="D42" s="2"/>
      <x:c r="E42" s="2"/>
      <x:c r="F42" s="2"/>
      <x:c r="G42" s="2"/>
      <x:c r="H42" s="2"/>
      <x:c r="I42" s="2"/>
      <x:c r="J42" s="2"/>
      <x:c r="K42" s="2"/>
      <x:c r="L42" s="2"/>
      <x:c r="M42" s="2"/>
      <x:c r="N42" s="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row>
    <x:row r="43">
      <x:c r="B43" s="2"/>
      <x:c r="C43" s="2"/>
      <x:c r="D43" s="2"/>
      <x:c r="E43" s="2"/>
      <x:c r="F43" s="2"/>
      <x:c r="G43" s="2"/>
      <x:c r="H43" s="2"/>
      <x:c r="I43" s="2"/>
      <x:c r="J43" s="2"/>
      <x:c r="K43" s="2"/>
      <x:c r="L43" s="2"/>
      <x:c r="M43" s="2"/>
      <x:c r="N43" s="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row>
    <x:row r="44">
      <x:c r="B44" s="2"/>
      <x:c r="C44" s="2"/>
      <x:c r="D44" s="2"/>
      <x:c r="E44" s="2"/>
      <x:c r="F44" s="2"/>
      <x:c r="G44" s="2"/>
      <x:c r="H44" s="2"/>
      <x:c r="I44" s="2"/>
      <x:c r="J44" s="2"/>
      <x:c r="K44" s="2"/>
      <x:c r="L44" s="2"/>
      <x:c r="M44" s="2"/>
      <x:c r="N44" s="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row>
    <x:row r="45">
      <x:c r="B45" s="2"/>
      <x:c r="C45" s="2"/>
      <x:c r="D45" s="2"/>
      <x:c r="E45" s="2"/>
      <x:c r="F45" s="2"/>
      <x:c r="G45" s="2"/>
      <x:c r="H45" s="2"/>
      <x:c r="I45" s="2"/>
      <x:c r="J45" s="2"/>
      <x:c r="K45" s="2"/>
      <x:c r="L45" s="2"/>
      <x:c r="M45" s="2"/>
      <x:c r="N45" s="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row>
    <x:row r="46">
      <x:c r="B46" s="2"/>
      <x:c r="C46" s="2"/>
      <x:c r="D46" s="2"/>
      <x:c r="E46" s="2"/>
      <x:c r="F46" s="2"/>
      <x:c r="G46" s="2"/>
      <x:c r="H46" s="2"/>
      <x:c r="I46" s="2"/>
      <x:c r="J46" s="2"/>
      <x:c r="K46" s="2"/>
      <x:c r="L46" s="2"/>
      <x:c r="M46" s="2"/>
      <x:c r="N46" s="2"/>
      <x:c r="O46" s="2"/>
      <x:c r="P46" s="2"/>
      <x:c r="Q46" s="2"/>
      <x:c r="R46" s="2"/>
      <x:c r="S46" s="2"/>
      <x:c r="T46" s="2"/>
      <x:c r="U46" s="2"/>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row>
    <x:row r="47">
      <x:c r="B47" s="2"/>
      <x:c r="C47" s="2"/>
      <x:c r="D47" s="2"/>
      <x:c r="E47" s="2"/>
      <x:c r="F47" s="2"/>
      <x:c r="G47" s="2"/>
      <x:c r="H47" s="2"/>
      <x:c r="I47" s="2"/>
      <x:c r="J47" s="2"/>
      <x:c r="K47" s="2"/>
      <x:c r="L47" s="2"/>
      <x:c r="M47" s="2"/>
      <x:c r="N47" s="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row>
    <x:row r="48">
      <x:c r="B48" s="2"/>
      <x:c r="C48" s="2"/>
      <x:c r="D48" s="2"/>
      <x:c r="E48" s="2"/>
      <x:c r="F48" s="2"/>
      <x:c r="G48" s="2"/>
      <x:c r="H48" s="2"/>
      <x:c r="I48" s="2"/>
      <x:c r="J48" s="2"/>
      <x:c r="K48" s="2"/>
      <x:c r="L48" s="2"/>
      <x:c r="M48" s="2"/>
      <x:c r="N48" s="2"/>
      <x:c r="O48" s="2"/>
      <x:c r="P48" s="2"/>
      <x:c r="Q48" s="2"/>
      <x:c r="R48" s="2"/>
      <x:c r="S48" s="2"/>
      <x:c r="T48" s="2"/>
      <x:c r="U48" s="2"/>
      <x:c r="V48" s="2"/>
      <x:c r="W48" s="2"/>
      <x:c r="X48" s="2"/>
      <x:c r="Y48" s="2"/>
      <x:c r="Z48" s="2"/>
      <x:c r="AA48" s="2"/>
      <x:c r="AB48" s="2"/>
      <x:c r="AC48" s="2"/>
      <x:c r="AD48" s="2"/>
      <x:c r="AE48" s="2"/>
      <x:c r="AF48" s="2"/>
      <x:c r="AG48" s="2"/>
      <x:c r="AH48" s="2"/>
      <x:c r="AI48" s="2"/>
      <x:c r="AJ48" s="2"/>
      <x:c r="AK48" s="2"/>
      <x:c r="AL48" s="2"/>
      <x:c r="AM48" s="2"/>
      <x:c r="AN48" s="2"/>
      <x:c r="AO48" s="2"/>
      <x:c r="AP48" s="2"/>
      <x:c r="AQ48" s="2"/>
      <x:c r="AR48" s="2"/>
      <x:c r="AS48" s="2"/>
    </x:row>
    <x:row r="49">
      <x:c r="B49" s="2"/>
      <x:c r="C49" s="2"/>
      <x:c r="D49" s="2"/>
      <x:c r="E49" s="2"/>
      <x:c r="F49" s="2"/>
      <x:c r="G49" s="2"/>
      <x:c r="H49" s="2"/>
      <x:c r="I49" s="2"/>
      <x:c r="J49" s="2"/>
      <x:c r="K49" s="2"/>
      <x:c r="L49" s="2"/>
      <x:c r="M49" s="2"/>
      <x:c r="N49" s="2"/>
      <x:c r="O49" s="2"/>
      <x:c r="P49" s="2"/>
      <x:c r="Q49" s="2"/>
      <x:c r="R49" s="2"/>
      <x:c r="S49" s="2"/>
      <x:c r="T49" s="2"/>
      <x:c r="U49" s="2"/>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row>
    <x:row r="50">
      <x:c r="B50" s="2"/>
      <x:c r="C50" s="2"/>
      <x:c r="D50" s="2"/>
      <x:c r="E50" s="2"/>
      <x:c r="F50" s="2"/>
      <x:c r="G50" s="2"/>
      <x:c r="H50" s="2"/>
      <x:c r="I50" s="2"/>
      <x:c r="J50" s="2"/>
      <x:c r="K50" s="2"/>
      <x:c r="L50" s="2"/>
      <x:c r="M50" s="2"/>
      <x:c r="N50" s="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row>
    <x:row r="51">
      <x:c r="B51" s="2"/>
      <x:c r="C51" s="2"/>
      <x:c r="D51" s="2"/>
      <x:c r="E51" s="2"/>
      <x:c r="F51" s="2"/>
      <x:c r="G51" s="2"/>
      <x:c r="H51" s="2"/>
      <x:c r="I51" s="2"/>
      <x:c r="J51" s="2"/>
      <x:c r="K51" s="2"/>
      <x:c r="L51" s="2"/>
      <x:c r="M51" s="2"/>
      <x:c r="N51" s="2"/>
      <x:c r="O51" s="2"/>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row>
    <x:row r="52">
      <x:c r="B52" s="2"/>
      <x:c r="C52" s="2"/>
      <x:c r="D52" s="2"/>
      <x:c r="E52" s="2"/>
      <x:c r="F52" s="2"/>
      <x:c r="G52" s="2"/>
      <x:c r="H52" s="2"/>
      <x:c r="I52" s="2"/>
      <x:c r="J52" s="2"/>
      <x:c r="K52" s="2"/>
      <x:c r="L52" s="2"/>
      <x:c r="M52" s="2"/>
      <x:c r="N52" s="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row>
    <x:row r="53">
      <x:c r="B53" s="2"/>
      <x:c r="C53" s="2"/>
      <x:c r="D53" s="2"/>
      <x:c r="E53" s="2"/>
      <x:c r="F53" s="2"/>
      <x:c r="G53" s="2"/>
      <x:c r="H53" s="2"/>
      <x:c r="I53" s="2"/>
      <x:c r="J53" s="2"/>
      <x:c r="K53" s="2"/>
      <x:c r="L53" s="2"/>
      <x:c r="M53" s="2"/>
      <x:c r="N53" s="2"/>
      <x:c r="O53" s="2"/>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row>
    <x:row r="54">
      <x:c r="B54" s="2"/>
      <x:c r="C54" s="2"/>
      <x:c r="D54" s="2"/>
      <x:c r="E54" s="2"/>
      <x:c r="F54" s="2"/>
      <x:c r="G54" s="2"/>
      <x:c r="H54" s="2"/>
      <x:c r="I54" s="2"/>
      <x:c r="J54" s="2"/>
      <x:c r="K54" s="2"/>
      <x:c r="L54" s="2"/>
      <x:c r="M54" s="2"/>
      <x:c r="N54" s="2"/>
      <x:c r="O54" s="2"/>
      <x:c r="P54" s="2"/>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row>
    <x:row r="55">
      <x:c r="B55" s="2"/>
      <x:c r="C55" s="2"/>
      <x:c r="D55" s="2"/>
      <x:c r="E55" s="2"/>
      <x:c r="F55" s="2"/>
      <x:c r="G55" s="2"/>
      <x:c r="H55" s="2"/>
      <x:c r="I55" s="2"/>
      <x:c r="J55" s="2"/>
      <x:c r="K55" s="2"/>
      <x:c r="L55" s="2"/>
      <x:c r="M55" s="2"/>
      <x:c r="N55" s="2"/>
      <x:c r="O55" s="2"/>
      <x:c r="P55" s="2"/>
      <x:c r="Q55" s="2"/>
      <x:c r="R55" s="2"/>
      <x:c r="S55" s="2"/>
      <x:c r="T55" s="2"/>
      <x:c r="U55" s="2"/>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row>
    <x:row r="56">
      <x:c r="B56" s="2"/>
      <x:c r="C56" s="2"/>
      <x:c r="D56" s="2"/>
      <x:c r="E56" s="2"/>
      <x:c r="F56" s="2"/>
      <x:c r="G56" s="2"/>
      <x:c r="H56" s="2"/>
      <x:c r="I56" s="2"/>
      <x:c r="J56" s="2"/>
      <x:c r="K56" s="2"/>
      <x:c r="L56" s="2"/>
      <x:c r="M56" s="2"/>
      <x:c r="N56" s="2"/>
      <x:c r="O56" s="2"/>
      <x:c r="P56" s="2"/>
      <x:c r="Q56" s="2"/>
      <x:c r="R56" s="2"/>
      <x:c r="S56" s="2"/>
      <x:c r="T56" s="2"/>
      <x:c r="U56" s="2"/>
      <x:c r="V56" s="2"/>
      <x:c r="W56" s="2"/>
      <x:c r="X56" s="2"/>
      <x:c r="Y56" s="2"/>
      <x:c r="Z56" s="2"/>
      <x:c r="AA56" s="2"/>
      <x:c r="AB56" s="2"/>
      <x:c r="AC56" s="2"/>
      <x:c r="AD56" s="2"/>
      <x:c r="AE56" s="2"/>
      <x:c r="AF56" s="2"/>
      <x:c r="AG56" s="2"/>
      <x:c r="AH56" s="2"/>
      <x:c r="AI56" s="2"/>
      <x:c r="AJ56" s="2"/>
      <x:c r="AK56" s="2"/>
      <x:c r="AL56" s="2"/>
      <x:c r="AM56" s="2"/>
      <x:c r="AN56" s="2"/>
      <x:c r="AO56" s="2"/>
      <x:c r="AP56" s="2"/>
      <x:c r="AQ56" s="2"/>
      <x:c r="AR56" s="2"/>
      <x:c r="AS56" s="2"/>
    </x:row>
    <x:row r="57">
      <x:c r="B57" s="2"/>
      <x:c r="C57" s="2"/>
      <x:c r="D57" s="2"/>
      <x:c r="E57" s="2"/>
      <x:c r="F57" s="2"/>
      <x:c r="G57" s="2"/>
      <x:c r="H57" s="2"/>
      <x:c r="I57" s="2"/>
      <x:c r="J57" s="2"/>
      <x:c r="K57" s="2"/>
      <x:c r="L57" s="2"/>
      <x:c r="M57" s="2"/>
      <x:c r="N57" s="2"/>
      <x:c r="O57" s="2"/>
      <x:c r="P57" s="2"/>
      <x:c r="Q57" s="2"/>
      <x:c r="R57" s="2"/>
      <x:c r="S57" s="2"/>
      <x:c r="T57" s="2"/>
      <x:c r="U57" s="2"/>
      <x:c r="V57" s="2"/>
      <x:c r="W57" s="2"/>
      <x:c r="X57" s="2"/>
      <x:c r="Y57" s="2"/>
      <x:c r="Z57" s="2"/>
      <x:c r="AA57" s="2"/>
      <x:c r="AB57" s="2"/>
      <x:c r="AC57" s="2"/>
      <x:c r="AD57" s="2"/>
      <x:c r="AE57" s="2"/>
      <x:c r="AF57" s="2"/>
      <x:c r="AG57" s="2"/>
      <x:c r="AH57" s="2"/>
      <x:c r="AI57" s="2"/>
      <x:c r="AJ57" s="2"/>
      <x:c r="AK57" s="2"/>
      <x:c r="AL57" s="2"/>
      <x:c r="AM57" s="2"/>
      <x:c r="AN57" s="2"/>
      <x:c r="AO57" s="2"/>
      <x:c r="AP57" s="2"/>
      <x:c r="AQ57" s="2"/>
      <x:c r="AR57" s="2"/>
      <x:c r="AS57" s="2"/>
    </x:row>
    <x:row r="58">
      <x:c r="B58" s="2"/>
      <x:c r="C58" s="2"/>
      <x:c r="D58" s="2"/>
      <x:c r="E58" s="2"/>
      <x:c r="F58" s="2"/>
      <x:c r="G58" s="2"/>
      <x:c r="H58" s="2"/>
      <x:c r="I58" s="2"/>
      <x:c r="J58" s="2"/>
      <x:c r="K58" s="2"/>
      <x:c r="L58" s="2"/>
      <x:c r="M58" s="2"/>
      <x:c r="N58" s="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row>
    <x:row r="59">
      <x:c r="B59" s="2"/>
      <x:c r="C59" s="2"/>
      <x:c r="D59" s="2"/>
      <x:c r="E59" s="2"/>
      <x:c r="F59" s="2"/>
      <x:c r="G59" s="2"/>
      <x:c r="H59" s="2"/>
      <x:c r="I59" s="2"/>
      <x:c r="J59" s="2"/>
      <x:c r="K59" s="2"/>
      <x:c r="L59" s="2"/>
      <x:c r="M59" s="2"/>
      <x:c r="N59" s="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row>
    <x:row r="60">
      <x:c r="B60" s="2"/>
      <x:c r="C60" s="2"/>
      <x:c r="D60" s="2"/>
      <x:c r="E60" s="2"/>
      <x:c r="F60" s="2"/>
      <x:c r="G60" s="2"/>
      <x:c r="H60" s="2"/>
      <x:c r="I60" s="2"/>
      <x:c r="J60" s="2"/>
      <x:c r="K60" s="2"/>
      <x:c r="L60" s="2"/>
      <x:c r="M60" s="2"/>
      <x:c r="N60" s="2"/>
      <x:c r="O60" s="2"/>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row>
    <x:row r="61">
      <x:c r="B61" s="2"/>
      <x:c r="C61" s="2"/>
      <x:c r="D61" s="2"/>
      <x:c r="E61" s="2"/>
      <x:c r="F61" s="2"/>
      <x:c r="G61" s="2"/>
      <x:c r="H61" s="2"/>
      <x:c r="I61" s="2"/>
      <x:c r="J61" s="2"/>
      <x:c r="K61" s="2"/>
      <x:c r="L61" s="2"/>
      <x:c r="M61" s="2"/>
      <x:c r="N61" s="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row>
    <x:row r="62">
      <x:c r="B62" s="2"/>
      <x:c r="C62" s="2"/>
      <x:c r="D62" s="2"/>
      <x:c r="E62" s="2"/>
      <x:c r="F62" s="2"/>
      <x:c r="G62" s="2"/>
      <x:c r="H62" s="2"/>
      <x:c r="I62" s="2"/>
      <x:c r="J62" s="2"/>
      <x:c r="K62" s="2"/>
      <x:c r="L62" s="2"/>
      <x:c r="M62" s="2"/>
      <x:c r="N62" s="2"/>
      <x:c r="O62" s="2"/>
      <x:c r="P62" s="2"/>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row>
    <x:row r="63">
      <x:c r="B63" s="2"/>
      <x:c r="C63" s="2"/>
      <x:c r="D63" s="2"/>
      <x:c r="E63" s="2"/>
      <x:c r="F63" s="2"/>
      <x:c r="G63" s="2"/>
      <x:c r="H63" s="2"/>
      <x:c r="I63" s="2"/>
      <x:c r="J63" s="2"/>
      <x:c r="K63" s="2"/>
      <x:c r="L63" s="2"/>
      <x:c r="M63" s="2"/>
      <x:c r="N63" s="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row>
    <x:row r="64">
      <x:c r="B64" s="2"/>
      <x:c r="C64" s="2"/>
      <x:c r="D64" s="2"/>
      <x:c r="E64" s="2"/>
      <x:c r="F64" s="2"/>
      <x:c r="G64" s="2"/>
      <x:c r="H64" s="2"/>
      <x:c r="I64" s="2"/>
      <x:c r="J64" s="2"/>
      <x:c r="K64" s="2"/>
      <x:c r="L64" s="2"/>
      <x:c r="M64" s="2"/>
      <x:c r="N64" s="2"/>
      <x:c r="O64" s="2"/>
      <x:c r="P64" s="2"/>
      <x:c r="Q64" s="2"/>
      <x:c r="R64" s="2"/>
      <x:c r="S64" s="2"/>
      <x:c r="T64" s="2"/>
      <x:c r="U64" s="2"/>
      <x:c r="V64" s="2"/>
      <x:c r="W64" s="2"/>
      <x:c r="X64" s="2"/>
      <x:c r="Y64" s="2"/>
      <x:c r="Z64" s="2"/>
      <x:c r="AA64" s="2"/>
      <x:c r="AB64" s="2"/>
      <x:c r="AC64" s="2"/>
      <x:c r="AD64" s="2"/>
      <x:c r="AE64" s="2"/>
      <x:c r="AF64" s="2"/>
      <x:c r="AG64" s="2"/>
      <x:c r="AH64" s="2"/>
      <x:c r="AI64" s="2"/>
      <x:c r="AJ64" s="2"/>
      <x:c r="AK64" s="2"/>
      <x:c r="AL64" s="2"/>
      <x:c r="AM64" s="2"/>
      <x:c r="AN64" s="2"/>
      <x:c r="AO64" s="2"/>
      <x:c r="AP64" s="2"/>
      <x:c r="AQ64" s="2"/>
      <x:c r="AR64" s="2"/>
      <x:c r="AS64" s="2"/>
    </x:row>
    <x:row r="65">
      <x:c r="B65" s="2"/>
      <x:c r="C65" s="2"/>
      <x:c r="D65" s="2"/>
      <x:c r="E65" s="2"/>
      <x:c r="F65" s="2"/>
      <x:c r="G65" s="2"/>
      <x:c r="H65" s="2"/>
      <x:c r="I65" s="2"/>
      <x:c r="J65" s="2"/>
      <x:c r="K65" s="2"/>
      <x:c r="L65" s="2"/>
      <x:c r="M65" s="2"/>
      <x:c r="N65" s="2"/>
      <x:c r="O65" s="2"/>
      <x:c r="P65" s="2"/>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row>
    <x:row r="66">
      <x:c r="B66" s="2"/>
      <x:c r="C66" s="2"/>
      <x:c r="D66" s="2"/>
      <x:c r="E66" s="2"/>
      <x:c r="F66" s="2"/>
      <x:c r="G66" s="2"/>
      <x:c r="H66" s="2"/>
      <x:c r="I66" s="2"/>
      <x:c r="J66" s="2"/>
      <x:c r="K66" s="2"/>
      <x:c r="L66" s="2"/>
      <x:c r="M66" s="2"/>
      <x:c r="N66" s="2"/>
      <x:c r="O66" s="2"/>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row>
    <x:row r="67">
      <x:c r="B67" s="2"/>
      <x:c r="C67" s="2"/>
      <x:c r="D67" s="2"/>
      <x:c r="E67" s="2"/>
      <x:c r="F67" s="2"/>
      <x:c r="G67" s="2"/>
      <x:c r="H67" s="2"/>
      <x:c r="I67" s="2"/>
      <x:c r="J67" s="2"/>
      <x:c r="K67" s="2"/>
      <x:c r="L67" s="2"/>
      <x:c r="M67" s="2"/>
      <x:c r="N67" s="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row>
    <x:row r="68">
      <x:c r="B68" s="2"/>
      <x:c r="C68" s="2"/>
      <x:c r="D68" s="2"/>
      <x:c r="E68" s="2"/>
      <x:c r="F68" s="2"/>
      <x:c r="G68" s="2"/>
      <x:c r="H68" s="2"/>
      <x:c r="I68" s="2"/>
      <x:c r="J68" s="2"/>
      <x:c r="K68" s="2"/>
      <x:c r="L68" s="2"/>
      <x:c r="M68" s="2"/>
      <x:c r="N68" s="2"/>
      <x:c r="O68" s="2"/>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row>
    <x:row r="69">
      <x:c r="B69" s="2"/>
      <x:c r="C69" s="2"/>
      <x:c r="D69" s="2"/>
      <x:c r="E69" s="2"/>
      <x:c r="F69" s="2"/>
      <x:c r="G69" s="2"/>
      <x:c r="H69" s="2"/>
      <x:c r="I69" s="2"/>
      <x:c r="J69" s="2"/>
      <x:c r="K69" s="2"/>
      <x:c r="L69" s="2"/>
      <x:c r="M69" s="2"/>
      <x:c r="N69" s="2"/>
      <x:c r="O69" s="2"/>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row>
    <x:row r="70">
      <x:c r="B70" s="2"/>
      <x:c r="C70" s="2"/>
      <x:c r="D70" s="2"/>
      <x:c r="E70" s="2"/>
      <x:c r="F70" s="2"/>
      <x:c r="G70" s="2"/>
      <x:c r="H70" s="2"/>
      <x:c r="I70" s="2"/>
      <x:c r="J70" s="2"/>
      <x:c r="K70" s="2"/>
      <x:c r="L70" s="2"/>
      <x:c r="M70" s="2"/>
      <x:c r="N70" s="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row>
    <x:row r="71">
      <x:c r="B71" s="2"/>
      <x:c r="C71" s="2"/>
      <x:c r="D71" s="2"/>
      <x:c r="E71" s="2"/>
      <x:c r="F71" s="2"/>
      <x:c r="G71" s="2"/>
      <x:c r="H71" s="2"/>
      <x:c r="I71" s="2"/>
      <x:c r="J71" s="2"/>
      <x:c r="K71" s="2"/>
      <x:c r="L71" s="2"/>
      <x:c r="M71" s="2"/>
      <x:c r="N71" s="2"/>
      <x:c r="O71" s="2"/>
      <x:c r="P71" s="2"/>
      <x:c r="Q71" s="2"/>
      <x:c r="R71" s="2"/>
      <x:c r="S71" s="2"/>
      <x:c r="T71" s="2"/>
      <x:c r="U71" s="2"/>
      <x:c r="V71" s="2"/>
      <x:c r="W71" s="2"/>
      <x:c r="X71" s="2"/>
      <x:c r="Y71" s="2"/>
      <x:c r="Z71" s="2"/>
      <x:c r="AA71" s="2"/>
      <x:c r="AB71" s="2"/>
      <x:c r="AC71" s="2"/>
      <x:c r="AD71" s="2"/>
      <x:c r="AE71" s="2"/>
      <x:c r="AF71" s="2"/>
      <x:c r="AG71" s="2"/>
      <x:c r="AH71" s="2"/>
      <x:c r="AI71" s="2"/>
      <x:c r="AJ71" s="2"/>
      <x:c r="AK71" s="2"/>
      <x:c r="AL71" s="2"/>
      <x:c r="AM71" s="2"/>
      <x:c r="AN71" s="2"/>
      <x:c r="AO71" s="2"/>
      <x:c r="AP71" s="2"/>
      <x:c r="AQ71" s="2"/>
      <x:c r="AR71" s="2"/>
      <x:c r="AS71" s="2"/>
    </x:row>
    <x:row r="7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c r="AB72" s="2"/>
      <x:c r="AC72" s="2"/>
      <x:c r="AD72" s="2"/>
      <x:c r="AE72" s="2"/>
      <x:c r="AF72" s="2"/>
      <x:c r="AG72" s="2"/>
      <x:c r="AH72" s="2"/>
      <x:c r="AI72" s="2"/>
      <x:c r="AJ72" s="2"/>
      <x:c r="AK72" s="2"/>
      <x:c r="AL72" s="2"/>
      <x:c r="AM72" s="2"/>
      <x:c r="AN72" s="2"/>
      <x:c r="AO72" s="2"/>
      <x:c r="AP72" s="2"/>
      <x:c r="AQ72" s="2"/>
      <x:c r="AR72" s="2"/>
      <x:c r="AS72" s="2"/>
    </x:row>
    <x:row r="73">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row>
    <x:row r="74">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row>
    <x:row r="75">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row>
    <x:row r="76">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row>
    <x:row r="77">
      <x:c r="B77" s="2"/>
      <x:c r="C77" s="2"/>
      <x:c r="D77" s="2"/>
      <x:c r="E77" s="2"/>
      <x:c r="F77" s="2"/>
      <x:c r="G77" s="2"/>
      <x:c r="H77" s="2"/>
      <x:c r="I77" s="2"/>
      <x:c r="J77" s="2"/>
      <x:c r="K77" s="2"/>
      <x:c r="L77" s="2"/>
      <x:c r="M77" s="2"/>
      <x:c r="N77" s="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row>
    <x:row r="78">
      <x:c r="B78" s="2"/>
      <x:c r="C78" s="2"/>
      <x:c r="D78" s="2"/>
      <x:c r="E78" s="2"/>
      <x:c r="F78" s="2"/>
      <x:c r="G78" s="2"/>
      <x:c r="H78" s="2"/>
      <x:c r="I78" s="2"/>
      <x:c r="J78" s="2"/>
      <x:c r="K78" s="2"/>
      <x:c r="L78" s="2"/>
      <x:c r="M78" s="2"/>
      <x:c r="N78" s="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row>
    <x:row r="79">
      <x:c r="B79" s="2"/>
      <x:c r="C79" s="2"/>
      <x:c r="D79" s="2"/>
      <x:c r="E79" s="2"/>
      <x:c r="F79" s="2"/>
      <x:c r="G79" s="2"/>
      <x:c r="H79" s="2"/>
      <x:c r="I79" s="2"/>
      <x:c r="J79" s="2"/>
      <x:c r="K79" s="2"/>
      <x:c r="L79" s="2"/>
      <x:c r="M79" s="2"/>
      <x:c r="N79" s="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row>
    <x:row r="80">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row>
    <x:row r="81">
      <x:c r="B81" s="2"/>
      <x:c r="C81" s="2"/>
      <x:c r="D81" s="2"/>
      <x:c r="E81" s="2"/>
      <x:c r="F81" s="2"/>
      <x:c r="G81" s="2"/>
      <x:c r="H81" s="2"/>
      <x:c r="I81" s="2"/>
      <x:c r="J81" s="2"/>
      <x:c r="K81" s="2"/>
      <x:c r="L81" s="2"/>
      <x:c r="M81" s="2"/>
      <x:c r="N81" s="2"/>
      <x:c r="O81" s="2"/>
      <x:c r="P81" s="2"/>
      <x:c r="Q81" s="2"/>
      <x:c r="R81" s="2"/>
      <x:c r="S81" s="2"/>
      <x:c r="T81" s="2"/>
      <x:c r="U81" s="2"/>
      <x:c r="V81" s="2"/>
      <x:c r="W81" s="2"/>
      <x:c r="X81" s="2"/>
      <x:c r="Y81" s="2"/>
      <x:c r="Z81" s="2"/>
      <x:c r="AA81" s="2"/>
      <x:c r="AB81" s="2"/>
      <x:c r="AC81" s="2"/>
      <x:c r="AD81" s="2"/>
      <x:c r="AE81" s="2"/>
      <x:c r="AF81" s="2"/>
      <x:c r="AG81" s="2"/>
      <x:c r="AH81" s="2"/>
      <x:c r="AI81" s="2"/>
      <x:c r="AJ81" s="2"/>
      <x:c r="AK81" s="2"/>
      <x:c r="AL81" s="2"/>
      <x:c r="AM81" s="2"/>
      <x:c r="AN81" s="2"/>
      <x:c r="AO81" s="2"/>
      <x:c r="AP81" s="2"/>
      <x:c r="AQ81" s="2"/>
      <x:c r="AR81" s="2"/>
      <x:c r="AS81" s="2"/>
    </x:row>
    <x:row r="8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c r="AB82" s="2"/>
      <x:c r="AC82" s="2"/>
      <x:c r="AD82" s="2"/>
      <x:c r="AE82" s="2"/>
      <x:c r="AF82" s="2"/>
      <x:c r="AG82" s="2"/>
      <x:c r="AH82" s="2"/>
      <x:c r="AI82" s="2"/>
      <x:c r="AJ82" s="2"/>
      <x:c r="AK82" s="2"/>
      <x:c r="AL82" s="2"/>
      <x:c r="AM82" s="2"/>
      <x:c r="AN82" s="2"/>
      <x:c r="AO82" s="2"/>
      <x:c r="AP82" s="2"/>
      <x:c r="AQ82" s="2"/>
      <x:c r="AR82" s="2"/>
      <x:c r="AS82" s="2"/>
    </x:row>
    <x:row r="83">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row>
    <x:row r="84">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row>
    <x:row r="85">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row>
    <x:row r="86">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row>
    <x:row r="87">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row>
    <x:row r="88">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row>
    <x:row r="89">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row>
    <x:row r="90">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c r="AB90" s="2"/>
      <x:c r="AC90" s="2"/>
      <x:c r="AD90" s="2"/>
      <x:c r="AE90" s="2"/>
      <x:c r="AF90" s="2"/>
      <x:c r="AG90" s="2"/>
      <x:c r="AH90" s="2"/>
      <x:c r="AI90" s="2"/>
      <x:c r="AJ90" s="2"/>
      <x:c r="AK90" s="2"/>
      <x:c r="AL90" s="2"/>
      <x:c r="AM90" s="2"/>
      <x:c r="AN90" s="2"/>
      <x:c r="AO90" s="2"/>
      <x:c r="AP90" s="2"/>
      <x:c r="AQ90" s="2"/>
      <x:c r="AR90" s="2"/>
      <x:c r="AS90" s="2"/>
    </x:row>
    <x:row r="91">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row>
    <x:row r="9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row>
    <x:row r="93">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row>
    <x:row r="94">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row>
    <x:row r="95">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row>
    <x:row r="96">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row>
    <x:row r="97">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c r="AB97" s="2"/>
      <x:c r="AC97" s="2"/>
      <x:c r="AD97" s="2"/>
      <x:c r="AE97" s="2"/>
      <x:c r="AF97" s="2"/>
      <x:c r="AG97" s="2"/>
      <x:c r="AH97" s="2"/>
      <x:c r="AI97" s="2"/>
      <x:c r="AJ97" s="2"/>
      <x:c r="AK97" s="2"/>
      <x:c r="AL97" s="2"/>
      <x:c r="AM97" s="2"/>
      <x:c r="AN97" s="2"/>
      <x:c r="AO97" s="2"/>
      <x:c r="AP97" s="2"/>
      <x:c r="AQ97" s="2"/>
      <x:c r="AR97" s="2"/>
      <x:c r="AS97" s="2"/>
    </x:row>
    <x:row r="98">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c r="AB98" s="2"/>
      <x:c r="AC98" s="2"/>
      <x:c r="AD98" s="2"/>
      <x:c r="AE98" s="2"/>
      <x:c r="AF98" s="2"/>
      <x:c r="AG98" s="2"/>
      <x:c r="AH98" s="2"/>
      <x:c r="AI98" s="2"/>
      <x:c r="AJ98" s="2"/>
      <x:c r="AK98" s="2"/>
      <x:c r="AL98" s="2"/>
      <x:c r="AM98" s="2"/>
      <x:c r="AN98" s="2"/>
      <x:c r="AO98" s="2"/>
      <x:c r="AP98" s="2"/>
      <x:c r="AQ98" s="2"/>
      <x:c r="AR98" s="2"/>
      <x:c r="AS98" s="2"/>
    </x:row>
    <x:row r="99">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row>
    <x:row r="100">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row>
    <x:row r="101">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row>
    <x:row r="10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row>
    <x:row r="103">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row>
    <x:row r="104">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c r="AA104" s="2"/>
      <x:c r="AB104" s="2"/>
      <x:c r="AC104" s="2"/>
      <x:c r="AD104" s="2"/>
      <x:c r="AE104" s="2"/>
      <x:c r="AF104" s="2"/>
      <x:c r="AG104" s="2"/>
      <x:c r="AH104" s="2"/>
      <x:c r="AI104" s="2"/>
      <x:c r="AJ104" s="2"/>
      <x:c r="AK104" s="2"/>
      <x:c r="AL104" s="2"/>
      <x:c r="AM104" s="2"/>
      <x:c r="AN104" s="2"/>
      <x:c r="AO104" s="2"/>
      <x:c r="AP104" s="2"/>
      <x:c r="AQ104" s="2"/>
      <x:c r="AR104" s="2"/>
      <x:c r="AS104" s="2"/>
    </x:row>
    <x:row r="105">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row>
    <x:row r="106">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row>
    <x:row r="107">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row>
    <x:row r="108">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row>
    <x:row r="109">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row>
    <x:row r="110">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c r="AA110" s="2"/>
      <x:c r="AB110" s="2"/>
      <x:c r="AC110" s="2"/>
      <x:c r="AD110" s="2"/>
      <x:c r="AE110" s="2"/>
      <x:c r="AF110" s="2"/>
      <x:c r="AG110" s="2"/>
      <x:c r="AH110" s="2"/>
      <x:c r="AI110" s="2"/>
      <x:c r="AJ110" s="2"/>
      <x:c r="AK110" s="2"/>
      <x:c r="AL110" s="2"/>
      <x:c r="AM110" s="2"/>
      <x:c r="AN110" s="2"/>
      <x:c r="AO110" s="2"/>
      <x:c r="AP110" s="2"/>
      <x:c r="AQ110" s="2"/>
      <x:c r="AR110" s="2"/>
      <x:c r="AS110" s="2"/>
    </x:row>
    <x:row r="111">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row>
    <x:row r="11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row>
    <x:row r="113">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row>
    <x:row r="114">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row>
    <x:row r="115">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row>
    <x:row r="116">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row>
    <x:row r="117">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c r="AB117" s="2"/>
      <x:c r="AC117" s="2"/>
      <x:c r="AD117" s="2"/>
      <x:c r="AE117" s="2"/>
      <x:c r="AF117" s="2"/>
      <x:c r="AG117" s="2"/>
      <x:c r="AH117" s="2"/>
      <x:c r="AI117" s="2"/>
      <x:c r="AJ117" s="2"/>
      <x:c r="AK117" s="2"/>
      <x:c r="AL117" s="2"/>
      <x:c r="AM117" s="2"/>
      <x:c r="AN117" s="2"/>
      <x:c r="AO117" s="2"/>
      <x:c r="AP117" s="2"/>
      <x:c r="AQ117" s="2"/>
      <x:c r="AR117" s="2"/>
      <x:c r="AS117" s="2"/>
    </x:row>
    <x:row r="118">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row>
    <x:row r="119">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row>
    <x:row r="120">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row>
    <x:row r="121">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row>
    <x:row r="12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row>
    <x:row r="123">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row>
    <x:row r="124">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row>
    <x:row r="125">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c r="AA125" s="2"/>
      <x:c r="AB125" s="2"/>
      <x:c r="AC125" s="2"/>
      <x:c r="AD125" s="2"/>
      <x:c r="AE125" s="2"/>
      <x:c r="AF125" s="2"/>
      <x:c r="AG125" s="2"/>
      <x:c r="AH125" s="2"/>
      <x:c r="AI125" s="2"/>
      <x:c r="AJ125" s="2"/>
      <x:c r="AK125" s="2"/>
      <x:c r="AL125" s="2"/>
      <x:c r="AM125" s="2"/>
      <x:c r="AN125" s="2"/>
      <x:c r="AO125" s="2"/>
      <x:c r="AP125" s="2"/>
      <x:c r="AQ125" s="2"/>
      <x:c r="AR125" s="2"/>
      <x:c r="AS125" s="2"/>
    </x:row>
    <x:row r="126">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row>
    <x:row r="127">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row>
    <x:row r="128">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row>
    <x:row r="129">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row>
    <x:row r="130">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row>
    <x:row r="131">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row>
    <x:row r="13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row>
    <x:row r="133">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row>
    <x:row r="134">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c r="AA134" s="2"/>
      <x:c r="AB134" s="2"/>
      <x:c r="AC134" s="2"/>
      <x:c r="AD134" s="2"/>
      <x:c r="AE134" s="2"/>
      <x:c r="AF134" s="2"/>
      <x:c r="AG134" s="2"/>
      <x:c r="AH134" s="2"/>
      <x:c r="AI134" s="2"/>
      <x:c r="AJ134" s="2"/>
      <x:c r="AK134" s="2"/>
      <x:c r="AL134" s="2"/>
      <x:c r="AM134" s="2"/>
      <x:c r="AN134" s="2"/>
      <x:c r="AO134" s="2"/>
      <x:c r="AP134" s="2"/>
      <x:c r="AQ134" s="2"/>
      <x:c r="AR134" s="2"/>
      <x:c r="AS134" s="2"/>
    </x:row>
    <x:row r="135">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c r="AA135" s="2"/>
      <x:c r="AB135" s="2"/>
      <x:c r="AC135" s="2"/>
      <x:c r="AD135" s="2"/>
      <x:c r="AE135" s="2"/>
      <x:c r="AF135" s="2"/>
      <x:c r="AG135" s="2"/>
      <x:c r="AH135" s="2"/>
      <x:c r="AI135" s="2"/>
      <x:c r="AJ135" s="2"/>
      <x:c r="AK135" s="2"/>
      <x:c r="AL135" s="2"/>
      <x:c r="AM135" s="2"/>
      <x:c r="AN135" s="2"/>
      <x:c r="AO135" s="2"/>
      <x:c r="AP135" s="2"/>
      <x:c r="AQ135" s="2"/>
      <x:c r="AR135" s="2"/>
      <x:c r="AS135" s="2"/>
    </x:row>
    <x:row r="136">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row>
    <x:row r="137">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row>
    <x:row r="138">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row>
    <x:row r="139">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row>
    <x:row r="140">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row>
    <x:row r="141">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row>
    <x:row r="14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row>
    <x:row r="143">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c r="AA143" s="2"/>
      <x:c r="AB143" s="2"/>
      <x:c r="AC143" s="2"/>
      <x:c r="AD143" s="2"/>
      <x:c r="AE143" s="2"/>
      <x:c r="AF143" s="2"/>
      <x:c r="AG143" s="2"/>
      <x:c r="AH143" s="2"/>
      <x:c r="AI143" s="2"/>
      <x:c r="AJ143" s="2"/>
      <x:c r="AK143" s="2"/>
      <x:c r="AL143" s="2"/>
      <x:c r="AM143" s="2"/>
      <x:c r="AN143" s="2"/>
      <x:c r="AO143" s="2"/>
      <x:c r="AP143" s="2"/>
      <x:c r="AQ143" s="2"/>
      <x:c r="AR143" s="2"/>
      <x:c r="AS143" s="2"/>
    </x:row>
    <x:row r="144">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row>
    <x:row r="145">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row>
    <x:row r="146">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row>
    <x:row r="147">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row>
    <x:row r="148">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row>
    <x:row r="149">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row>
    <x:row r="150">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row>
    <x:row r="151">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row>
    <x:row r="15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c r="AB152" s="2"/>
      <x:c r="AC152" s="2"/>
      <x:c r="AD152" s="2"/>
      <x:c r="AE152" s="2"/>
      <x:c r="AF152" s="2"/>
      <x:c r="AG152" s="2"/>
      <x:c r="AH152" s="2"/>
      <x:c r="AI152" s="2"/>
      <x:c r="AJ152" s="2"/>
      <x:c r="AK152" s="2"/>
      <x:c r="AL152" s="2"/>
      <x:c r="AM152" s="2"/>
      <x:c r="AN152" s="2"/>
      <x:c r="AO152" s="2"/>
      <x:c r="AP152" s="2"/>
      <x:c r="AQ152" s="2"/>
      <x:c r="AR152" s="2"/>
      <x:c r="AS152" s="2"/>
    </x:row>
    <x:row r="153">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c r="AB153" s="2"/>
      <x:c r="AC153" s="2"/>
      <x:c r="AD153" s="2"/>
      <x:c r="AE153" s="2"/>
      <x:c r="AF153" s="2"/>
      <x:c r="AG153" s="2"/>
      <x:c r="AH153" s="2"/>
      <x:c r="AI153" s="2"/>
      <x:c r="AJ153" s="2"/>
      <x:c r="AK153" s="2"/>
      <x:c r="AL153" s="2"/>
      <x:c r="AM153" s="2"/>
      <x:c r="AN153" s="2"/>
      <x:c r="AO153" s="2"/>
      <x:c r="AP153" s="2"/>
      <x:c r="AQ153" s="2"/>
      <x:c r="AR153" s="2"/>
      <x:c r="AS153" s="2"/>
    </x:row>
    <x:row r="154">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row>
    <x:row r="155">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row>
    <x:row r="156">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row>
    <x:row r="157">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row>
    <x:row r="158">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row>
    <x:row r="159">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row>
    <x:row r="160">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c r="AA160" s="2"/>
      <x:c r="AB160" s="2"/>
      <x:c r="AC160" s="2"/>
      <x:c r="AD160" s="2"/>
      <x:c r="AE160" s="2"/>
      <x:c r="AF160" s="2"/>
      <x:c r="AG160" s="2"/>
      <x:c r="AH160" s="2"/>
      <x:c r="AI160" s="2"/>
      <x:c r="AJ160" s="2"/>
      <x:c r="AK160" s="2"/>
      <x:c r="AL160" s="2"/>
      <x:c r="AM160" s="2"/>
      <x:c r="AN160" s="2"/>
      <x:c r="AO160" s="2"/>
      <x:c r="AP160" s="2"/>
      <x:c r="AQ160" s="2"/>
      <x:c r="AR160" s="2"/>
      <x:c r="AS160" s="2"/>
    </x:row>
    <x:row r="161">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row>
    <x:row r="16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row>
    <x:row r="163">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row>
    <x:row r="164">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row>
    <x:row r="165">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row>
    <x:row r="166">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row>
    <x:row r="167">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row>
    <x:row r="168">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row>
    <x:row r="169">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c r="AA169" s="2"/>
      <x:c r="AB169" s="2"/>
      <x:c r="AC169" s="2"/>
      <x:c r="AD169" s="2"/>
      <x:c r="AE169" s="2"/>
      <x:c r="AF169" s="2"/>
      <x:c r="AG169" s="2"/>
      <x:c r="AH169" s="2"/>
      <x:c r="AI169" s="2"/>
      <x:c r="AJ169" s="2"/>
      <x:c r="AK169" s="2"/>
      <x:c r="AL169" s="2"/>
      <x:c r="AM169" s="2"/>
      <x:c r="AN169" s="2"/>
      <x:c r="AO169" s="2"/>
      <x:c r="AP169" s="2"/>
      <x:c r="AQ169" s="2"/>
      <x:c r="AR169" s="2"/>
      <x:c r="AS169" s="2"/>
    </x:row>
    <x:row r="170">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c r="AA170" s="2"/>
      <x:c r="AB170" s="2"/>
      <x:c r="AC170" s="2"/>
      <x:c r="AD170" s="2"/>
      <x:c r="AE170" s="2"/>
      <x:c r="AF170" s="2"/>
      <x:c r="AG170" s="2"/>
      <x:c r="AH170" s="2"/>
      <x:c r="AI170" s="2"/>
      <x:c r="AJ170" s="2"/>
      <x:c r="AK170" s="2"/>
      <x:c r="AL170" s="2"/>
      <x:c r="AM170" s="2"/>
      <x:c r="AN170" s="2"/>
      <x:c r="AO170" s="2"/>
      <x:c r="AP170" s="2"/>
      <x:c r="AQ170" s="2"/>
      <x:c r="AR170" s="2"/>
      <x:c r="AS170" s="2"/>
    </x:row>
    <x:row r="171">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row>
    <x:row r="17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row>
    <x:row r="173">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row>
    <x:row r="174">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row>
    <x:row r="175">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row>
    <x:row r="176">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row>
    <x:row r="177">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row>
    <x:row r="178">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row>
    <x:row r="179">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c r="AA179" s="2"/>
      <x:c r="AB179" s="2"/>
      <x:c r="AC179" s="2"/>
      <x:c r="AD179" s="2"/>
      <x:c r="AE179" s="2"/>
      <x:c r="AF179" s="2"/>
      <x:c r="AG179" s="2"/>
      <x:c r="AH179" s="2"/>
      <x:c r="AI179" s="2"/>
      <x:c r="AJ179" s="2"/>
      <x:c r="AK179" s="2"/>
      <x:c r="AL179" s="2"/>
      <x:c r="AM179" s="2"/>
      <x:c r="AN179" s="2"/>
      <x:c r="AO179" s="2"/>
      <x:c r="AP179" s="2"/>
      <x:c r="AQ179" s="2"/>
      <x:c r="AR179" s="2"/>
      <x:c r="AS179" s="2"/>
    </x:row>
    <x:row r="180">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c r="AA180" s="2"/>
      <x:c r="AB180" s="2"/>
      <x:c r="AC180" s="2"/>
      <x:c r="AD180" s="2"/>
      <x:c r="AE180" s="2"/>
      <x:c r="AF180" s="2"/>
      <x:c r="AG180" s="2"/>
      <x:c r="AH180" s="2"/>
      <x:c r="AI180" s="2"/>
      <x:c r="AJ180" s="2"/>
      <x:c r="AK180" s="2"/>
      <x:c r="AL180" s="2"/>
      <x:c r="AM180" s="2"/>
      <x:c r="AN180" s="2"/>
      <x:c r="AO180" s="2"/>
      <x:c r="AP180" s="2"/>
      <x:c r="AQ180" s="2"/>
      <x:c r="AR180" s="2"/>
      <x:c r="AS180" s="2"/>
    </x:row>
    <x:row r="181">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c r="AA181" s="2"/>
      <x:c r="AB181" s="2"/>
      <x:c r="AC181" s="2"/>
      <x:c r="AD181" s="2"/>
      <x:c r="AE181" s="2"/>
      <x:c r="AF181" s="2"/>
      <x:c r="AG181" s="2"/>
      <x:c r="AH181" s="2"/>
      <x:c r="AI181" s="2"/>
      <x:c r="AJ181" s="2"/>
      <x:c r="AK181" s="2"/>
      <x:c r="AL181" s="2"/>
      <x:c r="AM181" s="2"/>
      <x:c r="AN181" s="2"/>
      <x:c r="AO181" s="2"/>
      <x:c r="AP181" s="2"/>
      <x:c r="AQ181" s="2"/>
      <x:c r="AR181" s="2"/>
      <x:c r="AS181" s="2"/>
    </x:row>
    <x:row r="18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c r="AA182" s="2"/>
      <x:c r="AB182" s="2"/>
      <x:c r="AC182" s="2"/>
      <x:c r="AD182" s="2"/>
      <x:c r="AE182" s="2"/>
      <x:c r="AF182" s="2"/>
      <x:c r="AG182" s="2"/>
      <x:c r="AH182" s="2"/>
      <x:c r="AI182" s="2"/>
      <x:c r="AJ182" s="2"/>
      <x:c r="AK182" s="2"/>
      <x:c r="AL182" s="2"/>
      <x:c r="AM182" s="2"/>
      <x:c r="AN182" s="2"/>
      <x:c r="AO182" s="2"/>
      <x:c r="AP182" s="2"/>
      <x:c r="AQ182" s="2"/>
      <x:c r="AR182" s="2"/>
      <x:c r="AS182" s="2"/>
    </x:row>
    <x:row r="183">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c r="AA183" s="2"/>
      <x:c r="AB183" s="2"/>
      <x:c r="AC183" s="2"/>
      <x:c r="AD183" s="2"/>
      <x:c r="AE183" s="2"/>
      <x:c r="AF183" s="2"/>
      <x:c r="AG183" s="2"/>
      <x:c r="AH183" s="2"/>
      <x:c r="AI183" s="2"/>
      <x:c r="AJ183" s="2"/>
      <x:c r="AK183" s="2"/>
      <x:c r="AL183" s="2"/>
      <x:c r="AM183" s="2"/>
      <x:c r="AN183" s="2"/>
      <x:c r="AO183" s="2"/>
      <x:c r="AP183" s="2"/>
      <x:c r="AQ183" s="2"/>
      <x:c r="AR183" s="2"/>
      <x:c r="AS183" s="2"/>
    </x:row>
    <x:row r="184">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c r="AA184" s="2"/>
      <x:c r="AB184" s="2"/>
      <x:c r="AC184" s="2"/>
      <x:c r="AD184" s="2"/>
      <x:c r="AE184" s="2"/>
      <x:c r="AF184" s="2"/>
      <x:c r="AG184" s="2"/>
      <x:c r="AH184" s="2"/>
      <x:c r="AI184" s="2"/>
      <x:c r="AJ184" s="2"/>
      <x:c r="AK184" s="2"/>
      <x:c r="AL184" s="2"/>
      <x:c r="AM184" s="2"/>
      <x:c r="AN184" s="2"/>
      <x:c r="AO184" s="2"/>
      <x:c r="AP184" s="2"/>
      <x:c r="AQ184" s="2"/>
      <x:c r="AR184" s="2"/>
      <x:c r="AS184" s="2"/>
    </x:row>
    <x:row r="185">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c r="AA185" s="2"/>
      <x:c r="AB185" s="2"/>
      <x:c r="AC185" s="2"/>
      <x:c r="AD185" s="2"/>
      <x:c r="AE185" s="2"/>
      <x:c r="AF185" s="2"/>
      <x:c r="AG185" s="2"/>
      <x:c r="AH185" s="2"/>
      <x:c r="AI185" s="2"/>
      <x:c r="AJ185" s="2"/>
      <x:c r="AK185" s="2"/>
      <x:c r="AL185" s="2"/>
      <x:c r="AM185" s="2"/>
      <x:c r="AN185" s="2"/>
      <x:c r="AO185" s="2"/>
      <x:c r="AP185" s="2"/>
      <x:c r="AQ185" s="2"/>
      <x:c r="AR185" s="2"/>
      <x:c r="AS185" s="2"/>
    </x:row>
    <x:row r="186">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c r="AA186" s="2"/>
      <x:c r="AB186" s="2"/>
      <x:c r="AC186" s="2"/>
      <x:c r="AD186" s="2"/>
      <x:c r="AE186" s="2"/>
      <x:c r="AF186" s="2"/>
      <x:c r="AG186" s="2"/>
      <x:c r="AH186" s="2"/>
      <x:c r="AI186" s="2"/>
      <x:c r="AJ186" s="2"/>
      <x:c r="AK186" s="2"/>
      <x:c r="AL186" s="2"/>
      <x:c r="AM186" s="2"/>
      <x:c r="AN186" s="2"/>
      <x:c r="AO186" s="2"/>
      <x:c r="AP186" s="2"/>
      <x:c r="AQ186" s="2"/>
      <x:c r="AR186" s="2"/>
      <x:c r="AS186" s="2"/>
    </x:row>
    <x:row r="187">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c r="AA187" s="2"/>
      <x:c r="AB187" s="2"/>
      <x:c r="AC187" s="2"/>
      <x:c r="AD187" s="2"/>
      <x:c r="AE187" s="2"/>
      <x:c r="AF187" s="2"/>
      <x:c r="AG187" s="2"/>
      <x:c r="AH187" s="2"/>
      <x:c r="AI187" s="2"/>
      <x:c r="AJ187" s="2"/>
      <x:c r="AK187" s="2"/>
      <x:c r="AL187" s="2"/>
      <x:c r="AM187" s="2"/>
      <x:c r="AN187" s="2"/>
      <x:c r="AO187" s="2"/>
      <x:c r="AP187" s="2"/>
      <x:c r="AQ187" s="2"/>
      <x:c r="AR187" s="2"/>
      <x:c r="AS187" s="2"/>
    </x:row>
    <x:row r="188">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c r="AA188" s="2"/>
      <x:c r="AB188" s="2"/>
      <x:c r="AC188" s="2"/>
      <x:c r="AD188" s="2"/>
      <x:c r="AE188" s="2"/>
      <x:c r="AF188" s="2"/>
      <x:c r="AG188" s="2"/>
      <x:c r="AH188" s="2"/>
      <x:c r="AI188" s="2"/>
      <x:c r="AJ188" s="2"/>
      <x:c r="AK188" s="2"/>
      <x:c r="AL188" s="2"/>
      <x:c r="AM188" s="2"/>
      <x:c r="AN188" s="2"/>
      <x:c r="AO188" s="2"/>
      <x:c r="AP188" s="2"/>
      <x:c r="AQ188" s="2"/>
      <x:c r="AR188" s="2"/>
      <x:c r="AS188" s="2"/>
    </x:row>
    <x:row r="189">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c r="AA189" s="2"/>
      <x:c r="AB189" s="2"/>
      <x:c r="AC189" s="2"/>
      <x:c r="AD189" s="2"/>
      <x:c r="AE189" s="2"/>
      <x:c r="AF189" s="2"/>
      <x:c r="AG189" s="2"/>
      <x:c r="AH189" s="2"/>
      <x:c r="AI189" s="2"/>
      <x:c r="AJ189" s="2"/>
      <x:c r="AK189" s="2"/>
      <x:c r="AL189" s="2"/>
      <x:c r="AM189" s="2"/>
      <x:c r="AN189" s="2"/>
      <x:c r="AO189" s="2"/>
      <x:c r="AP189" s="2"/>
      <x:c r="AQ189" s="2"/>
      <x:c r="AR189" s="2"/>
      <x:c r="AS189" s="2"/>
    </x:row>
    <x:row r="190">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c r="AA190" s="2"/>
      <x:c r="AB190" s="2"/>
      <x:c r="AC190" s="2"/>
      <x:c r="AD190" s="2"/>
      <x:c r="AE190" s="2"/>
      <x:c r="AF190" s="2"/>
      <x:c r="AG190" s="2"/>
      <x:c r="AH190" s="2"/>
      <x:c r="AI190" s="2"/>
      <x:c r="AJ190" s="2"/>
      <x:c r="AK190" s="2"/>
      <x:c r="AL190" s="2"/>
      <x:c r="AM190" s="2"/>
      <x:c r="AN190" s="2"/>
      <x:c r="AO190" s="2"/>
      <x:c r="AP190" s="2"/>
      <x:c r="AQ190" s="2"/>
      <x:c r="AR190" s="2"/>
      <x:c r="AS190" s="2"/>
    </x:row>
    <x:row r="191">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c r="AA191" s="2"/>
      <x:c r="AB191" s="2"/>
      <x:c r="AC191" s="2"/>
      <x:c r="AD191" s="2"/>
      <x:c r="AE191" s="2"/>
      <x:c r="AF191" s="2"/>
      <x:c r="AG191" s="2"/>
      <x:c r="AH191" s="2"/>
      <x:c r="AI191" s="2"/>
      <x:c r="AJ191" s="2"/>
      <x:c r="AK191" s="2"/>
      <x:c r="AL191" s="2"/>
      <x:c r="AM191" s="2"/>
      <x:c r="AN191" s="2"/>
      <x:c r="AO191" s="2"/>
      <x:c r="AP191" s="2"/>
      <x:c r="AQ191" s="2"/>
      <x:c r="AR191" s="2"/>
      <x:c r="AS191" s="2"/>
    </x:row>
    <x:row r="19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c r="AA192" s="2"/>
      <x:c r="AB192" s="2"/>
      <x:c r="AC192" s="2"/>
      <x:c r="AD192" s="2"/>
      <x:c r="AE192" s="2"/>
      <x:c r="AF192" s="2"/>
      <x:c r="AG192" s="2"/>
      <x:c r="AH192" s="2"/>
      <x:c r="AI192" s="2"/>
      <x:c r="AJ192" s="2"/>
      <x:c r="AK192" s="2"/>
      <x:c r="AL192" s="2"/>
      <x:c r="AM192" s="2"/>
      <x:c r="AN192" s="2"/>
      <x:c r="AO192" s="2"/>
      <x:c r="AP192" s="2"/>
      <x:c r="AQ192" s="2"/>
      <x:c r="AR192" s="2"/>
      <x:c r="AS192" s="2"/>
    </x:row>
    <x:row r="193">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c r="AA193" s="2"/>
      <x:c r="AB193" s="2"/>
      <x:c r="AC193" s="2"/>
      <x:c r="AD193" s="2"/>
      <x:c r="AE193" s="2"/>
      <x:c r="AF193" s="2"/>
      <x:c r="AG193" s="2"/>
      <x:c r="AH193" s="2"/>
      <x:c r="AI193" s="2"/>
      <x:c r="AJ193" s="2"/>
      <x:c r="AK193" s="2"/>
      <x:c r="AL193" s="2"/>
      <x:c r="AM193" s="2"/>
      <x:c r="AN193" s="2"/>
      <x:c r="AO193" s="2"/>
      <x:c r="AP193" s="2"/>
      <x:c r="AQ193" s="2"/>
      <x:c r="AR193" s="2"/>
      <x:c r="AS193" s="2"/>
    </x:row>
    <x:row r="194">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c r="AA194" s="2"/>
      <x:c r="AB194" s="2"/>
      <x:c r="AC194" s="2"/>
      <x:c r="AD194" s="2"/>
      <x:c r="AE194" s="2"/>
      <x:c r="AF194" s="2"/>
      <x:c r="AG194" s="2"/>
      <x:c r="AH194" s="2"/>
      <x:c r="AI194" s="2"/>
      <x:c r="AJ194" s="2"/>
      <x:c r="AK194" s="2"/>
      <x:c r="AL194" s="2"/>
      <x:c r="AM194" s="2"/>
      <x:c r="AN194" s="2"/>
      <x:c r="AO194" s="2"/>
      <x:c r="AP194" s="2"/>
      <x:c r="AQ194" s="2"/>
      <x:c r="AR194" s="2"/>
      <x:c r="AS194" s="2"/>
    </x:row>
    <x:row r="195">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c r="AA195" s="2"/>
      <x:c r="AB195" s="2"/>
      <x:c r="AC195" s="2"/>
      <x:c r="AD195" s="2"/>
      <x:c r="AE195" s="2"/>
      <x:c r="AF195" s="2"/>
      <x:c r="AG195" s="2"/>
      <x:c r="AH195" s="2"/>
      <x:c r="AI195" s="2"/>
      <x:c r="AJ195" s="2"/>
      <x:c r="AK195" s="2"/>
      <x:c r="AL195" s="2"/>
      <x:c r="AM195" s="2"/>
      <x:c r="AN195" s="2"/>
      <x:c r="AO195" s="2"/>
      <x:c r="AP195" s="2"/>
      <x:c r="AQ195" s="2"/>
      <x:c r="AR195" s="2"/>
      <x:c r="AS195" s="2"/>
    </x:row>
    <x:row r="196">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c r="AA196" s="2"/>
      <x:c r="AB196" s="2"/>
      <x:c r="AC196" s="2"/>
      <x:c r="AD196" s="2"/>
      <x:c r="AE196" s="2"/>
      <x:c r="AF196" s="2"/>
      <x:c r="AG196" s="2"/>
      <x:c r="AH196" s="2"/>
      <x:c r="AI196" s="2"/>
      <x:c r="AJ196" s="2"/>
      <x:c r="AK196" s="2"/>
      <x:c r="AL196" s="2"/>
      <x:c r="AM196" s="2"/>
      <x:c r="AN196" s="2"/>
      <x:c r="AO196" s="2"/>
      <x:c r="AP196" s="2"/>
      <x:c r="AQ196" s="2"/>
      <x:c r="AR196" s="2"/>
      <x:c r="AS196" s="2"/>
    </x:row>
    <x:row r="197">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c r="AA197" s="2"/>
      <x:c r="AB197" s="2"/>
      <x:c r="AC197" s="2"/>
      <x:c r="AD197" s="2"/>
      <x:c r="AE197" s="2"/>
      <x:c r="AF197" s="2"/>
      <x:c r="AG197" s="2"/>
      <x:c r="AH197" s="2"/>
      <x:c r="AI197" s="2"/>
      <x:c r="AJ197" s="2"/>
      <x:c r="AK197" s="2"/>
      <x:c r="AL197" s="2"/>
      <x:c r="AM197" s="2"/>
      <x:c r="AN197" s="2"/>
      <x:c r="AO197" s="2"/>
      <x:c r="AP197" s="2"/>
      <x:c r="AQ197" s="2"/>
      <x:c r="AR197" s="2"/>
      <x:c r="AS197" s="2"/>
    </x:row>
    <x:row r="198">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c r="AA198" s="2"/>
      <x:c r="AB198" s="2"/>
      <x:c r="AC198" s="2"/>
      <x:c r="AD198" s="2"/>
      <x:c r="AE198" s="2"/>
      <x:c r="AF198" s="2"/>
      <x:c r="AG198" s="2"/>
      <x:c r="AH198" s="2"/>
      <x:c r="AI198" s="2"/>
      <x:c r="AJ198" s="2"/>
      <x:c r="AK198" s="2"/>
      <x:c r="AL198" s="2"/>
      <x:c r="AM198" s="2"/>
      <x:c r="AN198" s="2"/>
      <x:c r="AO198" s="2"/>
      <x:c r="AP198" s="2"/>
      <x:c r="AQ198" s="2"/>
      <x:c r="AR198" s="2"/>
      <x:c r="AS198" s="2"/>
    </x:row>
    <x:row r="199">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c r="AA199" s="2"/>
      <x:c r="AB199" s="2"/>
      <x:c r="AC199" s="2"/>
      <x:c r="AD199" s="2"/>
      <x:c r="AE199" s="2"/>
      <x:c r="AF199" s="2"/>
      <x:c r="AG199" s="2"/>
      <x:c r="AH199" s="2"/>
      <x:c r="AI199" s="2"/>
      <x:c r="AJ199" s="2"/>
      <x:c r="AK199" s="2"/>
      <x:c r="AL199" s="2"/>
      <x:c r="AM199" s="2"/>
      <x:c r="AN199" s="2"/>
      <x:c r="AO199" s="2"/>
      <x:c r="AP199" s="2"/>
      <x:c r="AQ199" s="2"/>
      <x:c r="AR199" s="2"/>
      <x:c r="AS199" s="2"/>
    </x:row>
    <x:row r="200">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c r="AA200" s="2"/>
      <x:c r="AB200" s="2"/>
      <x:c r="AC200" s="2"/>
      <x:c r="AD200" s="2"/>
      <x:c r="AE200" s="2"/>
      <x:c r="AF200" s="2"/>
      <x:c r="AG200" s="2"/>
      <x:c r="AH200" s="2"/>
      <x:c r="AI200" s="2"/>
      <x:c r="AJ200" s="2"/>
      <x:c r="AK200" s="2"/>
      <x:c r="AL200" s="2"/>
      <x:c r="AM200" s="2"/>
      <x:c r="AN200" s="2"/>
      <x:c r="AO200" s="2"/>
      <x:c r="AP200" s="2"/>
      <x:c r="AQ200" s="2"/>
      <x:c r="AR200" s="2"/>
      <x:c r="AS200" s="2"/>
    </x:row>
    <x:row r="201">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c r="AA201" s="2"/>
      <x:c r="AB201" s="2"/>
      <x:c r="AC201" s="2"/>
      <x:c r="AD201" s="2"/>
      <x:c r="AE201" s="2"/>
      <x:c r="AF201" s="2"/>
      <x:c r="AG201" s="2"/>
      <x:c r="AH201" s="2"/>
      <x:c r="AI201" s="2"/>
      <x:c r="AJ201" s="2"/>
      <x:c r="AK201" s="2"/>
      <x:c r="AL201" s="2"/>
      <x:c r="AM201" s="2"/>
      <x:c r="AN201" s="2"/>
      <x:c r="AO201" s="2"/>
      <x:c r="AP201" s="2"/>
      <x:c r="AQ201" s="2"/>
      <x:c r="AR201" s="2"/>
      <x:c r="AS201" s="2"/>
    </x:row>
    <x:row r="20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c r="AA202" s="2"/>
      <x:c r="AB202" s="2"/>
      <x:c r="AC202" s="2"/>
      <x:c r="AD202" s="2"/>
      <x:c r="AE202" s="2"/>
      <x:c r="AF202" s="2"/>
      <x:c r="AG202" s="2"/>
      <x:c r="AH202" s="2"/>
      <x:c r="AI202" s="2"/>
      <x:c r="AJ202" s="2"/>
      <x:c r="AK202" s="2"/>
      <x:c r="AL202" s="2"/>
      <x:c r="AM202" s="2"/>
      <x:c r="AN202" s="2"/>
      <x:c r="AO202" s="2"/>
      <x:c r="AP202" s="2"/>
      <x:c r="AQ202" s="2"/>
      <x:c r="AR202" s="2"/>
      <x:c r="AS202" s="2"/>
    </x:row>
    <x:row r="203">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c r="AA203" s="2"/>
      <x:c r="AB203" s="2"/>
      <x:c r="AC203" s="2"/>
      <x:c r="AD203" s="2"/>
      <x:c r="AE203" s="2"/>
      <x:c r="AF203" s="2"/>
      <x:c r="AG203" s="2"/>
      <x:c r="AH203" s="2"/>
      <x:c r="AI203" s="2"/>
      <x:c r="AJ203" s="2"/>
      <x:c r="AK203" s="2"/>
      <x:c r="AL203" s="2"/>
      <x:c r="AM203" s="2"/>
      <x:c r="AN203" s="2"/>
      <x:c r="AO203" s="2"/>
      <x:c r="AP203" s="2"/>
      <x:c r="AQ203" s="2"/>
      <x:c r="AR203" s="2"/>
      <x:c r="AS203" s="2"/>
    </x:row>
    <x:row r="204">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c r="AA204" s="2"/>
      <x:c r="AB204" s="2"/>
      <x:c r="AC204" s="2"/>
      <x:c r="AD204" s="2"/>
      <x:c r="AE204" s="2"/>
      <x:c r="AF204" s="2"/>
      <x:c r="AG204" s="2"/>
      <x:c r="AH204" s="2"/>
      <x:c r="AI204" s="2"/>
      <x:c r="AJ204" s="2"/>
      <x:c r="AK204" s="2"/>
      <x:c r="AL204" s="2"/>
      <x:c r="AM204" s="2"/>
      <x:c r="AN204" s="2"/>
      <x:c r="AO204" s="2"/>
      <x:c r="AP204" s="2"/>
      <x:c r="AQ204" s="2"/>
      <x:c r="AR204" s="2"/>
      <x:c r="AS204" s="2"/>
    </x:row>
    <x:row r="205">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c r="AA205" s="2"/>
      <x:c r="AB205" s="2"/>
      <x:c r="AC205" s="2"/>
      <x:c r="AD205" s="2"/>
      <x:c r="AE205" s="2"/>
      <x:c r="AF205" s="2"/>
      <x:c r="AG205" s="2"/>
      <x:c r="AH205" s="2"/>
      <x:c r="AI205" s="2"/>
      <x:c r="AJ205" s="2"/>
      <x:c r="AK205" s="2"/>
      <x:c r="AL205" s="2"/>
      <x:c r="AM205" s="2"/>
      <x:c r="AN205" s="2"/>
      <x:c r="AO205" s="2"/>
      <x:c r="AP205" s="2"/>
      <x:c r="AQ205" s="2"/>
      <x:c r="AR205" s="2"/>
      <x:c r="AS205" s="2"/>
    </x:row>
    <x:row r="206">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c r="AA206" s="2"/>
      <x:c r="AB206" s="2"/>
      <x:c r="AC206" s="2"/>
      <x:c r="AD206" s="2"/>
      <x:c r="AE206" s="2"/>
      <x:c r="AF206" s="2"/>
      <x:c r="AG206" s="2"/>
      <x:c r="AH206" s="2"/>
      <x:c r="AI206" s="2"/>
      <x:c r="AJ206" s="2"/>
      <x:c r="AK206" s="2"/>
      <x:c r="AL206" s="2"/>
      <x:c r="AM206" s="2"/>
      <x:c r="AN206" s="2"/>
      <x:c r="AO206" s="2"/>
      <x:c r="AP206" s="2"/>
      <x:c r="AQ206" s="2"/>
      <x:c r="AR206" s="2"/>
      <x:c r="AS206" s="2"/>
    </x:row>
    <x:row r="207">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c r="AA207" s="2"/>
      <x:c r="AB207" s="2"/>
      <x:c r="AC207" s="2"/>
      <x:c r="AD207" s="2"/>
      <x:c r="AE207" s="2"/>
      <x:c r="AF207" s="2"/>
      <x:c r="AG207" s="2"/>
      <x:c r="AH207" s="2"/>
      <x:c r="AI207" s="2"/>
      <x:c r="AJ207" s="2"/>
      <x:c r="AK207" s="2"/>
      <x:c r="AL207" s="2"/>
      <x:c r="AM207" s="2"/>
      <x:c r="AN207" s="2"/>
      <x:c r="AO207" s="2"/>
      <x:c r="AP207" s="2"/>
      <x:c r="AQ207" s="2"/>
      <x:c r="AR207" s="2"/>
      <x:c r="AS207" s="2"/>
    </x:row>
    <x:row r="208">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c r="AA208" s="2"/>
      <x:c r="AB208" s="2"/>
      <x:c r="AC208" s="2"/>
      <x:c r="AD208" s="2"/>
      <x:c r="AE208" s="2"/>
      <x:c r="AF208" s="2"/>
      <x:c r="AG208" s="2"/>
      <x:c r="AH208" s="2"/>
      <x:c r="AI208" s="2"/>
      <x:c r="AJ208" s="2"/>
      <x:c r="AK208" s="2"/>
      <x:c r="AL208" s="2"/>
      <x:c r="AM208" s="2"/>
      <x:c r="AN208" s="2"/>
      <x:c r="AO208" s="2"/>
      <x:c r="AP208" s="2"/>
      <x:c r="AQ208" s="2"/>
      <x:c r="AR208" s="2"/>
      <x:c r="AS208" s="2"/>
    </x:row>
    <x:row r="209">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c r="AA209" s="2"/>
      <x:c r="AB209" s="2"/>
      <x:c r="AC209" s="2"/>
      <x:c r="AD209" s="2"/>
      <x:c r="AE209" s="2"/>
      <x:c r="AF209" s="2"/>
      <x:c r="AG209" s="2"/>
      <x:c r="AH209" s="2"/>
      <x:c r="AI209" s="2"/>
      <x:c r="AJ209" s="2"/>
      <x:c r="AK209" s="2"/>
      <x:c r="AL209" s="2"/>
      <x:c r="AM209" s="2"/>
      <x:c r="AN209" s="2"/>
      <x:c r="AO209" s="2"/>
      <x:c r="AP209" s="2"/>
      <x:c r="AQ209" s="2"/>
      <x:c r="AR209" s="2"/>
      <x:c r="AS209" s="2"/>
    </x:row>
    <x:row r="210">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c r="AA210" s="2"/>
      <x:c r="AB210" s="2"/>
      <x:c r="AC210" s="2"/>
      <x:c r="AD210" s="2"/>
      <x:c r="AE210" s="2"/>
      <x:c r="AF210" s="2"/>
      <x:c r="AG210" s="2"/>
      <x:c r="AH210" s="2"/>
      <x:c r="AI210" s="2"/>
      <x:c r="AJ210" s="2"/>
      <x:c r="AK210" s="2"/>
      <x:c r="AL210" s="2"/>
      <x:c r="AM210" s="2"/>
      <x:c r="AN210" s="2"/>
      <x:c r="AO210" s="2"/>
      <x:c r="AP210" s="2"/>
      <x:c r="AQ210" s="2"/>
      <x:c r="AR210" s="2"/>
      <x:c r="AS210" s="2"/>
    </x:row>
    <x:row r="211">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c r="AA211" s="2"/>
      <x:c r="AB211" s="2"/>
      <x:c r="AC211" s="2"/>
      <x:c r="AD211" s="2"/>
      <x:c r="AE211" s="2"/>
      <x:c r="AF211" s="2"/>
      <x:c r="AG211" s="2"/>
      <x:c r="AH211" s="2"/>
      <x:c r="AI211" s="2"/>
      <x:c r="AJ211" s="2"/>
      <x:c r="AK211" s="2"/>
      <x:c r="AL211" s="2"/>
      <x:c r="AM211" s="2"/>
      <x:c r="AN211" s="2"/>
      <x:c r="AO211" s="2"/>
      <x:c r="AP211" s="2"/>
      <x:c r="AQ211" s="2"/>
      <x:c r="AR211" s="2"/>
      <x:c r="AS211" s="2"/>
    </x:row>
    <x:row r="21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c r="AA212" s="2"/>
      <x:c r="AB212" s="2"/>
      <x:c r="AC212" s="2"/>
      <x:c r="AD212" s="2"/>
      <x:c r="AE212" s="2"/>
      <x:c r="AF212" s="2"/>
      <x:c r="AG212" s="2"/>
      <x:c r="AH212" s="2"/>
      <x:c r="AI212" s="2"/>
      <x:c r="AJ212" s="2"/>
      <x:c r="AK212" s="2"/>
      <x:c r="AL212" s="2"/>
      <x:c r="AM212" s="2"/>
      <x:c r="AN212" s="2"/>
      <x:c r="AO212" s="2"/>
      <x:c r="AP212" s="2"/>
      <x:c r="AQ212" s="2"/>
      <x:c r="AR212" s="2"/>
      <x:c r="AS212" s="2"/>
    </x:row>
    <x:row r="213">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c r="AA213" s="2"/>
      <x:c r="AB213" s="2"/>
      <x:c r="AC213" s="2"/>
      <x:c r="AD213" s="2"/>
      <x:c r="AE213" s="2"/>
      <x:c r="AF213" s="2"/>
      <x:c r="AG213" s="2"/>
      <x:c r="AH213" s="2"/>
      <x:c r="AI213" s="2"/>
      <x:c r="AJ213" s="2"/>
      <x:c r="AK213" s="2"/>
      <x:c r="AL213" s="2"/>
      <x:c r="AM213" s="2"/>
      <x:c r="AN213" s="2"/>
      <x:c r="AO213" s="2"/>
      <x:c r="AP213" s="2"/>
      <x:c r="AQ213" s="2"/>
      <x:c r="AR213" s="2"/>
      <x:c r="AS213" s="2"/>
    </x:row>
    <x:row r="214">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c r="AA214" s="2"/>
      <x:c r="AB214" s="2"/>
      <x:c r="AC214" s="2"/>
      <x:c r="AD214" s="2"/>
      <x:c r="AE214" s="2"/>
      <x:c r="AF214" s="2"/>
      <x:c r="AG214" s="2"/>
      <x:c r="AH214" s="2"/>
      <x:c r="AI214" s="2"/>
      <x:c r="AJ214" s="2"/>
      <x:c r="AK214" s="2"/>
      <x:c r="AL214" s="2"/>
      <x:c r="AM214" s="2"/>
      <x:c r="AN214" s="2"/>
      <x:c r="AO214" s="2"/>
      <x:c r="AP214" s="2"/>
      <x:c r="AQ214" s="2"/>
      <x:c r="AR214" s="2"/>
      <x:c r="AS214" s="2"/>
    </x:row>
    <x:row r="215">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c r="AA215" s="2"/>
      <x:c r="AB215" s="2"/>
      <x:c r="AC215" s="2"/>
      <x:c r="AD215" s="2"/>
      <x:c r="AE215" s="2"/>
      <x:c r="AF215" s="2"/>
      <x:c r="AG215" s="2"/>
      <x:c r="AH215" s="2"/>
      <x:c r="AI215" s="2"/>
      <x:c r="AJ215" s="2"/>
      <x:c r="AK215" s="2"/>
      <x:c r="AL215" s="2"/>
      <x:c r="AM215" s="2"/>
      <x:c r="AN215" s="2"/>
      <x:c r="AO215" s="2"/>
      <x:c r="AP215" s="2"/>
      <x:c r="AQ215" s="2"/>
      <x:c r="AR215" s="2"/>
      <x:c r="AS215" s="2"/>
    </x:row>
    <x:row r="216">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c r="AA216" s="2"/>
      <x:c r="AB216" s="2"/>
      <x:c r="AC216" s="2"/>
      <x:c r="AD216" s="2"/>
      <x:c r="AE216" s="2"/>
      <x:c r="AF216" s="2"/>
      <x:c r="AG216" s="2"/>
      <x:c r="AH216" s="2"/>
      <x:c r="AI216" s="2"/>
      <x:c r="AJ216" s="2"/>
      <x:c r="AK216" s="2"/>
      <x:c r="AL216" s="2"/>
      <x:c r="AM216" s="2"/>
      <x:c r="AN216" s="2"/>
      <x:c r="AO216" s="2"/>
      <x:c r="AP216" s="2"/>
      <x:c r="AQ216" s="2"/>
      <x:c r="AR216" s="2"/>
      <x:c r="AS216" s="2"/>
    </x:row>
    <x:row r="217">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c r="AA217" s="2"/>
      <x:c r="AB217" s="2"/>
      <x:c r="AC217" s="2"/>
      <x:c r="AD217" s="2"/>
      <x:c r="AE217" s="2"/>
      <x:c r="AF217" s="2"/>
      <x:c r="AG217" s="2"/>
      <x:c r="AH217" s="2"/>
      <x:c r="AI217" s="2"/>
      <x:c r="AJ217" s="2"/>
      <x:c r="AK217" s="2"/>
      <x:c r="AL217" s="2"/>
      <x:c r="AM217" s="2"/>
      <x:c r="AN217" s="2"/>
      <x:c r="AO217" s="2"/>
      <x:c r="AP217" s="2"/>
      <x:c r="AQ217" s="2"/>
      <x:c r="AR217" s="2"/>
      <x:c r="AS217" s="2"/>
    </x:row>
    <x:row r="218">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c r="AA218" s="2"/>
      <x:c r="AB218" s="2"/>
      <x:c r="AC218" s="2"/>
      <x:c r="AD218" s="2"/>
      <x:c r="AE218" s="2"/>
      <x:c r="AF218" s="2"/>
      <x:c r="AG218" s="2"/>
      <x:c r="AH218" s="2"/>
      <x:c r="AI218" s="2"/>
      <x:c r="AJ218" s="2"/>
      <x:c r="AK218" s="2"/>
      <x:c r="AL218" s="2"/>
      <x:c r="AM218" s="2"/>
      <x:c r="AN218" s="2"/>
      <x:c r="AO218" s="2"/>
      <x:c r="AP218" s="2"/>
      <x:c r="AQ218" s="2"/>
      <x:c r="AR218" s="2"/>
      <x:c r="AS218" s="2"/>
    </x:row>
    <x:row r="219">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c r="AA219" s="2"/>
      <x:c r="AB219" s="2"/>
      <x:c r="AC219" s="2"/>
      <x:c r="AD219" s="2"/>
      <x:c r="AE219" s="2"/>
      <x:c r="AF219" s="2"/>
      <x:c r="AG219" s="2"/>
      <x:c r="AH219" s="2"/>
      <x:c r="AI219" s="2"/>
      <x:c r="AJ219" s="2"/>
      <x:c r="AK219" s="2"/>
      <x:c r="AL219" s="2"/>
      <x:c r="AM219" s="2"/>
      <x:c r="AN219" s="2"/>
      <x:c r="AO219" s="2"/>
      <x:c r="AP219" s="2"/>
      <x:c r="AQ219" s="2"/>
      <x:c r="AR219" s="2"/>
      <x:c r="AS219" s="2"/>
    </x:row>
    <x:row r="220">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c r="AA220" s="2"/>
      <x:c r="AB220" s="2"/>
      <x:c r="AC220" s="2"/>
      <x:c r="AD220" s="2"/>
      <x:c r="AE220" s="2"/>
      <x:c r="AF220" s="2"/>
      <x:c r="AG220" s="2"/>
      <x:c r="AH220" s="2"/>
      <x:c r="AI220" s="2"/>
      <x:c r="AJ220" s="2"/>
      <x:c r="AK220" s="2"/>
      <x:c r="AL220" s="2"/>
      <x:c r="AM220" s="2"/>
      <x:c r="AN220" s="2"/>
      <x:c r="AO220" s="2"/>
      <x:c r="AP220" s="2"/>
      <x:c r="AQ220" s="2"/>
      <x:c r="AR220" s="2"/>
      <x:c r="AS220" s="2"/>
    </x:row>
    <x:row r="221">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c r="AA221" s="2"/>
      <x:c r="AB221" s="2"/>
      <x:c r="AC221" s="2"/>
      <x:c r="AD221" s="2"/>
      <x:c r="AE221" s="2"/>
      <x:c r="AF221" s="2"/>
      <x:c r="AG221" s="2"/>
      <x:c r="AH221" s="2"/>
      <x:c r="AI221" s="2"/>
      <x:c r="AJ221" s="2"/>
      <x:c r="AK221" s="2"/>
      <x:c r="AL221" s="2"/>
      <x:c r="AM221" s="2"/>
      <x:c r="AN221" s="2"/>
      <x:c r="AO221" s="2"/>
      <x:c r="AP221" s="2"/>
      <x:c r="AQ221" s="2"/>
      <x:c r="AR221" s="2"/>
      <x:c r="AS221" s="2"/>
    </x:row>
    <x:row r="22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c r="AA222" s="2"/>
      <x:c r="AB222" s="2"/>
      <x:c r="AC222" s="2"/>
      <x:c r="AD222" s="2"/>
      <x:c r="AE222" s="2"/>
      <x:c r="AF222" s="2"/>
      <x:c r="AG222" s="2"/>
      <x:c r="AH222" s="2"/>
      <x:c r="AI222" s="2"/>
      <x:c r="AJ222" s="2"/>
      <x:c r="AK222" s="2"/>
      <x:c r="AL222" s="2"/>
      <x:c r="AM222" s="2"/>
      <x:c r="AN222" s="2"/>
      <x:c r="AO222" s="2"/>
      <x:c r="AP222" s="2"/>
      <x:c r="AQ222" s="2"/>
      <x:c r="AR222" s="2"/>
      <x:c r="AS222" s="2"/>
    </x:row>
    <x:row r="223">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c r="AA223" s="2"/>
      <x:c r="AB223" s="2"/>
      <x:c r="AC223" s="2"/>
      <x:c r="AD223" s="2"/>
      <x:c r="AE223" s="2"/>
      <x:c r="AF223" s="2"/>
      <x:c r="AG223" s="2"/>
      <x:c r="AH223" s="2"/>
      <x:c r="AI223" s="2"/>
      <x:c r="AJ223" s="2"/>
      <x:c r="AK223" s="2"/>
      <x:c r="AL223" s="2"/>
      <x:c r="AM223" s="2"/>
      <x:c r="AN223" s="2"/>
      <x:c r="AO223" s="2"/>
      <x:c r="AP223" s="2"/>
      <x:c r="AQ223" s="2"/>
      <x:c r="AR223" s="2"/>
      <x:c r="AS223" s="2"/>
    </x:row>
    <x:row r="224">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c r="AA224" s="2"/>
      <x:c r="AB224" s="2"/>
      <x:c r="AC224" s="2"/>
      <x:c r="AD224" s="2"/>
      <x:c r="AE224" s="2"/>
      <x:c r="AF224" s="2"/>
      <x:c r="AG224" s="2"/>
      <x:c r="AH224" s="2"/>
      <x:c r="AI224" s="2"/>
      <x:c r="AJ224" s="2"/>
      <x:c r="AK224" s="2"/>
      <x:c r="AL224" s="2"/>
      <x:c r="AM224" s="2"/>
      <x:c r="AN224" s="2"/>
      <x:c r="AO224" s="2"/>
      <x:c r="AP224" s="2"/>
      <x:c r="AQ224" s="2"/>
      <x:c r="AR224" s="2"/>
      <x:c r="AS224" s="2"/>
    </x:row>
    <x:row r="225">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c r="AB225" s="2"/>
      <x:c r="AC225" s="2"/>
      <x:c r="AD225" s="2"/>
      <x:c r="AE225" s="2"/>
      <x:c r="AF225" s="2"/>
      <x:c r="AG225" s="2"/>
      <x:c r="AH225" s="2"/>
      <x:c r="AI225" s="2"/>
      <x:c r="AJ225" s="2"/>
      <x:c r="AK225" s="2"/>
      <x:c r="AL225" s="2"/>
      <x:c r="AM225" s="2"/>
      <x:c r="AN225" s="2"/>
      <x:c r="AO225" s="2"/>
      <x:c r="AP225" s="2"/>
      <x:c r="AQ225" s="2"/>
      <x:c r="AR225" s="2"/>
      <x:c r="AS225" s="2"/>
    </x:row>
    <x:row r="226">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c r="AA226" s="2"/>
      <x:c r="AB226" s="2"/>
      <x:c r="AC226" s="2"/>
      <x:c r="AD226" s="2"/>
      <x:c r="AE226" s="2"/>
      <x:c r="AF226" s="2"/>
      <x:c r="AG226" s="2"/>
      <x:c r="AH226" s="2"/>
      <x:c r="AI226" s="2"/>
      <x:c r="AJ226" s="2"/>
      <x:c r="AK226" s="2"/>
      <x:c r="AL226" s="2"/>
      <x:c r="AM226" s="2"/>
      <x:c r="AN226" s="2"/>
      <x:c r="AO226" s="2"/>
      <x:c r="AP226" s="2"/>
      <x:c r="AQ226" s="2"/>
      <x:c r="AR226" s="2"/>
      <x:c r="AS226" s="2"/>
    </x:row>
    <x:row r="227">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c r="AA227" s="2"/>
      <x:c r="AB227" s="2"/>
      <x:c r="AC227" s="2"/>
      <x:c r="AD227" s="2"/>
      <x:c r="AE227" s="2"/>
      <x:c r="AF227" s="2"/>
      <x:c r="AG227" s="2"/>
      <x:c r="AH227" s="2"/>
      <x:c r="AI227" s="2"/>
      <x:c r="AJ227" s="2"/>
      <x:c r="AK227" s="2"/>
      <x:c r="AL227" s="2"/>
      <x:c r="AM227" s="2"/>
      <x:c r="AN227" s="2"/>
      <x:c r="AO227" s="2"/>
      <x:c r="AP227" s="2"/>
      <x:c r="AQ227" s="2"/>
      <x:c r="AR227" s="2"/>
      <x:c r="AS227" s="2"/>
    </x:row>
    <x:row r="228">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c r="AA228" s="2"/>
      <x:c r="AB228" s="2"/>
      <x:c r="AC228" s="2"/>
      <x:c r="AD228" s="2"/>
      <x:c r="AE228" s="2"/>
      <x:c r="AF228" s="2"/>
      <x:c r="AG228" s="2"/>
      <x:c r="AH228" s="2"/>
      <x:c r="AI228" s="2"/>
      <x:c r="AJ228" s="2"/>
      <x:c r="AK228" s="2"/>
      <x:c r="AL228" s="2"/>
      <x:c r="AM228" s="2"/>
      <x:c r="AN228" s="2"/>
      <x:c r="AO228" s="2"/>
      <x:c r="AP228" s="2"/>
      <x:c r="AQ228" s="2"/>
      <x:c r="AR228" s="2"/>
      <x:c r="AS228" s="2"/>
    </x:row>
    <x:row r="229">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c r="AA229" s="2"/>
      <x:c r="AB229" s="2"/>
      <x:c r="AC229" s="2"/>
      <x:c r="AD229" s="2"/>
      <x:c r="AE229" s="2"/>
      <x:c r="AF229" s="2"/>
      <x:c r="AG229" s="2"/>
      <x:c r="AH229" s="2"/>
      <x:c r="AI229" s="2"/>
      <x:c r="AJ229" s="2"/>
      <x:c r="AK229" s="2"/>
      <x:c r="AL229" s="2"/>
      <x:c r="AM229" s="2"/>
      <x:c r="AN229" s="2"/>
      <x:c r="AO229" s="2"/>
      <x:c r="AP229" s="2"/>
      <x:c r="AQ229" s="2"/>
      <x:c r="AR229" s="2"/>
      <x:c r="AS229" s="2"/>
    </x:row>
    <x:row r="230">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c r="AA230" s="2"/>
      <x:c r="AB230" s="2"/>
      <x:c r="AC230" s="2"/>
      <x:c r="AD230" s="2"/>
      <x:c r="AE230" s="2"/>
      <x:c r="AF230" s="2"/>
      <x:c r="AG230" s="2"/>
      <x:c r="AH230" s="2"/>
      <x:c r="AI230" s="2"/>
      <x:c r="AJ230" s="2"/>
      <x:c r="AK230" s="2"/>
      <x:c r="AL230" s="2"/>
      <x:c r="AM230" s="2"/>
      <x:c r="AN230" s="2"/>
      <x:c r="AO230" s="2"/>
      <x:c r="AP230" s="2"/>
      <x:c r="AQ230" s="2"/>
      <x:c r="AR230" s="2"/>
      <x:c r="AS230" s="2"/>
    </x:row>
    <x:row r="231">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c r="AA231" s="2"/>
      <x:c r="AB231" s="2"/>
      <x:c r="AC231" s="2"/>
      <x:c r="AD231" s="2"/>
      <x:c r="AE231" s="2"/>
      <x:c r="AF231" s="2"/>
      <x:c r="AG231" s="2"/>
      <x:c r="AH231" s="2"/>
      <x:c r="AI231" s="2"/>
      <x:c r="AJ231" s="2"/>
      <x:c r="AK231" s="2"/>
      <x:c r="AL231" s="2"/>
      <x:c r="AM231" s="2"/>
      <x:c r="AN231" s="2"/>
      <x:c r="AO231" s="2"/>
      <x:c r="AP231" s="2"/>
      <x:c r="AQ231" s="2"/>
      <x:c r="AR231" s="2"/>
      <x:c r="AS231" s="2"/>
    </x:row>
    <x:row r="23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c r="AA232" s="2"/>
      <x:c r="AB232" s="2"/>
      <x:c r="AC232" s="2"/>
      <x:c r="AD232" s="2"/>
      <x:c r="AE232" s="2"/>
      <x:c r="AF232" s="2"/>
      <x:c r="AG232" s="2"/>
      <x:c r="AH232" s="2"/>
      <x:c r="AI232" s="2"/>
      <x:c r="AJ232" s="2"/>
      <x:c r="AK232" s="2"/>
      <x:c r="AL232" s="2"/>
      <x:c r="AM232" s="2"/>
      <x:c r="AN232" s="2"/>
      <x:c r="AO232" s="2"/>
      <x:c r="AP232" s="2"/>
      <x:c r="AQ232" s="2"/>
      <x:c r="AR232" s="2"/>
      <x:c r="AS232" s="2"/>
    </x:row>
    <x:row r="233">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c r="AA233" s="2"/>
      <x:c r="AB233" s="2"/>
      <x:c r="AC233" s="2"/>
      <x:c r="AD233" s="2"/>
      <x:c r="AE233" s="2"/>
      <x:c r="AF233" s="2"/>
      <x:c r="AG233" s="2"/>
      <x:c r="AH233" s="2"/>
      <x:c r="AI233" s="2"/>
      <x:c r="AJ233" s="2"/>
      <x:c r="AK233" s="2"/>
      <x:c r="AL233" s="2"/>
      <x:c r="AM233" s="2"/>
      <x:c r="AN233" s="2"/>
      <x:c r="AO233" s="2"/>
      <x:c r="AP233" s="2"/>
      <x:c r="AQ233" s="2"/>
      <x:c r="AR233" s="2"/>
      <x:c r="AS233" s="2"/>
    </x:row>
    <x:row r="234">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c r="AA234" s="2"/>
      <x:c r="AB234" s="2"/>
      <x:c r="AC234" s="2"/>
      <x:c r="AD234" s="2"/>
      <x:c r="AE234" s="2"/>
      <x:c r="AF234" s="2"/>
      <x:c r="AG234" s="2"/>
      <x:c r="AH234" s="2"/>
      <x:c r="AI234" s="2"/>
      <x:c r="AJ234" s="2"/>
      <x:c r="AK234" s="2"/>
      <x:c r="AL234" s="2"/>
      <x:c r="AM234" s="2"/>
      <x:c r="AN234" s="2"/>
      <x:c r="AO234" s="2"/>
      <x:c r="AP234" s="2"/>
      <x:c r="AQ234" s="2"/>
      <x:c r="AR234" s="2"/>
      <x:c r="AS234" s="2"/>
    </x:row>
    <x:row r="235">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c r="AA235" s="2"/>
      <x:c r="AB235" s="2"/>
      <x:c r="AC235" s="2"/>
      <x:c r="AD235" s="2"/>
      <x:c r="AE235" s="2"/>
      <x:c r="AF235" s="2"/>
      <x:c r="AG235" s="2"/>
      <x:c r="AH235" s="2"/>
      <x:c r="AI235" s="2"/>
      <x:c r="AJ235" s="2"/>
      <x:c r="AK235" s="2"/>
      <x:c r="AL235" s="2"/>
      <x:c r="AM235" s="2"/>
      <x:c r="AN235" s="2"/>
      <x:c r="AO235" s="2"/>
      <x:c r="AP235" s="2"/>
      <x:c r="AQ235" s="2"/>
      <x:c r="AR235" s="2"/>
      <x:c r="AS235" s="2"/>
    </x:row>
    <x:row r="236">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c r="AA236" s="2"/>
      <x:c r="AB236" s="2"/>
      <x:c r="AC236" s="2"/>
      <x:c r="AD236" s="2"/>
      <x:c r="AE236" s="2"/>
      <x:c r="AF236" s="2"/>
      <x:c r="AG236" s="2"/>
      <x:c r="AH236" s="2"/>
      <x:c r="AI236" s="2"/>
      <x:c r="AJ236" s="2"/>
      <x:c r="AK236" s="2"/>
      <x:c r="AL236" s="2"/>
      <x:c r="AM236" s="2"/>
      <x:c r="AN236" s="2"/>
      <x:c r="AO236" s="2"/>
      <x:c r="AP236" s="2"/>
      <x:c r="AQ236" s="2"/>
      <x:c r="AR236" s="2"/>
      <x:c r="AS236" s="2"/>
    </x:row>
    <x:row r="237">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c r="AA237" s="2"/>
      <x:c r="AB237" s="2"/>
      <x:c r="AC237" s="2"/>
      <x:c r="AD237" s="2"/>
      <x:c r="AE237" s="2"/>
      <x:c r="AF237" s="2"/>
      <x:c r="AG237" s="2"/>
      <x:c r="AH237" s="2"/>
      <x:c r="AI237" s="2"/>
      <x:c r="AJ237" s="2"/>
      <x:c r="AK237" s="2"/>
      <x:c r="AL237" s="2"/>
      <x:c r="AM237" s="2"/>
      <x:c r="AN237" s="2"/>
      <x:c r="AO237" s="2"/>
      <x:c r="AP237" s="2"/>
      <x:c r="AQ237" s="2"/>
      <x:c r="AR237" s="2"/>
      <x:c r="AS237" s="2"/>
    </x:row>
    <x:row r="238">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c r="AA238" s="2"/>
      <x:c r="AB238" s="2"/>
      <x:c r="AC238" s="2"/>
      <x:c r="AD238" s="2"/>
      <x:c r="AE238" s="2"/>
      <x:c r="AF238" s="2"/>
      <x:c r="AG238" s="2"/>
      <x:c r="AH238" s="2"/>
      <x:c r="AI238" s="2"/>
      <x:c r="AJ238" s="2"/>
      <x:c r="AK238" s="2"/>
      <x:c r="AL238" s="2"/>
      <x:c r="AM238" s="2"/>
      <x:c r="AN238" s="2"/>
      <x:c r="AO238" s="2"/>
      <x:c r="AP238" s="2"/>
      <x:c r="AQ238" s="2"/>
      <x:c r="AR238" s="2"/>
      <x:c r="AS238" s="2"/>
    </x:row>
    <x:row r="239">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c r="AA239" s="2"/>
      <x:c r="AB239" s="2"/>
      <x:c r="AC239" s="2"/>
      <x:c r="AD239" s="2"/>
      <x:c r="AE239" s="2"/>
      <x:c r="AF239" s="2"/>
      <x:c r="AG239" s="2"/>
      <x:c r="AH239" s="2"/>
      <x:c r="AI239" s="2"/>
      <x:c r="AJ239" s="2"/>
      <x:c r="AK239" s="2"/>
      <x:c r="AL239" s="2"/>
      <x:c r="AM239" s="2"/>
      <x:c r="AN239" s="2"/>
      <x:c r="AO239" s="2"/>
      <x:c r="AP239" s="2"/>
      <x:c r="AQ239" s="2"/>
      <x:c r="AR239" s="2"/>
      <x:c r="AS239" s="2"/>
    </x:row>
    <x:row r="240">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c r="AA240" s="2"/>
      <x:c r="AB240" s="2"/>
      <x:c r="AC240" s="2"/>
      <x:c r="AD240" s="2"/>
      <x:c r="AE240" s="2"/>
      <x:c r="AF240" s="2"/>
      <x:c r="AG240" s="2"/>
      <x:c r="AH240" s="2"/>
      <x:c r="AI240" s="2"/>
      <x:c r="AJ240" s="2"/>
      <x:c r="AK240" s="2"/>
      <x:c r="AL240" s="2"/>
      <x:c r="AM240" s="2"/>
      <x:c r="AN240" s="2"/>
      <x:c r="AO240" s="2"/>
      <x:c r="AP240" s="2"/>
      <x:c r="AQ240" s="2"/>
      <x:c r="AR240" s="2"/>
      <x:c r="AS240" s="2"/>
    </x:row>
    <x:row r="241">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c r="AB241" s="2"/>
      <x:c r="AC241" s="2"/>
      <x:c r="AD241" s="2"/>
      <x:c r="AE241" s="2"/>
      <x:c r="AF241" s="2"/>
      <x:c r="AG241" s="2"/>
      <x:c r="AH241" s="2"/>
      <x:c r="AI241" s="2"/>
      <x:c r="AJ241" s="2"/>
      <x:c r="AK241" s="2"/>
      <x:c r="AL241" s="2"/>
      <x:c r="AM241" s="2"/>
      <x:c r="AN241" s="2"/>
      <x:c r="AO241" s="2"/>
      <x:c r="AP241" s="2"/>
      <x:c r="AQ241" s="2"/>
      <x:c r="AR241" s="2"/>
      <x:c r="AS241" s="2"/>
    </x:row>
    <x:row r="24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c r="AA242" s="2"/>
      <x:c r="AB242" s="2"/>
      <x:c r="AC242" s="2"/>
      <x:c r="AD242" s="2"/>
      <x:c r="AE242" s="2"/>
      <x:c r="AF242" s="2"/>
      <x:c r="AG242" s="2"/>
      <x:c r="AH242" s="2"/>
      <x:c r="AI242" s="2"/>
      <x:c r="AJ242" s="2"/>
      <x:c r="AK242" s="2"/>
      <x:c r="AL242" s="2"/>
      <x:c r="AM242" s="2"/>
      <x:c r="AN242" s="2"/>
      <x:c r="AO242" s="2"/>
      <x:c r="AP242" s="2"/>
      <x:c r="AQ242" s="2"/>
      <x:c r="AR242" s="2"/>
      <x:c r="AS242" s="2"/>
    </x:row>
    <x:row r="243">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c r="AA243" s="2"/>
      <x:c r="AB243" s="2"/>
      <x:c r="AC243" s="2"/>
      <x:c r="AD243" s="2"/>
      <x:c r="AE243" s="2"/>
      <x:c r="AF243" s="2"/>
      <x:c r="AG243" s="2"/>
      <x:c r="AH243" s="2"/>
      <x:c r="AI243" s="2"/>
      <x:c r="AJ243" s="2"/>
      <x:c r="AK243" s="2"/>
      <x:c r="AL243" s="2"/>
      <x:c r="AM243" s="2"/>
      <x:c r="AN243" s="2"/>
      <x:c r="AO243" s="2"/>
      <x:c r="AP243" s="2"/>
      <x:c r="AQ243" s="2"/>
      <x:c r="AR243" s="2"/>
      <x:c r="AS243" s="2"/>
    </x:row>
    <x:row r="244">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c r="AA244" s="2"/>
      <x:c r="AB244" s="2"/>
      <x:c r="AC244" s="2"/>
      <x:c r="AD244" s="2"/>
      <x:c r="AE244" s="2"/>
      <x:c r="AF244" s="2"/>
      <x:c r="AG244" s="2"/>
      <x:c r="AH244" s="2"/>
      <x:c r="AI244" s="2"/>
      <x:c r="AJ244" s="2"/>
      <x:c r="AK244" s="2"/>
      <x:c r="AL244" s="2"/>
      <x:c r="AM244" s="2"/>
      <x:c r="AN244" s="2"/>
      <x:c r="AO244" s="2"/>
      <x:c r="AP244" s="2"/>
      <x:c r="AQ244" s="2"/>
      <x:c r="AR244" s="2"/>
      <x:c r="AS244" s="2"/>
    </x:row>
    <x:row r="245">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c r="AA245" s="2"/>
      <x:c r="AB245" s="2"/>
      <x:c r="AC245" s="2"/>
      <x:c r="AD245" s="2"/>
      <x:c r="AE245" s="2"/>
      <x:c r="AF245" s="2"/>
      <x:c r="AG245" s="2"/>
      <x:c r="AH245" s="2"/>
      <x:c r="AI245" s="2"/>
      <x:c r="AJ245" s="2"/>
      <x:c r="AK245" s="2"/>
      <x:c r="AL245" s="2"/>
      <x:c r="AM245" s="2"/>
      <x:c r="AN245" s="2"/>
      <x:c r="AO245" s="2"/>
      <x:c r="AP245" s="2"/>
      <x:c r="AQ245" s="2"/>
      <x:c r="AR245" s="2"/>
      <x:c r="AS245" s="2"/>
    </x:row>
    <x:row r="246">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c r="AA246" s="2"/>
      <x:c r="AB246" s="2"/>
      <x:c r="AC246" s="2"/>
      <x:c r="AD246" s="2"/>
      <x:c r="AE246" s="2"/>
      <x:c r="AF246" s="2"/>
      <x:c r="AG246" s="2"/>
      <x:c r="AH246" s="2"/>
      <x:c r="AI246" s="2"/>
      <x:c r="AJ246" s="2"/>
      <x:c r="AK246" s="2"/>
      <x:c r="AL246" s="2"/>
      <x:c r="AM246" s="2"/>
      <x:c r="AN246" s="2"/>
      <x:c r="AO246" s="2"/>
      <x:c r="AP246" s="2"/>
      <x:c r="AQ246" s="2"/>
      <x:c r="AR246" s="2"/>
      <x:c r="AS246" s="2"/>
    </x:row>
    <x:row r="247">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c r="AA247" s="2"/>
      <x:c r="AB247" s="2"/>
      <x:c r="AC247" s="2"/>
      <x:c r="AD247" s="2"/>
      <x:c r="AE247" s="2"/>
      <x:c r="AF247" s="2"/>
      <x:c r="AG247" s="2"/>
      <x:c r="AH247" s="2"/>
      <x:c r="AI247" s="2"/>
      <x:c r="AJ247" s="2"/>
      <x:c r="AK247" s="2"/>
      <x:c r="AL247" s="2"/>
      <x:c r="AM247" s="2"/>
      <x:c r="AN247" s="2"/>
      <x:c r="AO247" s="2"/>
      <x:c r="AP247" s="2"/>
      <x:c r="AQ247" s="2"/>
      <x:c r="AR247" s="2"/>
      <x:c r="AS247" s="2"/>
    </x:row>
    <x:row r="248">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c r="AB248" s="2"/>
      <x:c r="AC248" s="2"/>
      <x:c r="AD248" s="2"/>
      <x:c r="AE248" s="2"/>
      <x:c r="AF248" s="2"/>
      <x:c r="AG248" s="2"/>
      <x:c r="AH248" s="2"/>
      <x:c r="AI248" s="2"/>
      <x:c r="AJ248" s="2"/>
      <x:c r="AK248" s="2"/>
      <x:c r="AL248" s="2"/>
      <x:c r="AM248" s="2"/>
      <x:c r="AN248" s="2"/>
      <x:c r="AO248" s="2"/>
      <x:c r="AP248" s="2"/>
      <x:c r="AQ248" s="2"/>
      <x:c r="AR248" s="2"/>
      <x:c r="AS248" s="2"/>
    </x:row>
    <x:row r="249">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c r="AA249" s="2"/>
      <x:c r="AB249" s="2"/>
      <x:c r="AC249" s="2"/>
      <x:c r="AD249" s="2"/>
      <x:c r="AE249" s="2"/>
      <x:c r="AF249" s="2"/>
      <x:c r="AG249" s="2"/>
      <x:c r="AH249" s="2"/>
      <x:c r="AI249" s="2"/>
      <x:c r="AJ249" s="2"/>
      <x:c r="AK249" s="2"/>
      <x:c r="AL249" s="2"/>
      <x:c r="AM249" s="2"/>
      <x:c r="AN249" s="2"/>
      <x:c r="AO249" s="2"/>
      <x:c r="AP249" s="2"/>
      <x:c r="AQ249" s="2"/>
      <x:c r="AR249" s="2"/>
      <x:c r="AS249" s="2"/>
    </x:row>
    <x:row r="250">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c r="AA250" s="2"/>
      <x:c r="AB250" s="2"/>
      <x:c r="AC250" s="2"/>
      <x:c r="AD250" s="2"/>
      <x:c r="AE250" s="2"/>
      <x:c r="AF250" s="2"/>
      <x:c r="AG250" s="2"/>
      <x:c r="AH250" s="2"/>
      <x:c r="AI250" s="2"/>
      <x:c r="AJ250" s="2"/>
      <x:c r="AK250" s="2"/>
      <x:c r="AL250" s="2"/>
      <x:c r="AM250" s="2"/>
      <x:c r="AN250" s="2"/>
      <x:c r="AO250" s="2"/>
      <x:c r="AP250" s="2"/>
      <x:c r="AQ250" s="2"/>
      <x:c r="AR250" s="2"/>
      <x:c r="AS250" s="2"/>
    </x:row>
    <x:row r="251">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c r="AA251" s="2"/>
      <x:c r="AB251" s="2"/>
      <x:c r="AC251" s="2"/>
      <x:c r="AD251" s="2"/>
      <x:c r="AE251" s="2"/>
      <x:c r="AF251" s="2"/>
      <x:c r="AG251" s="2"/>
      <x:c r="AH251" s="2"/>
      <x:c r="AI251" s="2"/>
      <x:c r="AJ251" s="2"/>
      <x:c r="AK251" s="2"/>
      <x:c r="AL251" s="2"/>
      <x:c r="AM251" s="2"/>
      <x:c r="AN251" s="2"/>
      <x:c r="AO251" s="2"/>
      <x:c r="AP251" s="2"/>
      <x:c r="AQ251" s="2"/>
      <x:c r="AR251" s="2"/>
      <x:c r="AS251" s="2"/>
    </x:row>
    <x:row r="25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c r="AA252" s="2"/>
      <x:c r="AB252" s="2"/>
      <x:c r="AC252" s="2"/>
      <x:c r="AD252" s="2"/>
      <x:c r="AE252" s="2"/>
      <x:c r="AF252" s="2"/>
      <x:c r="AG252" s="2"/>
      <x:c r="AH252" s="2"/>
      <x:c r="AI252" s="2"/>
      <x:c r="AJ252" s="2"/>
      <x:c r="AK252" s="2"/>
      <x:c r="AL252" s="2"/>
      <x:c r="AM252" s="2"/>
      <x:c r="AN252" s="2"/>
      <x:c r="AO252" s="2"/>
      <x:c r="AP252" s="2"/>
      <x:c r="AQ252" s="2"/>
      <x:c r="AR252" s="2"/>
      <x:c r="AS252" s="2"/>
    </x:row>
    <x:row r="253">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c r="AA253" s="2"/>
      <x:c r="AB253" s="2"/>
      <x:c r="AC253" s="2"/>
      <x:c r="AD253" s="2"/>
      <x:c r="AE253" s="2"/>
      <x:c r="AF253" s="2"/>
      <x:c r="AG253" s="2"/>
      <x:c r="AH253" s="2"/>
      <x:c r="AI253" s="2"/>
      <x:c r="AJ253" s="2"/>
      <x:c r="AK253" s="2"/>
      <x:c r="AL253" s="2"/>
      <x:c r="AM253" s="2"/>
      <x:c r="AN253" s="2"/>
      <x:c r="AO253" s="2"/>
      <x:c r="AP253" s="2"/>
      <x:c r="AQ253" s="2"/>
      <x:c r="AR253" s="2"/>
      <x:c r="AS253" s="2"/>
    </x:row>
    <x:row r="254">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c r="AA254" s="2"/>
      <x:c r="AB254" s="2"/>
      <x:c r="AC254" s="2"/>
      <x:c r="AD254" s="2"/>
      <x:c r="AE254" s="2"/>
      <x:c r="AF254" s="2"/>
      <x:c r="AG254" s="2"/>
      <x:c r="AH254" s="2"/>
      <x:c r="AI254" s="2"/>
      <x:c r="AJ254" s="2"/>
      <x:c r="AK254" s="2"/>
      <x:c r="AL254" s="2"/>
      <x:c r="AM254" s="2"/>
      <x:c r="AN254" s="2"/>
      <x:c r="AO254" s="2"/>
      <x:c r="AP254" s="2"/>
      <x:c r="AQ254" s="2"/>
      <x:c r="AR254" s="2"/>
      <x:c r="AS254" s="2"/>
    </x:row>
    <x:row r="255">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c r="AA255" s="2"/>
      <x:c r="AB255" s="2"/>
      <x:c r="AC255" s="2"/>
      <x:c r="AD255" s="2"/>
      <x:c r="AE255" s="2"/>
      <x:c r="AF255" s="2"/>
      <x:c r="AG255" s="2"/>
      <x:c r="AH255" s="2"/>
      <x:c r="AI255" s="2"/>
      <x:c r="AJ255" s="2"/>
      <x:c r="AK255" s="2"/>
      <x:c r="AL255" s="2"/>
      <x:c r="AM255" s="2"/>
      <x:c r="AN255" s="2"/>
      <x:c r="AO255" s="2"/>
      <x:c r="AP255" s="2"/>
      <x:c r="AQ255" s="2"/>
      <x:c r="AR255" s="2"/>
      <x:c r="AS255" s="2"/>
    </x:row>
    <x:row r="256">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c r="AA256" s="2"/>
      <x:c r="AB256" s="2"/>
      <x:c r="AC256" s="2"/>
      <x:c r="AD256" s="2"/>
      <x:c r="AE256" s="2"/>
      <x:c r="AF256" s="2"/>
      <x:c r="AG256" s="2"/>
      <x:c r="AH256" s="2"/>
      <x:c r="AI256" s="2"/>
      <x:c r="AJ256" s="2"/>
      <x:c r="AK256" s="2"/>
      <x:c r="AL256" s="2"/>
      <x:c r="AM256" s="2"/>
      <x:c r="AN256" s="2"/>
      <x:c r="AO256" s="2"/>
      <x:c r="AP256" s="2"/>
      <x:c r="AQ256" s="2"/>
      <x:c r="AR256" s="2"/>
      <x:c r="AS256" s="2"/>
    </x:row>
    <x:row r="257">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c r="AA257" s="2"/>
      <x:c r="AB257" s="2"/>
      <x:c r="AC257" s="2"/>
      <x:c r="AD257" s="2"/>
      <x:c r="AE257" s="2"/>
      <x:c r="AF257" s="2"/>
      <x:c r="AG257" s="2"/>
      <x:c r="AH257" s="2"/>
      <x:c r="AI257" s="2"/>
      <x:c r="AJ257" s="2"/>
      <x:c r="AK257" s="2"/>
      <x:c r="AL257" s="2"/>
      <x:c r="AM257" s="2"/>
      <x:c r="AN257" s="2"/>
      <x:c r="AO257" s="2"/>
      <x:c r="AP257" s="2"/>
      <x:c r="AQ257" s="2"/>
      <x:c r="AR257" s="2"/>
      <x:c r="AS257" s="2"/>
    </x:row>
    <x:row r="258">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c r="AA258" s="2"/>
      <x:c r="AB258" s="2"/>
      <x:c r="AC258" s="2"/>
      <x:c r="AD258" s="2"/>
      <x:c r="AE258" s="2"/>
      <x:c r="AF258" s="2"/>
      <x:c r="AG258" s="2"/>
      <x:c r="AH258" s="2"/>
      <x:c r="AI258" s="2"/>
      <x:c r="AJ258" s="2"/>
      <x:c r="AK258" s="2"/>
      <x:c r="AL258" s="2"/>
      <x:c r="AM258" s="2"/>
      <x:c r="AN258" s="2"/>
      <x:c r="AO258" s="2"/>
      <x:c r="AP258" s="2"/>
      <x:c r="AQ258" s="2"/>
      <x:c r="AR258" s="2"/>
      <x:c r="AS258" s="2"/>
    </x:row>
    <x:row r="259">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c r="AA259" s="2"/>
      <x:c r="AB259" s="2"/>
      <x:c r="AC259" s="2"/>
      <x:c r="AD259" s="2"/>
      <x:c r="AE259" s="2"/>
      <x:c r="AF259" s="2"/>
      <x:c r="AG259" s="2"/>
      <x:c r="AH259" s="2"/>
      <x:c r="AI259" s="2"/>
      <x:c r="AJ259" s="2"/>
      <x:c r="AK259" s="2"/>
      <x:c r="AL259" s="2"/>
      <x:c r="AM259" s="2"/>
      <x:c r="AN259" s="2"/>
      <x:c r="AO259" s="2"/>
      <x:c r="AP259" s="2"/>
      <x:c r="AQ259" s="2"/>
      <x:c r="AR259" s="2"/>
      <x:c r="AS259" s="2"/>
    </x:row>
    <x:row r="260">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c r="AA260" s="2"/>
      <x:c r="AB260" s="2"/>
      <x:c r="AC260" s="2"/>
      <x:c r="AD260" s="2"/>
      <x:c r="AE260" s="2"/>
      <x:c r="AF260" s="2"/>
      <x:c r="AG260" s="2"/>
      <x:c r="AH260" s="2"/>
      <x:c r="AI260" s="2"/>
      <x:c r="AJ260" s="2"/>
      <x:c r="AK260" s="2"/>
      <x:c r="AL260" s="2"/>
      <x:c r="AM260" s="2"/>
      <x:c r="AN260" s="2"/>
      <x:c r="AO260" s="2"/>
      <x:c r="AP260" s="2"/>
      <x:c r="AQ260" s="2"/>
      <x:c r="AR260" s="2"/>
      <x:c r="AS260" s="2"/>
    </x:row>
    <x:row r="261">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c r="AA261" s="2"/>
      <x:c r="AB261" s="2"/>
      <x:c r="AC261" s="2"/>
      <x:c r="AD261" s="2"/>
      <x:c r="AE261" s="2"/>
      <x:c r="AF261" s="2"/>
      <x:c r="AG261" s="2"/>
      <x:c r="AH261" s="2"/>
      <x:c r="AI261" s="2"/>
      <x:c r="AJ261" s="2"/>
      <x:c r="AK261" s="2"/>
      <x:c r="AL261" s="2"/>
      <x:c r="AM261" s="2"/>
      <x:c r="AN261" s="2"/>
      <x:c r="AO261" s="2"/>
      <x:c r="AP261" s="2"/>
      <x:c r="AQ261" s="2"/>
      <x:c r="AR261" s="2"/>
      <x:c r="AS261" s="2"/>
    </x:row>
    <x:row r="26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c r="AA262" s="2"/>
      <x:c r="AB262" s="2"/>
      <x:c r="AC262" s="2"/>
      <x:c r="AD262" s="2"/>
      <x:c r="AE262" s="2"/>
      <x:c r="AF262" s="2"/>
      <x:c r="AG262" s="2"/>
      <x:c r="AH262" s="2"/>
      <x:c r="AI262" s="2"/>
      <x:c r="AJ262" s="2"/>
      <x:c r="AK262" s="2"/>
      <x:c r="AL262" s="2"/>
      <x:c r="AM262" s="2"/>
      <x:c r="AN262" s="2"/>
      <x:c r="AO262" s="2"/>
      <x:c r="AP262" s="2"/>
      <x:c r="AQ262" s="2"/>
      <x:c r="AR262" s="2"/>
      <x:c r="AS262" s="2"/>
    </x:row>
    <x:row r="263">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c r="AA263" s="2"/>
      <x:c r="AB263" s="2"/>
      <x:c r="AC263" s="2"/>
      <x:c r="AD263" s="2"/>
      <x:c r="AE263" s="2"/>
      <x:c r="AF263" s="2"/>
      <x:c r="AG263" s="2"/>
      <x:c r="AH263" s="2"/>
      <x:c r="AI263" s="2"/>
      <x:c r="AJ263" s="2"/>
      <x:c r="AK263" s="2"/>
      <x:c r="AL263" s="2"/>
      <x:c r="AM263" s="2"/>
      <x:c r="AN263" s="2"/>
      <x:c r="AO263" s="2"/>
      <x:c r="AP263" s="2"/>
      <x:c r="AQ263" s="2"/>
      <x:c r="AR263" s="2"/>
      <x:c r="AS263" s="2"/>
    </x:row>
    <x:row r="264">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c r="AA264" s="2"/>
      <x:c r="AB264" s="2"/>
      <x:c r="AC264" s="2"/>
      <x:c r="AD264" s="2"/>
      <x:c r="AE264" s="2"/>
      <x:c r="AF264" s="2"/>
      <x:c r="AG264" s="2"/>
      <x:c r="AH264" s="2"/>
      <x:c r="AI264" s="2"/>
      <x:c r="AJ264" s="2"/>
      <x:c r="AK264" s="2"/>
      <x:c r="AL264" s="2"/>
      <x:c r="AM264" s="2"/>
      <x:c r="AN264" s="2"/>
      <x:c r="AO264" s="2"/>
      <x:c r="AP264" s="2"/>
      <x:c r="AQ264" s="2"/>
      <x:c r="AR264" s="2"/>
      <x:c r="AS264" s="2"/>
    </x:row>
    <x:row r="265">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c r="AA265" s="2"/>
      <x:c r="AB265" s="2"/>
      <x:c r="AC265" s="2"/>
      <x:c r="AD265" s="2"/>
      <x:c r="AE265" s="2"/>
      <x:c r="AF265" s="2"/>
      <x:c r="AG265" s="2"/>
      <x:c r="AH265" s="2"/>
      <x:c r="AI265" s="2"/>
      <x:c r="AJ265" s="2"/>
      <x:c r="AK265" s="2"/>
      <x:c r="AL265" s="2"/>
      <x:c r="AM265" s="2"/>
      <x:c r="AN265" s="2"/>
      <x:c r="AO265" s="2"/>
      <x:c r="AP265" s="2"/>
      <x:c r="AQ265" s="2"/>
      <x:c r="AR265" s="2"/>
      <x:c r="AS265" s="2"/>
    </x:row>
    <x:row r="266">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c r="AA266" s="2"/>
      <x:c r="AB266" s="2"/>
      <x:c r="AC266" s="2"/>
      <x:c r="AD266" s="2"/>
      <x:c r="AE266" s="2"/>
      <x:c r="AF266" s="2"/>
      <x:c r="AG266" s="2"/>
      <x:c r="AH266" s="2"/>
      <x:c r="AI266" s="2"/>
      <x:c r="AJ266" s="2"/>
      <x:c r="AK266" s="2"/>
      <x:c r="AL266" s="2"/>
      <x:c r="AM266" s="2"/>
      <x:c r="AN266" s="2"/>
      <x:c r="AO266" s="2"/>
      <x:c r="AP266" s="2"/>
      <x:c r="AQ266" s="2"/>
      <x:c r="AR266" s="2"/>
      <x:c r="AS266" s="2"/>
    </x:row>
    <x:row r="267">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c r="AA267" s="2"/>
      <x:c r="AB267" s="2"/>
      <x:c r="AC267" s="2"/>
      <x:c r="AD267" s="2"/>
      <x:c r="AE267" s="2"/>
      <x:c r="AF267" s="2"/>
      <x:c r="AG267" s="2"/>
      <x:c r="AH267" s="2"/>
      <x:c r="AI267" s="2"/>
      <x:c r="AJ267" s="2"/>
      <x:c r="AK267" s="2"/>
      <x:c r="AL267" s="2"/>
      <x:c r="AM267" s="2"/>
      <x:c r="AN267" s="2"/>
      <x:c r="AO267" s="2"/>
      <x:c r="AP267" s="2"/>
      <x:c r="AQ267" s="2"/>
      <x:c r="AR267" s="2"/>
      <x:c r="AS267" s="2"/>
    </x:row>
    <x:row r="268">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c r="AA268" s="2"/>
      <x:c r="AB268" s="2"/>
      <x:c r="AC268" s="2"/>
      <x:c r="AD268" s="2"/>
      <x:c r="AE268" s="2"/>
      <x:c r="AF268" s="2"/>
      <x:c r="AG268" s="2"/>
      <x:c r="AH268" s="2"/>
      <x:c r="AI268" s="2"/>
      <x:c r="AJ268" s="2"/>
      <x:c r="AK268" s="2"/>
      <x:c r="AL268" s="2"/>
      <x:c r="AM268" s="2"/>
      <x:c r="AN268" s="2"/>
      <x:c r="AO268" s="2"/>
      <x:c r="AP268" s="2"/>
      <x:c r="AQ268" s="2"/>
      <x:c r="AR268" s="2"/>
      <x:c r="AS268" s="2"/>
    </x:row>
    <x:row r="269">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c r="AA269" s="2"/>
      <x:c r="AB269" s="2"/>
      <x:c r="AC269" s="2"/>
      <x:c r="AD269" s="2"/>
      <x:c r="AE269" s="2"/>
      <x:c r="AF269" s="2"/>
      <x:c r="AG269" s="2"/>
      <x:c r="AH269" s="2"/>
      <x:c r="AI269" s="2"/>
      <x:c r="AJ269" s="2"/>
      <x:c r="AK269" s="2"/>
      <x:c r="AL269" s="2"/>
      <x:c r="AM269" s="2"/>
      <x:c r="AN269" s="2"/>
      <x:c r="AO269" s="2"/>
      <x:c r="AP269" s="2"/>
      <x:c r="AQ269" s="2"/>
      <x:c r="AR269" s="2"/>
      <x:c r="AS269" s="2"/>
    </x:row>
    <x:row r="270">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c r="AA270" s="2"/>
      <x:c r="AB270" s="2"/>
      <x:c r="AC270" s="2"/>
      <x:c r="AD270" s="2"/>
      <x:c r="AE270" s="2"/>
      <x:c r="AF270" s="2"/>
      <x:c r="AG270" s="2"/>
      <x:c r="AH270" s="2"/>
      <x:c r="AI270" s="2"/>
      <x:c r="AJ270" s="2"/>
      <x:c r="AK270" s="2"/>
      <x:c r="AL270" s="2"/>
      <x:c r="AM270" s="2"/>
      <x:c r="AN270" s="2"/>
      <x:c r="AO270" s="2"/>
      <x:c r="AP270" s="2"/>
      <x:c r="AQ270" s="2"/>
      <x:c r="AR270" s="2"/>
      <x:c r="AS270" s="2"/>
    </x:row>
    <x:row r="271">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c r="AA271" s="2"/>
      <x:c r="AB271" s="2"/>
      <x:c r="AC271" s="2"/>
      <x:c r="AD271" s="2"/>
      <x:c r="AE271" s="2"/>
      <x:c r="AF271" s="2"/>
      <x:c r="AG271" s="2"/>
      <x:c r="AH271" s="2"/>
      <x:c r="AI271" s="2"/>
      <x:c r="AJ271" s="2"/>
      <x:c r="AK271" s="2"/>
      <x:c r="AL271" s="2"/>
      <x:c r="AM271" s="2"/>
      <x:c r="AN271" s="2"/>
      <x:c r="AO271" s="2"/>
      <x:c r="AP271" s="2"/>
      <x:c r="AQ271" s="2"/>
      <x:c r="AR271" s="2"/>
      <x:c r="AS271" s="2"/>
    </x:row>
    <x:row r="27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c r="AA272" s="2"/>
      <x:c r="AB272" s="2"/>
      <x:c r="AC272" s="2"/>
      <x:c r="AD272" s="2"/>
      <x:c r="AE272" s="2"/>
      <x:c r="AF272" s="2"/>
      <x:c r="AG272" s="2"/>
      <x:c r="AH272" s="2"/>
      <x:c r="AI272" s="2"/>
      <x:c r="AJ272" s="2"/>
      <x:c r="AK272" s="2"/>
      <x:c r="AL272" s="2"/>
      <x:c r="AM272" s="2"/>
      <x:c r="AN272" s="2"/>
      <x:c r="AO272" s="2"/>
      <x:c r="AP272" s="2"/>
      <x:c r="AQ272" s="2"/>
      <x:c r="AR272" s="2"/>
      <x:c r="AS272" s="2"/>
    </x:row>
    <x:row r="273">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c r="AA273" s="2"/>
      <x:c r="AB273" s="2"/>
      <x:c r="AC273" s="2"/>
      <x:c r="AD273" s="2"/>
      <x:c r="AE273" s="2"/>
      <x:c r="AF273" s="2"/>
      <x:c r="AG273" s="2"/>
      <x:c r="AH273" s="2"/>
      <x:c r="AI273" s="2"/>
      <x:c r="AJ273" s="2"/>
      <x:c r="AK273" s="2"/>
      <x:c r="AL273" s="2"/>
      <x:c r="AM273" s="2"/>
      <x:c r="AN273" s="2"/>
      <x:c r="AO273" s="2"/>
      <x:c r="AP273" s="2"/>
      <x:c r="AQ273" s="2"/>
      <x:c r="AR273" s="2"/>
      <x:c r="AS273" s="2"/>
    </x:row>
    <x:row r="274">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c r="AA274" s="2"/>
      <x:c r="AB274" s="2"/>
      <x:c r="AC274" s="2"/>
      <x:c r="AD274" s="2"/>
      <x:c r="AE274" s="2"/>
      <x:c r="AF274" s="2"/>
      <x:c r="AG274" s="2"/>
      <x:c r="AH274" s="2"/>
      <x:c r="AI274" s="2"/>
      <x:c r="AJ274" s="2"/>
      <x:c r="AK274" s="2"/>
      <x:c r="AL274" s="2"/>
      <x:c r="AM274" s="2"/>
      <x:c r="AN274" s="2"/>
      <x:c r="AO274" s="2"/>
      <x:c r="AP274" s="2"/>
      <x:c r="AQ274" s="2"/>
      <x:c r="AR274" s="2"/>
      <x:c r="AS274" s="2"/>
    </x:row>
    <x:row r="275">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c r="AA275" s="2"/>
      <x:c r="AB275" s="2"/>
      <x:c r="AC275" s="2"/>
      <x:c r="AD275" s="2"/>
      <x:c r="AE275" s="2"/>
      <x:c r="AF275" s="2"/>
      <x:c r="AG275" s="2"/>
      <x:c r="AH275" s="2"/>
      <x:c r="AI275" s="2"/>
      <x:c r="AJ275" s="2"/>
      <x:c r="AK275" s="2"/>
      <x:c r="AL275" s="2"/>
      <x:c r="AM275" s="2"/>
      <x:c r="AN275" s="2"/>
      <x:c r="AO275" s="2"/>
      <x:c r="AP275" s="2"/>
      <x:c r="AQ275" s="2"/>
      <x:c r="AR275" s="2"/>
      <x:c r="AS275" s="2"/>
    </x:row>
    <x:row r="276">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c r="AA276" s="2"/>
      <x:c r="AB276" s="2"/>
      <x:c r="AC276" s="2"/>
      <x:c r="AD276" s="2"/>
      <x:c r="AE276" s="2"/>
      <x:c r="AF276" s="2"/>
      <x:c r="AG276" s="2"/>
      <x:c r="AH276" s="2"/>
      <x:c r="AI276" s="2"/>
      <x:c r="AJ276" s="2"/>
      <x:c r="AK276" s="2"/>
      <x:c r="AL276" s="2"/>
      <x:c r="AM276" s="2"/>
      <x:c r="AN276" s="2"/>
      <x:c r="AO276" s="2"/>
      <x:c r="AP276" s="2"/>
      <x:c r="AQ276" s="2"/>
      <x:c r="AR276" s="2"/>
      <x:c r="AS276" s="2"/>
    </x:row>
    <x:row r="277">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c r="AA277" s="2"/>
      <x:c r="AB277" s="2"/>
      <x:c r="AC277" s="2"/>
      <x:c r="AD277" s="2"/>
      <x:c r="AE277" s="2"/>
      <x:c r="AF277" s="2"/>
      <x:c r="AG277" s="2"/>
      <x:c r="AH277" s="2"/>
      <x:c r="AI277" s="2"/>
      <x:c r="AJ277" s="2"/>
      <x:c r="AK277" s="2"/>
      <x:c r="AL277" s="2"/>
      <x:c r="AM277" s="2"/>
      <x:c r="AN277" s="2"/>
      <x:c r="AO277" s="2"/>
      <x:c r="AP277" s="2"/>
      <x:c r="AQ277" s="2"/>
      <x:c r="AR277" s="2"/>
      <x:c r="AS277" s="2"/>
    </x:row>
    <x:row r="278">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c r="AA278" s="2"/>
      <x:c r="AB278" s="2"/>
      <x:c r="AC278" s="2"/>
      <x:c r="AD278" s="2"/>
      <x:c r="AE278" s="2"/>
      <x:c r="AF278" s="2"/>
      <x:c r="AG278" s="2"/>
      <x:c r="AH278" s="2"/>
      <x:c r="AI278" s="2"/>
      <x:c r="AJ278" s="2"/>
      <x:c r="AK278" s="2"/>
      <x:c r="AL278" s="2"/>
      <x:c r="AM278" s="2"/>
      <x:c r="AN278" s="2"/>
      <x:c r="AO278" s="2"/>
      <x:c r="AP278" s="2"/>
      <x:c r="AQ278" s="2"/>
      <x:c r="AR278" s="2"/>
      <x:c r="AS278" s="2"/>
    </x:row>
    <x:row r="279">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c r="AA279" s="2"/>
      <x:c r="AB279" s="2"/>
      <x:c r="AC279" s="2"/>
      <x:c r="AD279" s="2"/>
      <x:c r="AE279" s="2"/>
      <x:c r="AF279" s="2"/>
      <x:c r="AG279" s="2"/>
      <x:c r="AH279" s="2"/>
      <x:c r="AI279" s="2"/>
      <x:c r="AJ279" s="2"/>
      <x:c r="AK279" s="2"/>
      <x:c r="AL279" s="2"/>
      <x:c r="AM279" s="2"/>
      <x:c r="AN279" s="2"/>
      <x:c r="AO279" s="2"/>
      <x:c r="AP279" s="2"/>
      <x:c r="AQ279" s="2"/>
      <x:c r="AR279" s="2"/>
      <x:c r="AS279" s="2"/>
    </x:row>
    <x:row r="280">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c r="AA280" s="2"/>
      <x:c r="AB280" s="2"/>
      <x:c r="AC280" s="2"/>
      <x:c r="AD280" s="2"/>
      <x:c r="AE280" s="2"/>
      <x:c r="AF280" s="2"/>
      <x:c r="AG280" s="2"/>
      <x:c r="AH280" s="2"/>
      <x:c r="AI280" s="2"/>
      <x:c r="AJ280" s="2"/>
      <x:c r="AK280" s="2"/>
      <x:c r="AL280" s="2"/>
      <x:c r="AM280" s="2"/>
      <x:c r="AN280" s="2"/>
      <x:c r="AO280" s="2"/>
      <x:c r="AP280" s="2"/>
      <x:c r="AQ280" s="2"/>
      <x:c r="AR280" s="2"/>
      <x:c r="AS280" s="2"/>
    </x:row>
    <x:row r="281">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c r="AA281" s="2"/>
      <x:c r="AB281" s="2"/>
      <x:c r="AC281" s="2"/>
      <x:c r="AD281" s="2"/>
      <x:c r="AE281" s="2"/>
      <x:c r="AF281" s="2"/>
      <x:c r="AG281" s="2"/>
      <x:c r="AH281" s="2"/>
      <x:c r="AI281" s="2"/>
      <x:c r="AJ281" s="2"/>
      <x:c r="AK281" s="2"/>
      <x:c r="AL281" s="2"/>
      <x:c r="AM281" s="2"/>
      <x:c r="AN281" s="2"/>
      <x:c r="AO281" s="2"/>
      <x:c r="AP281" s="2"/>
      <x:c r="AQ281" s="2"/>
      <x:c r="AR281" s="2"/>
      <x:c r="AS281" s="2"/>
    </x:row>
    <x:row r="28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c r="AA282" s="2"/>
      <x:c r="AB282" s="2"/>
      <x:c r="AC282" s="2"/>
      <x:c r="AD282" s="2"/>
      <x:c r="AE282" s="2"/>
      <x:c r="AF282" s="2"/>
      <x:c r="AG282" s="2"/>
      <x:c r="AH282" s="2"/>
      <x:c r="AI282" s="2"/>
      <x:c r="AJ282" s="2"/>
      <x:c r="AK282" s="2"/>
      <x:c r="AL282" s="2"/>
      <x:c r="AM282" s="2"/>
      <x:c r="AN282" s="2"/>
      <x:c r="AO282" s="2"/>
      <x:c r="AP282" s="2"/>
      <x:c r="AQ282" s="2"/>
      <x:c r="AR282" s="2"/>
      <x:c r="AS282" s="2"/>
    </x:row>
    <x:row r="283">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c r="AA283" s="2"/>
      <x:c r="AB283" s="2"/>
      <x:c r="AC283" s="2"/>
      <x:c r="AD283" s="2"/>
      <x:c r="AE283" s="2"/>
      <x:c r="AF283" s="2"/>
      <x:c r="AG283" s="2"/>
      <x:c r="AH283" s="2"/>
      <x:c r="AI283" s="2"/>
      <x:c r="AJ283" s="2"/>
      <x:c r="AK283" s="2"/>
      <x:c r="AL283" s="2"/>
      <x:c r="AM283" s="2"/>
      <x:c r="AN283" s="2"/>
      <x:c r="AO283" s="2"/>
      <x:c r="AP283" s="2"/>
      <x:c r="AQ283" s="2"/>
      <x:c r="AR283" s="2"/>
      <x:c r="AS283" s="2"/>
    </x:row>
    <x:row r="284">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c r="AA284" s="2"/>
      <x:c r="AB284" s="2"/>
      <x:c r="AC284" s="2"/>
      <x:c r="AD284" s="2"/>
      <x:c r="AE284" s="2"/>
      <x:c r="AF284" s="2"/>
      <x:c r="AG284" s="2"/>
      <x:c r="AH284" s="2"/>
      <x:c r="AI284" s="2"/>
      <x:c r="AJ284" s="2"/>
      <x:c r="AK284" s="2"/>
      <x:c r="AL284" s="2"/>
      <x:c r="AM284" s="2"/>
      <x:c r="AN284" s="2"/>
      <x:c r="AO284" s="2"/>
      <x:c r="AP284" s="2"/>
      <x:c r="AQ284" s="2"/>
      <x:c r="AR284" s="2"/>
      <x:c r="AS284" s="2"/>
    </x:row>
    <x:row r="285">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c r="AA285" s="2"/>
      <x:c r="AB285" s="2"/>
      <x:c r="AC285" s="2"/>
      <x:c r="AD285" s="2"/>
      <x:c r="AE285" s="2"/>
      <x:c r="AF285" s="2"/>
      <x:c r="AG285" s="2"/>
      <x:c r="AH285" s="2"/>
      <x:c r="AI285" s="2"/>
      <x:c r="AJ285" s="2"/>
      <x:c r="AK285" s="2"/>
      <x:c r="AL285" s="2"/>
      <x:c r="AM285" s="2"/>
      <x:c r="AN285" s="2"/>
      <x:c r="AO285" s="2"/>
      <x:c r="AP285" s="2"/>
      <x:c r="AQ285" s="2"/>
      <x:c r="AR285" s="2"/>
      <x:c r="AS285" s="2"/>
    </x:row>
    <x:row r="286">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c r="AA286" s="2"/>
      <x:c r="AB286" s="2"/>
      <x:c r="AC286" s="2"/>
      <x:c r="AD286" s="2"/>
      <x:c r="AE286" s="2"/>
      <x:c r="AF286" s="2"/>
      <x:c r="AG286" s="2"/>
      <x:c r="AH286" s="2"/>
      <x:c r="AI286" s="2"/>
      <x:c r="AJ286" s="2"/>
      <x:c r="AK286" s="2"/>
      <x:c r="AL286" s="2"/>
      <x:c r="AM286" s="2"/>
      <x:c r="AN286" s="2"/>
      <x:c r="AO286" s="2"/>
      <x:c r="AP286" s="2"/>
      <x:c r="AQ286" s="2"/>
      <x:c r="AR286" s="2"/>
      <x:c r="AS286" s="2"/>
    </x:row>
    <x:row r="287">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c r="AA287" s="2"/>
      <x:c r="AB287" s="2"/>
      <x:c r="AC287" s="2"/>
      <x:c r="AD287" s="2"/>
      <x:c r="AE287" s="2"/>
      <x:c r="AF287" s="2"/>
      <x:c r="AG287" s="2"/>
      <x:c r="AH287" s="2"/>
      <x:c r="AI287" s="2"/>
      <x:c r="AJ287" s="2"/>
      <x:c r="AK287" s="2"/>
      <x:c r="AL287" s="2"/>
      <x:c r="AM287" s="2"/>
      <x:c r="AN287" s="2"/>
      <x:c r="AO287" s="2"/>
      <x:c r="AP287" s="2"/>
      <x:c r="AQ287" s="2"/>
      <x:c r="AR287" s="2"/>
      <x:c r="AS287" s="2"/>
    </x:row>
    <x:row r="288">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c r="AA288" s="2"/>
      <x:c r="AB288" s="2"/>
      <x:c r="AC288" s="2"/>
      <x:c r="AD288" s="2"/>
      <x:c r="AE288" s="2"/>
      <x:c r="AF288" s="2"/>
      <x:c r="AG288" s="2"/>
      <x:c r="AH288" s="2"/>
      <x:c r="AI288" s="2"/>
      <x:c r="AJ288" s="2"/>
      <x:c r="AK288" s="2"/>
      <x:c r="AL288" s="2"/>
      <x:c r="AM288" s="2"/>
      <x:c r="AN288" s="2"/>
      <x:c r="AO288" s="2"/>
      <x:c r="AP288" s="2"/>
      <x:c r="AQ288" s="2"/>
      <x:c r="AR288" s="2"/>
      <x:c r="AS288" s="2"/>
    </x:row>
    <x:row r="289">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c r="AA289" s="2"/>
      <x:c r="AB289" s="2"/>
      <x:c r="AC289" s="2"/>
      <x:c r="AD289" s="2"/>
      <x:c r="AE289" s="2"/>
      <x:c r="AF289" s="2"/>
      <x:c r="AG289" s="2"/>
      <x:c r="AH289" s="2"/>
      <x:c r="AI289" s="2"/>
      <x:c r="AJ289" s="2"/>
      <x:c r="AK289" s="2"/>
      <x:c r="AL289" s="2"/>
      <x:c r="AM289" s="2"/>
      <x:c r="AN289" s="2"/>
      <x:c r="AO289" s="2"/>
      <x:c r="AP289" s="2"/>
      <x:c r="AQ289" s="2"/>
      <x:c r="AR289" s="2"/>
      <x:c r="AS289" s="2"/>
    </x:row>
    <x:row r="290">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c r="AA290" s="2"/>
      <x:c r="AB290" s="2"/>
      <x:c r="AC290" s="2"/>
      <x:c r="AD290" s="2"/>
      <x:c r="AE290" s="2"/>
      <x:c r="AF290" s="2"/>
      <x:c r="AG290" s="2"/>
      <x:c r="AH290" s="2"/>
      <x:c r="AI290" s="2"/>
      <x:c r="AJ290" s="2"/>
      <x:c r="AK290" s="2"/>
      <x:c r="AL290" s="2"/>
      <x:c r="AM290" s="2"/>
      <x:c r="AN290" s="2"/>
      <x:c r="AO290" s="2"/>
      <x:c r="AP290" s="2"/>
      <x:c r="AQ290" s="2"/>
      <x:c r="AR290" s="2"/>
      <x:c r="AS290" s="2"/>
    </x:row>
    <x:row r="291">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c r="AA291" s="2"/>
      <x:c r="AB291" s="2"/>
      <x:c r="AC291" s="2"/>
      <x:c r="AD291" s="2"/>
      <x:c r="AE291" s="2"/>
      <x:c r="AF291" s="2"/>
      <x:c r="AG291" s="2"/>
      <x:c r="AH291" s="2"/>
      <x:c r="AI291" s="2"/>
      <x:c r="AJ291" s="2"/>
      <x:c r="AK291" s="2"/>
      <x:c r="AL291" s="2"/>
      <x:c r="AM291" s="2"/>
      <x:c r="AN291" s="2"/>
      <x:c r="AO291" s="2"/>
      <x:c r="AP291" s="2"/>
      <x:c r="AQ291" s="2"/>
      <x:c r="AR291" s="2"/>
      <x:c r="AS291" s="2"/>
    </x:row>
    <x:row r="29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c r="AA292" s="2"/>
      <x:c r="AB292" s="2"/>
      <x:c r="AC292" s="2"/>
      <x:c r="AD292" s="2"/>
      <x:c r="AE292" s="2"/>
      <x:c r="AF292" s="2"/>
      <x:c r="AG292" s="2"/>
      <x:c r="AH292" s="2"/>
      <x:c r="AI292" s="2"/>
      <x:c r="AJ292" s="2"/>
      <x:c r="AK292" s="2"/>
      <x:c r="AL292" s="2"/>
      <x:c r="AM292" s="2"/>
      <x:c r="AN292" s="2"/>
      <x:c r="AO292" s="2"/>
      <x:c r="AP292" s="2"/>
      <x:c r="AQ292" s="2"/>
      <x:c r="AR292" s="2"/>
      <x:c r="AS292" s="2"/>
    </x:row>
    <x:row r="293">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c r="AA293" s="2"/>
      <x:c r="AB293" s="2"/>
      <x:c r="AC293" s="2"/>
      <x:c r="AD293" s="2"/>
      <x:c r="AE293" s="2"/>
      <x:c r="AF293" s="2"/>
      <x:c r="AG293" s="2"/>
      <x:c r="AH293" s="2"/>
      <x:c r="AI293" s="2"/>
      <x:c r="AJ293" s="2"/>
      <x:c r="AK293" s="2"/>
      <x:c r="AL293" s="2"/>
      <x:c r="AM293" s="2"/>
      <x:c r="AN293" s="2"/>
      <x:c r="AO293" s="2"/>
      <x:c r="AP293" s="2"/>
      <x:c r="AQ293" s="2"/>
      <x:c r="AR293" s="2"/>
      <x:c r="AS293" s="2"/>
    </x:row>
    <x:row r="294">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c r="AA294" s="2"/>
      <x:c r="AB294" s="2"/>
      <x:c r="AC294" s="2"/>
      <x:c r="AD294" s="2"/>
      <x:c r="AE294" s="2"/>
      <x:c r="AF294" s="2"/>
      <x:c r="AG294" s="2"/>
      <x:c r="AH294" s="2"/>
      <x:c r="AI294" s="2"/>
      <x:c r="AJ294" s="2"/>
      <x:c r="AK294" s="2"/>
      <x:c r="AL294" s="2"/>
      <x:c r="AM294" s="2"/>
      <x:c r="AN294" s="2"/>
      <x:c r="AO294" s="2"/>
      <x:c r="AP294" s="2"/>
      <x:c r="AQ294" s="2"/>
      <x:c r="AR294" s="2"/>
      <x:c r="AS294" s="2"/>
    </x:row>
    <x:row r="295">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c r="AA295" s="2"/>
      <x:c r="AB295" s="2"/>
      <x:c r="AC295" s="2"/>
      <x:c r="AD295" s="2"/>
      <x:c r="AE295" s="2"/>
      <x:c r="AF295" s="2"/>
      <x:c r="AG295" s="2"/>
      <x:c r="AH295" s="2"/>
      <x:c r="AI295" s="2"/>
      <x:c r="AJ295" s="2"/>
      <x:c r="AK295" s="2"/>
      <x:c r="AL295" s="2"/>
      <x:c r="AM295" s="2"/>
      <x:c r="AN295" s="2"/>
      <x:c r="AO295" s="2"/>
      <x:c r="AP295" s="2"/>
      <x:c r="AQ295" s="2"/>
      <x:c r="AR295" s="2"/>
      <x:c r="AS295" s="2"/>
    </x:row>
    <x:row r="296">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c r="AA296" s="2"/>
      <x:c r="AB296" s="2"/>
      <x:c r="AC296" s="2"/>
      <x:c r="AD296" s="2"/>
      <x:c r="AE296" s="2"/>
      <x:c r="AF296" s="2"/>
      <x:c r="AG296" s="2"/>
      <x:c r="AH296" s="2"/>
      <x:c r="AI296" s="2"/>
      <x:c r="AJ296" s="2"/>
      <x:c r="AK296" s="2"/>
      <x:c r="AL296" s="2"/>
      <x:c r="AM296" s="2"/>
      <x:c r="AN296" s="2"/>
      <x:c r="AO296" s="2"/>
      <x:c r="AP296" s="2"/>
      <x:c r="AQ296" s="2"/>
      <x:c r="AR296" s="2"/>
      <x:c r="AS296" s="2"/>
    </x:row>
    <x:row r="297">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c r="AA297" s="2"/>
      <x:c r="AB297" s="2"/>
      <x:c r="AC297" s="2"/>
      <x:c r="AD297" s="2"/>
      <x:c r="AE297" s="2"/>
      <x:c r="AF297" s="2"/>
      <x:c r="AG297" s="2"/>
      <x:c r="AH297" s="2"/>
      <x:c r="AI297" s="2"/>
      <x:c r="AJ297" s="2"/>
      <x:c r="AK297" s="2"/>
      <x:c r="AL297" s="2"/>
      <x:c r="AM297" s="2"/>
      <x:c r="AN297" s="2"/>
      <x:c r="AO297" s="2"/>
      <x:c r="AP297" s="2"/>
      <x:c r="AQ297" s="2"/>
      <x:c r="AR297" s="2"/>
      <x:c r="AS297" s="2"/>
    </x:row>
    <x:row r="298">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c r="AA298" s="2"/>
      <x:c r="AB298" s="2"/>
      <x:c r="AC298" s="2"/>
      <x:c r="AD298" s="2"/>
      <x:c r="AE298" s="2"/>
      <x:c r="AF298" s="2"/>
      <x:c r="AG298" s="2"/>
      <x:c r="AH298" s="2"/>
      <x:c r="AI298" s="2"/>
      <x:c r="AJ298" s="2"/>
      <x:c r="AK298" s="2"/>
      <x:c r="AL298" s="2"/>
      <x:c r="AM298" s="2"/>
      <x:c r="AN298" s="2"/>
      <x:c r="AO298" s="2"/>
      <x:c r="AP298" s="2"/>
      <x:c r="AQ298" s="2"/>
      <x:c r="AR298" s="2"/>
      <x:c r="AS298" s="2"/>
    </x:row>
    <x:row r="299">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c r="AA299" s="2"/>
      <x:c r="AB299" s="2"/>
      <x:c r="AC299" s="2"/>
      <x:c r="AD299" s="2"/>
      <x:c r="AE299" s="2"/>
      <x:c r="AF299" s="2"/>
      <x:c r="AG299" s="2"/>
      <x:c r="AH299" s="2"/>
      <x:c r="AI299" s="2"/>
      <x:c r="AJ299" s="2"/>
      <x:c r="AK299" s="2"/>
      <x:c r="AL299" s="2"/>
      <x:c r="AM299" s="2"/>
      <x:c r="AN299" s="2"/>
      <x:c r="AO299" s="2"/>
      <x:c r="AP299" s="2"/>
      <x:c r="AQ299" s="2"/>
      <x:c r="AR299" s="2"/>
      <x:c r="AS299" s="2"/>
    </x:row>
    <x:row r="300">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c r="AA300" s="2"/>
      <x:c r="AB300" s="2"/>
      <x:c r="AC300" s="2"/>
      <x:c r="AD300" s="2"/>
      <x:c r="AE300" s="2"/>
      <x:c r="AF300" s="2"/>
      <x:c r="AG300" s="2"/>
      <x:c r="AH300" s="2"/>
      <x:c r="AI300" s="2"/>
      <x:c r="AJ300" s="2"/>
      <x:c r="AK300" s="2"/>
      <x:c r="AL300" s="2"/>
      <x:c r="AM300" s="2"/>
      <x:c r="AN300" s="2"/>
      <x:c r="AO300" s="2"/>
      <x:c r="AP300" s="2"/>
      <x:c r="AQ300" s="2"/>
      <x:c r="AR300" s="2"/>
      <x:c r="AS300" s="2"/>
    </x:row>
    <x:row r="301">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c r="AA301" s="2"/>
      <x:c r="AB301" s="2"/>
      <x:c r="AC301" s="2"/>
      <x:c r="AD301" s="2"/>
      <x:c r="AE301" s="2"/>
      <x:c r="AF301" s="2"/>
      <x:c r="AG301" s="2"/>
      <x:c r="AH301" s="2"/>
      <x:c r="AI301" s="2"/>
      <x:c r="AJ301" s="2"/>
      <x:c r="AK301" s="2"/>
      <x:c r="AL301" s="2"/>
      <x:c r="AM301" s="2"/>
      <x:c r="AN301" s="2"/>
      <x:c r="AO301" s="2"/>
      <x:c r="AP301" s="2"/>
      <x:c r="AQ301" s="2"/>
      <x:c r="AR301" s="2"/>
      <x:c r="AS301" s="2"/>
    </x:row>
    <x:row r="30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c r="AA302" s="2"/>
      <x:c r="AB302" s="2"/>
      <x:c r="AC302" s="2"/>
      <x:c r="AD302" s="2"/>
      <x:c r="AE302" s="2"/>
      <x:c r="AF302" s="2"/>
      <x:c r="AG302" s="2"/>
      <x:c r="AH302" s="2"/>
      <x:c r="AI302" s="2"/>
      <x:c r="AJ302" s="2"/>
      <x:c r="AK302" s="2"/>
      <x:c r="AL302" s="2"/>
      <x:c r="AM302" s="2"/>
      <x:c r="AN302" s="2"/>
      <x:c r="AO302" s="2"/>
      <x:c r="AP302" s="2"/>
      <x:c r="AQ302" s="2"/>
      <x:c r="AR302" s="2"/>
      <x:c r="AS302" s="2"/>
    </x:row>
    <x:row r="303">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c r="AA303" s="2"/>
      <x:c r="AB303" s="2"/>
      <x:c r="AC303" s="2"/>
      <x:c r="AD303" s="2"/>
      <x:c r="AE303" s="2"/>
      <x:c r="AF303" s="2"/>
      <x:c r="AG303" s="2"/>
      <x:c r="AH303" s="2"/>
      <x:c r="AI303" s="2"/>
      <x:c r="AJ303" s="2"/>
      <x:c r="AK303" s="2"/>
      <x:c r="AL303" s="2"/>
      <x:c r="AM303" s="2"/>
      <x:c r="AN303" s="2"/>
      <x:c r="AO303" s="2"/>
      <x:c r="AP303" s="2"/>
      <x:c r="AQ303" s="2"/>
      <x:c r="AR303" s="2"/>
      <x:c r="AS303" s="2"/>
    </x:row>
    <x:row r="304">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c r="AA304" s="2"/>
      <x:c r="AB304" s="2"/>
      <x:c r="AC304" s="2"/>
      <x:c r="AD304" s="2"/>
      <x:c r="AE304" s="2"/>
      <x:c r="AF304" s="2"/>
      <x:c r="AG304" s="2"/>
      <x:c r="AH304" s="2"/>
      <x:c r="AI304" s="2"/>
      <x:c r="AJ304" s="2"/>
      <x:c r="AK304" s="2"/>
      <x:c r="AL304" s="2"/>
      <x:c r="AM304" s="2"/>
      <x:c r="AN304" s="2"/>
      <x:c r="AO304" s="2"/>
      <x:c r="AP304" s="2"/>
      <x:c r="AQ304" s="2"/>
      <x:c r="AR304" s="2"/>
      <x:c r="AS304" s="2"/>
    </x:row>
    <x:row r="305">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c r="AA305" s="2"/>
      <x:c r="AB305" s="2"/>
      <x:c r="AC305" s="2"/>
      <x:c r="AD305" s="2"/>
      <x:c r="AE305" s="2"/>
      <x:c r="AF305" s="2"/>
      <x:c r="AG305" s="2"/>
      <x:c r="AH305" s="2"/>
      <x:c r="AI305" s="2"/>
      <x:c r="AJ305" s="2"/>
      <x:c r="AK305" s="2"/>
      <x:c r="AL305" s="2"/>
      <x:c r="AM305" s="2"/>
      <x:c r="AN305" s="2"/>
      <x:c r="AO305" s="2"/>
      <x:c r="AP305" s="2"/>
      <x:c r="AQ305" s="2"/>
      <x:c r="AR305" s="2"/>
      <x:c r="AS305" s="2"/>
    </x:row>
    <x:row r="306">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c r="AA306" s="2"/>
      <x:c r="AB306" s="2"/>
      <x:c r="AC306" s="2"/>
      <x:c r="AD306" s="2"/>
      <x:c r="AE306" s="2"/>
      <x:c r="AF306" s="2"/>
      <x:c r="AG306" s="2"/>
      <x:c r="AH306" s="2"/>
      <x:c r="AI306" s="2"/>
      <x:c r="AJ306" s="2"/>
      <x:c r="AK306" s="2"/>
      <x:c r="AL306" s="2"/>
      <x:c r="AM306" s="2"/>
      <x:c r="AN306" s="2"/>
      <x:c r="AO306" s="2"/>
      <x:c r="AP306" s="2"/>
      <x:c r="AQ306" s="2"/>
      <x:c r="AR306" s="2"/>
      <x:c r="AS306" s="2"/>
    </x:row>
    <x:row r="307">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c r="AA307" s="2"/>
      <x:c r="AB307" s="2"/>
      <x:c r="AC307" s="2"/>
      <x:c r="AD307" s="2"/>
      <x:c r="AE307" s="2"/>
      <x:c r="AF307" s="2"/>
      <x:c r="AG307" s="2"/>
      <x:c r="AH307" s="2"/>
      <x:c r="AI307" s="2"/>
      <x:c r="AJ307" s="2"/>
      <x:c r="AK307" s="2"/>
      <x:c r="AL307" s="2"/>
      <x:c r="AM307" s="2"/>
      <x:c r="AN307" s="2"/>
      <x:c r="AO307" s="2"/>
      <x:c r="AP307" s="2"/>
      <x:c r="AQ307" s="2"/>
      <x:c r="AR307" s="2"/>
      <x:c r="AS307" s="2"/>
    </x:row>
    <x:row r="308">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c r="AA308" s="2"/>
      <x:c r="AB308" s="2"/>
      <x:c r="AC308" s="2"/>
      <x:c r="AD308" s="2"/>
      <x:c r="AE308" s="2"/>
      <x:c r="AF308" s="2"/>
      <x:c r="AG308" s="2"/>
      <x:c r="AH308" s="2"/>
      <x:c r="AI308" s="2"/>
      <x:c r="AJ308" s="2"/>
      <x:c r="AK308" s="2"/>
      <x:c r="AL308" s="2"/>
      <x:c r="AM308" s="2"/>
      <x:c r="AN308" s="2"/>
      <x:c r="AO308" s="2"/>
      <x:c r="AP308" s="2"/>
      <x:c r="AQ308" s="2"/>
      <x:c r="AR308" s="2"/>
      <x:c r="AS308" s="2"/>
    </x:row>
    <x:row r="309">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c r="AA309" s="2"/>
      <x:c r="AB309" s="2"/>
      <x:c r="AC309" s="2"/>
      <x:c r="AD309" s="2"/>
      <x:c r="AE309" s="2"/>
      <x:c r="AF309" s="2"/>
      <x:c r="AG309" s="2"/>
      <x:c r="AH309" s="2"/>
      <x:c r="AI309" s="2"/>
      <x:c r="AJ309" s="2"/>
      <x:c r="AK309" s="2"/>
      <x:c r="AL309" s="2"/>
      <x:c r="AM309" s="2"/>
      <x:c r="AN309" s="2"/>
      <x:c r="AO309" s="2"/>
      <x:c r="AP309" s="2"/>
      <x:c r="AQ309" s="2"/>
      <x:c r="AR309" s="2"/>
      <x:c r="AS309" s="2"/>
    </x:row>
    <x:row r="310">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c r="AA310" s="2"/>
      <x:c r="AB310" s="2"/>
      <x:c r="AC310" s="2"/>
      <x:c r="AD310" s="2"/>
      <x:c r="AE310" s="2"/>
      <x:c r="AF310" s="2"/>
      <x:c r="AG310" s="2"/>
      <x:c r="AH310" s="2"/>
      <x:c r="AI310" s="2"/>
      <x:c r="AJ310" s="2"/>
      <x:c r="AK310" s="2"/>
      <x:c r="AL310" s="2"/>
      <x:c r="AM310" s="2"/>
      <x:c r="AN310" s="2"/>
      <x:c r="AO310" s="2"/>
      <x:c r="AP310" s="2"/>
      <x:c r="AQ310" s="2"/>
      <x:c r="AR310" s="2"/>
      <x:c r="AS310" s="2"/>
    </x:row>
    <x:row r="311">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c r="AA311" s="2"/>
      <x:c r="AB311" s="2"/>
      <x:c r="AC311" s="2"/>
      <x:c r="AD311" s="2"/>
      <x:c r="AE311" s="2"/>
      <x:c r="AF311" s="2"/>
      <x:c r="AG311" s="2"/>
      <x:c r="AH311" s="2"/>
      <x:c r="AI311" s="2"/>
      <x:c r="AJ311" s="2"/>
      <x:c r="AK311" s="2"/>
      <x:c r="AL311" s="2"/>
      <x:c r="AM311" s="2"/>
      <x:c r="AN311" s="2"/>
      <x:c r="AO311" s="2"/>
      <x:c r="AP311" s="2"/>
      <x:c r="AQ311" s="2"/>
      <x:c r="AR311" s="2"/>
      <x:c r="AS311" s="2"/>
    </x:row>
    <x:row r="31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c r="AA312" s="2"/>
      <x:c r="AB312" s="2"/>
      <x:c r="AC312" s="2"/>
      <x:c r="AD312" s="2"/>
      <x:c r="AE312" s="2"/>
      <x:c r="AF312" s="2"/>
      <x:c r="AG312" s="2"/>
      <x:c r="AH312" s="2"/>
      <x:c r="AI312" s="2"/>
      <x:c r="AJ312" s="2"/>
      <x:c r="AK312" s="2"/>
      <x:c r="AL312" s="2"/>
      <x:c r="AM312" s="2"/>
      <x:c r="AN312" s="2"/>
      <x:c r="AO312" s="2"/>
      <x:c r="AP312" s="2"/>
      <x:c r="AQ312" s="2"/>
      <x:c r="AR312" s="2"/>
      <x:c r="AS312" s="2"/>
    </x:row>
    <x:row r="313">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c r="AA313" s="2"/>
      <x:c r="AB313" s="2"/>
      <x:c r="AC313" s="2"/>
      <x:c r="AD313" s="2"/>
      <x:c r="AE313" s="2"/>
      <x:c r="AF313" s="2"/>
      <x:c r="AG313" s="2"/>
      <x:c r="AH313" s="2"/>
      <x:c r="AI313" s="2"/>
      <x:c r="AJ313" s="2"/>
      <x:c r="AK313" s="2"/>
      <x:c r="AL313" s="2"/>
      <x:c r="AM313" s="2"/>
      <x:c r="AN313" s="2"/>
      <x:c r="AO313" s="2"/>
      <x:c r="AP313" s="2"/>
      <x:c r="AQ313" s="2"/>
      <x:c r="AR313" s="2"/>
      <x:c r="AS313" s="2"/>
    </x:row>
    <x:row r="314">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c r="AA314" s="2"/>
      <x:c r="AB314" s="2"/>
      <x:c r="AC314" s="2"/>
      <x:c r="AD314" s="2"/>
      <x:c r="AE314" s="2"/>
      <x:c r="AF314" s="2"/>
      <x:c r="AG314" s="2"/>
      <x:c r="AH314" s="2"/>
      <x:c r="AI314" s="2"/>
      <x:c r="AJ314" s="2"/>
      <x:c r="AK314" s="2"/>
      <x:c r="AL314" s="2"/>
      <x:c r="AM314" s="2"/>
      <x:c r="AN314" s="2"/>
      <x:c r="AO314" s="2"/>
      <x:c r="AP314" s="2"/>
      <x:c r="AQ314" s="2"/>
      <x:c r="AR314" s="2"/>
      <x:c r="AS314" s="2"/>
    </x:row>
    <x:row r="315">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c r="AA315" s="2"/>
      <x:c r="AB315" s="2"/>
      <x:c r="AC315" s="2"/>
      <x:c r="AD315" s="2"/>
      <x:c r="AE315" s="2"/>
      <x:c r="AF315" s="2"/>
      <x:c r="AG315" s="2"/>
      <x:c r="AH315" s="2"/>
      <x:c r="AI315" s="2"/>
      <x:c r="AJ315" s="2"/>
      <x:c r="AK315" s="2"/>
      <x:c r="AL315" s="2"/>
      <x:c r="AM315" s="2"/>
      <x:c r="AN315" s="2"/>
      <x:c r="AO315" s="2"/>
      <x:c r="AP315" s="2"/>
      <x:c r="AQ315" s="2"/>
      <x:c r="AR315" s="2"/>
      <x:c r="AS315" s="2"/>
    </x:row>
    <x:row r="316">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c r="AA316" s="2"/>
      <x:c r="AB316" s="2"/>
      <x:c r="AC316" s="2"/>
      <x:c r="AD316" s="2"/>
      <x:c r="AE316" s="2"/>
      <x:c r="AF316" s="2"/>
      <x:c r="AG316" s="2"/>
      <x:c r="AH316" s="2"/>
      <x:c r="AI316" s="2"/>
      <x:c r="AJ316" s="2"/>
      <x:c r="AK316" s="2"/>
      <x:c r="AL316" s="2"/>
      <x:c r="AM316" s="2"/>
      <x:c r="AN316" s="2"/>
      <x:c r="AO316" s="2"/>
      <x:c r="AP316" s="2"/>
      <x:c r="AQ316" s="2"/>
      <x:c r="AR316" s="2"/>
      <x:c r="AS316" s="2"/>
    </x:row>
    <x:row r="317">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c r="AA317" s="2"/>
      <x:c r="AB317" s="2"/>
      <x:c r="AC317" s="2"/>
      <x:c r="AD317" s="2"/>
      <x:c r="AE317" s="2"/>
      <x:c r="AF317" s="2"/>
      <x:c r="AG317" s="2"/>
      <x:c r="AH317" s="2"/>
      <x:c r="AI317" s="2"/>
      <x:c r="AJ317" s="2"/>
      <x:c r="AK317" s="2"/>
      <x:c r="AL317" s="2"/>
      <x:c r="AM317" s="2"/>
      <x:c r="AN317" s="2"/>
      <x:c r="AO317" s="2"/>
      <x:c r="AP317" s="2"/>
      <x:c r="AQ317" s="2"/>
      <x:c r="AR317" s="2"/>
      <x:c r="AS317" s="2"/>
    </x:row>
    <x:row r="318">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c r="AA318" s="2"/>
      <x:c r="AB318" s="2"/>
      <x:c r="AC318" s="2"/>
      <x:c r="AD318" s="2"/>
      <x:c r="AE318" s="2"/>
      <x:c r="AF318" s="2"/>
      <x:c r="AG318" s="2"/>
      <x:c r="AH318" s="2"/>
      <x:c r="AI318" s="2"/>
      <x:c r="AJ318" s="2"/>
      <x:c r="AK318" s="2"/>
      <x:c r="AL318" s="2"/>
      <x:c r="AM318" s="2"/>
      <x:c r="AN318" s="2"/>
      <x:c r="AO318" s="2"/>
      <x:c r="AP318" s="2"/>
      <x:c r="AQ318" s="2"/>
      <x:c r="AR318" s="2"/>
      <x:c r="AS318" s="2"/>
    </x:row>
    <x:row r="319">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c r="AA319" s="2"/>
      <x:c r="AB319" s="2"/>
      <x:c r="AC319" s="2"/>
      <x:c r="AD319" s="2"/>
      <x:c r="AE319" s="2"/>
      <x:c r="AF319" s="2"/>
      <x:c r="AG319" s="2"/>
      <x:c r="AH319" s="2"/>
      <x:c r="AI319" s="2"/>
      <x:c r="AJ319" s="2"/>
      <x:c r="AK319" s="2"/>
      <x:c r="AL319" s="2"/>
      <x:c r="AM319" s="2"/>
      <x:c r="AN319" s="2"/>
      <x:c r="AO319" s="2"/>
      <x:c r="AP319" s="2"/>
      <x:c r="AQ319" s="2"/>
      <x:c r="AR319" s="2"/>
      <x:c r="AS319" s="2"/>
    </x:row>
    <x:row r="320">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c r="AA320" s="2"/>
      <x:c r="AB320" s="2"/>
      <x:c r="AC320" s="2"/>
      <x:c r="AD320" s="2"/>
      <x:c r="AE320" s="2"/>
      <x:c r="AF320" s="2"/>
      <x:c r="AG320" s="2"/>
      <x:c r="AH320" s="2"/>
      <x:c r="AI320" s="2"/>
      <x:c r="AJ320" s="2"/>
      <x:c r="AK320" s="2"/>
      <x:c r="AL320" s="2"/>
      <x:c r="AM320" s="2"/>
      <x:c r="AN320" s="2"/>
      <x:c r="AO320" s="2"/>
      <x:c r="AP320" s="2"/>
      <x:c r="AQ320" s="2"/>
      <x:c r="AR320" s="2"/>
      <x:c r="AS320" s="2"/>
    </x:row>
    <x:row r="321">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c r="AA321" s="2"/>
      <x:c r="AB321" s="2"/>
      <x:c r="AC321" s="2"/>
      <x:c r="AD321" s="2"/>
      <x:c r="AE321" s="2"/>
      <x:c r="AF321" s="2"/>
      <x:c r="AG321" s="2"/>
      <x:c r="AH321" s="2"/>
      <x:c r="AI321" s="2"/>
      <x:c r="AJ321" s="2"/>
      <x:c r="AK321" s="2"/>
      <x:c r="AL321" s="2"/>
      <x:c r="AM321" s="2"/>
      <x:c r="AN321" s="2"/>
      <x:c r="AO321" s="2"/>
      <x:c r="AP321" s="2"/>
      <x:c r="AQ321" s="2"/>
      <x:c r="AR321" s="2"/>
      <x:c r="AS321" s="2"/>
    </x:row>
    <x:row r="32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c r="AA322" s="2"/>
      <x:c r="AB322" s="2"/>
      <x:c r="AC322" s="2"/>
      <x:c r="AD322" s="2"/>
      <x:c r="AE322" s="2"/>
      <x:c r="AF322" s="2"/>
      <x:c r="AG322" s="2"/>
      <x:c r="AH322" s="2"/>
      <x:c r="AI322" s="2"/>
      <x:c r="AJ322" s="2"/>
      <x:c r="AK322" s="2"/>
      <x:c r="AL322" s="2"/>
      <x:c r="AM322" s="2"/>
      <x:c r="AN322" s="2"/>
      <x:c r="AO322" s="2"/>
      <x:c r="AP322" s="2"/>
      <x:c r="AQ322" s="2"/>
      <x:c r="AR322" s="2"/>
      <x:c r="AS322" s="2"/>
    </x:row>
    <x:row r="323">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c r="AA323" s="2"/>
      <x:c r="AB323" s="2"/>
      <x:c r="AC323" s="2"/>
      <x:c r="AD323" s="2"/>
      <x:c r="AE323" s="2"/>
      <x:c r="AF323" s="2"/>
      <x:c r="AG323" s="2"/>
      <x:c r="AH323" s="2"/>
      <x:c r="AI323" s="2"/>
      <x:c r="AJ323" s="2"/>
      <x:c r="AK323" s="2"/>
      <x:c r="AL323" s="2"/>
      <x:c r="AM323" s="2"/>
      <x:c r="AN323" s="2"/>
      <x:c r="AO323" s="2"/>
      <x:c r="AP323" s="2"/>
      <x:c r="AQ323" s="2"/>
      <x:c r="AR323" s="2"/>
      <x:c r="AS323" s="2"/>
    </x:row>
    <x:row r="324">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c r="AA324" s="2"/>
      <x:c r="AB324" s="2"/>
      <x:c r="AC324" s="2"/>
      <x:c r="AD324" s="2"/>
      <x:c r="AE324" s="2"/>
      <x:c r="AF324" s="2"/>
      <x:c r="AG324" s="2"/>
      <x:c r="AH324" s="2"/>
      <x:c r="AI324" s="2"/>
      <x:c r="AJ324" s="2"/>
      <x:c r="AK324" s="2"/>
      <x:c r="AL324" s="2"/>
      <x:c r="AM324" s="2"/>
      <x:c r="AN324" s="2"/>
      <x:c r="AO324" s="2"/>
      <x:c r="AP324" s="2"/>
      <x:c r="AQ324" s="2"/>
      <x:c r="AR324" s="2"/>
      <x:c r="AS324" s="2"/>
    </x:row>
    <x:row r="325">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c r="AA325" s="2"/>
      <x:c r="AB325" s="2"/>
      <x:c r="AC325" s="2"/>
      <x:c r="AD325" s="2"/>
      <x:c r="AE325" s="2"/>
      <x:c r="AF325" s="2"/>
      <x:c r="AG325" s="2"/>
      <x:c r="AH325" s="2"/>
      <x:c r="AI325" s="2"/>
      <x:c r="AJ325" s="2"/>
      <x:c r="AK325" s="2"/>
      <x:c r="AL325" s="2"/>
      <x:c r="AM325" s="2"/>
      <x:c r="AN325" s="2"/>
      <x:c r="AO325" s="2"/>
      <x:c r="AP325" s="2"/>
      <x:c r="AQ325" s="2"/>
      <x:c r="AR325" s="2"/>
      <x:c r="AS325" s="2"/>
    </x:row>
    <x:row r="326">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c r="AA326" s="2"/>
      <x:c r="AB326" s="2"/>
      <x:c r="AC326" s="2"/>
      <x:c r="AD326" s="2"/>
      <x:c r="AE326" s="2"/>
      <x:c r="AF326" s="2"/>
      <x:c r="AG326" s="2"/>
      <x:c r="AH326" s="2"/>
      <x:c r="AI326" s="2"/>
      <x:c r="AJ326" s="2"/>
      <x:c r="AK326" s="2"/>
      <x:c r="AL326" s="2"/>
      <x:c r="AM326" s="2"/>
      <x:c r="AN326" s="2"/>
      <x:c r="AO326" s="2"/>
      <x:c r="AP326" s="2"/>
      <x:c r="AQ326" s="2"/>
      <x:c r="AR326" s="2"/>
      <x:c r="AS326" s="2"/>
    </x:row>
    <x:row r="327">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c r="AA327" s="2"/>
      <x:c r="AB327" s="2"/>
      <x:c r="AC327" s="2"/>
      <x:c r="AD327" s="2"/>
      <x:c r="AE327" s="2"/>
      <x:c r="AF327" s="2"/>
      <x:c r="AG327" s="2"/>
      <x:c r="AH327" s="2"/>
      <x:c r="AI327" s="2"/>
      <x:c r="AJ327" s="2"/>
      <x:c r="AK327" s="2"/>
      <x:c r="AL327" s="2"/>
      <x:c r="AM327" s="2"/>
      <x:c r="AN327" s="2"/>
      <x:c r="AO327" s="2"/>
      <x:c r="AP327" s="2"/>
      <x:c r="AQ327" s="2"/>
      <x:c r="AR327" s="2"/>
      <x:c r="AS327" s="2"/>
    </x:row>
    <x:row r="328">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c r="AA328" s="2"/>
      <x:c r="AB328" s="2"/>
      <x:c r="AC328" s="2"/>
      <x:c r="AD328" s="2"/>
      <x:c r="AE328" s="2"/>
      <x:c r="AF328" s="2"/>
      <x:c r="AG328" s="2"/>
      <x:c r="AH328" s="2"/>
      <x:c r="AI328" s="2"/>
      <x:c r="AJ328" s="2"/>
      <x:c r="AK328" s="2"/>
      <x:c r="AL328" s="2"/>
      <x:c r="AM328" s="2"/>
      <x:c r="AN328" s="2"/>
      <x:c r="AO328" s="2"/>
      <x:c r="AP328" s="2"/>
      <x:c r="AQ328" s="2"/>
      <x:c r="AR328" s="2"/>
      <x:c r="AS328" s="2"/>
    </x:row>
    <x:row r="329">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c r="AA329" s="2"/>
      <x:c r="AB329" s="2"/>
      <x:c r="AC329" s="2"/>
      <x:c r="AD329" s="2"/>
      <x:c r="AE329" s="2"/>
      <x:c r="AF329" s="2"/>
      <x:c r="AG329" s="2"/>
      <x:c r="AH329" s="2"/>
      <x:c r="AI329" s="2"/>
      <x:c r="AJ329" s="2"/>
      <x:c r="AK329" s="2"/>
      <x:c r="AL329" s="2"/>
      <x:c r="AM329" s="2"/>
      <x:c r="AN329" s="2"/>
      <x:c r="AO329" s="2"/>
      <x:c r="AP329" s="2"/>
      <x:c r="AQ329" s="2"/>
      <x:c r="AR329" s="2"/>
      <x:c r="AS329" s="2"/>
    </x:row>
    <x:row r="330">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c r="AA330" s="2"/>
      <x:c r="AB330" s="2"/>
      <x:c r="AC330" s="2"/>
      <x:c r="AD330" s="2"/>
      <x:c r="AE330" s="2"/>
      <x:c r="AF330" s="2"/>
      <x:c r="AG330" s="2"/>
      <x:c r="AH330" s="2"/>
      <x:c r="AI330" s="2"/>
      <x:c r="AJ330" s="2"/>
      <x:c r="AK330" s="2"/>
      <x:c r="AL330" s="2"/>
      <x:c r="AM330" s="2"/>
      <x:c r="AN330" s="2"/>
      <x:c r="AO330" s="2"/>
      <x:c r="AP330" s="2"/>
      <x:c r="AQ330" s="2"/>
      <x:c r="AR330" s="2"/>
      <x:c r="AS330" s="2"/>
    </x:row>
    <x:row r="331">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c r="AA331" s="2"/>
      <x:c r="AB331" s="2"/>
      <x:c r="AC331" s="2"/>
      <x:c r="AD331" s="2"/>
      <x:c r="AE331" s="2"/>
      <x:c r="AF331" s="2"/>
      <x:c r="AG331" s="2"/>
      <x:c r="AH331" s="2"/>
      <x:c r="AI331" s="2"/>
      <x:c r="AJ331" s="2"/>
      <x:c r="AK331" s="2"/>
      <x:c r="AL331" s="2"/>
      <x:c r="AM331" s="2"/>
      <x:c r="AN331" s="2"/>
      <x:c r="AO331" s="2"/>
      <x:c r="AP331" s="2"/>
      <x:c r="AQ331" s="2"/>
      <x:c r="AR331" s="2"/>
      <x:c r="AS331" s="2"/>
    </x:row>
    <x:row r="33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c r="AA332" s="2"/>
      <x:c r="AB332" s="2"/>
      <x:c r="AC332" s="2"/>
      <x:c r="AD332" s="2"/>
      <x:c r="AE332" s="2"/>
      <x:c r="AF332" s="2"/>
      <x:c r="AG332" s="2"/>
      <x:c r="AH332" s="2"/>
      <x:c r="AI332" s="2"/>
      <x:c r="AJ332" s="2"/>
      <x:c r="AK332" s="2"/>
      <x:c r="AL332" s="2"/>
      <x:c r="AM332" s="2"/>
      <x:c r="AN332" s="2"/>
      <x:c r="AO332" s="2"/>
      <x:c r="AP332" s="2"/>
      <x:c r="AQ332" s="2"/>
      <x:c r="AR332" s="2"/>
      <x:c r="AS332" s="2"/>
    </x:row>
    <x:row r="333">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c r="AA333" s="2"/>
      <x:c r="AB333" s="2"/>
      <x:c r="AC333" s="2"/>
      <x:c r="AD333" s="2"/>
      <x:c r="AE333" s="2"/>
      <x:c r="AF333" s="2"/>
      <x:c r="AG333" s="2"/>
      <x:c r="AH333" s="2"/>
      <x:c r="AI333" s="2"/>
      <x:c r="AJ333" s="2"/>
      <x:c r="AK333" s="2"/>
      <x:c r="AL333" s="2"/>
      <x:c r="AM333" s="2"/>
      <x:c r="AN333" s="2"/>
      <x:c r="AO333" s="2"/>
      <x:c r="AP333" s="2"/>
      <x:c r="AQ333" s="2"/>
      <x:c r="AR333" s="2"/>
      <x:c r="AS333" s="2"/>
    </x:row>
    <x:row r="334">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c r="AA334" s="2"/>
      <x:c r="AB334" s="2"/>
      <x:c r="AC334" s="2"/>
      <x:c r="AD334" s="2"/>
      <x:c r="AE334" s="2"/>
      <x:c r="AF334" s="2"/>
      <x:c r="AG334" s="2"/>
      <x:c r="AH334" s="2"/>
      <x:c r="AI334" s="2"/>
      <x:c r="AJ334" s="2"/>
      <x:c r="AK334" s="2"/>
      <x:c r="AL334" s="2"/>
      <x:c r="AM334" s="2"/>
      <x:c r="AN334" s="2"/>
      <x:c r="AO334" s="2"/>
      <x:c r="AP334" s="2"/>
      <x:c r="AQ334" s="2"/>
      <x:c r="AR334" s="2"/>
      <x:c r="AS334" s="2"/>
    </x:row>
    <x:row r="335">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c r="AA335" s="2"/>
      <x:c r="AB335" s="2"/>
      <x:c r="AC335" s="2"/>
      <x:c r="AD335" s="2"/>
      <x:c r="AE335" s="2"/>
      <x:c r="AF335" s="2"/>
      <x:c r="AG335" s="2"/>
      <x:c r="AH335" s="2"/>
      <x:c r="AI335" s="2"/>
      <x:c r="AJ335" s="2"/>
      <x:c r="AK335" s="2"/>
      <x:c r="AL335" s="2"/>
      <x:c r="AM335" s="2"/>
      <x:c r="AN335" s="2"/>
      <x:c r="AO335" s="2"/>
      <x:c r="AP335" s="2"/>
      <x:c r="AQ335" s="2"/>
      <x:c r="AR335" s="2"/>
      <x:c r="AS335" s="2"/>
    </x:row>
    <x:row r="336">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c r="AA336" s="2"/>
      <x:c r="AB336" s="2"/>
      <x:c r="AC336" s="2"/>
      <x:c r="AD336" s="2"/>
      <x:c r="AE336" s="2"/>
      <x:c r="AF336" s="2"/>
      <x:c r="AG336" s="2"/>
      <x:c r="AH336" s="2"/>
      <x:c r="AI336" s="2"/>
      <x:c r="AJ336" s="2"/>
      <x:c r="AK336" s="2"/>
      <x:c r="AL336" s="2"/>
      <x:c r="AM336" s="2"/>
      <x:c r="AN336" s="2"/>
      <x:c r="AO336" s="2"/>
      <x:c r="AP336" s="2"/>
      <x:c r="AQ336" s="2"/>
      <x:c r="AR336" s="2"/>
      <x:c r="AS336" s="2"/>
    </x:row>
    <x:row r="337">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c r="AA337" s="2"/>
      <x:c r="AB337" s="2"/>
      <x:c r="AC337" s="2"/>
      <x:c r="AD337" s="2"/>
      <x:c r="AE337" s="2"/>
      <x:c r="AF337" s="2"/>
      <x:c r="AG337" s="2"/>
      <x:c r="AH337" s="2"/>
      <x:c r="AI337" s="2"/>
      <x:c r="AJ337" s="2"/>
      <x:c r="AK337" s="2"/>
      <x:c r="AL337" s="2"/>
      <x:c r="AM337" s="2"/>
      <x:c r="AN337" s="2"/>
      <x:c r="AO337" s="2"/>
      <x:c r="AP337" s="2"/>
      <x:c r="AQ337" s="2"/>
      <x:c r="AR337" s="2"/>
      <x:c r="AS337" s="2"/>
    </x:row>
    <x:row r="338">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c r="AA338" s="2"/>
      <x:c r="AB338" s="2"/>
      <x:c r="AC338" s="2"/>
      <x:c r="AD338" s="2"/>
      <x:c r="AE338" s="2"/>
      <x:c r="AF338" s="2"/>
      <x:c r="AG338" s="2"/>
      <x:c r="AH338" s="2"/>
      <x:c r="AI338" s="2"/>
      <x:c r="AJ338" s="2"/>
      <x:c r="AK338" s="2"/>
      <x:c r="AL338" s="2"/>
      <x:c r="AM338" s="2"/>
      <x:c r="AN338" s="2"/>
      <x:c r="AO338" s="2"/>
      <x:c r="AP338" s="2"/>
      <x:c r="AQ338" s="2"/>
      <x:c r="AR338" s="2"/>
      <x:c r="AS338" s="2"/>
    </x:row>
    <x:row r="339">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c r="AA339" s="2"/>
      <x:c r="AB339" s="2"/>
      <x:c r="AC339" s="2"/>
      <x:c r="AD339" s="2"/>
      <x:c r="AE339" s="2"/>
      <x:c r="AF339" s="2"/>
      <x:c r="AG339" s="2"/>
      <x:c r="AH339" s="2"/>
      <x:c r="AI339" s="2"/>
      <x:c r="AJ339" s="2"/>
      <x:c r="AK339" s="2"/>
      <x:c r="AL339" s="2"/>
      <x:c r="AM339" s="2"/>
      <x:c r="AN339" s="2"/>
      <x:c r="AO339" s="2"/>
      <x:c r="AP339" s="2"/>
      <x:c r="AQ339" s="2"/>
      <x:c r="AR339" s="2"/>
      <x:c r="AS339" s="2"/>
    </x:row>
    <x:row r="340">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c r="AA340" s="2"/>
      <x:c r="AB340" s="2"/>
      <x:c r="AC340" s="2"/>
      <x:c r="AD340" s="2"/>
      <x:c r="AE340" s="2"/>
      <x:c r="AF340" s="2"/>
      <x:c r="AG340" s="2"/>
      <x:c r="AH340" s="2"/>
      <x:c r="AI340" s="2"/>
      <x:c r="AJ340" s="2"/>
      <x:c r="AK340" s="2"/>
      <x:c r="AL340" s="2"/>
      <x:c r="AM340" s="2"/>
      <x:c r="AN340" s="2"/>
      <x:c r="AO340" s="2"/>
      <x:c r="AP340" s="2"/>
      <x:c r="AQ340" s="2"/>
      <x:c r="AR340" s="2"/>
      <x:c r="AS340" s="2"/>
    </x:row>
    <x:row r="341">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c r="AA341" s="2"/>
      <x:c r="AB341" s="2"/>
      <x:c r="AC341" s="2"/>
      <x:c r="AD341" s="2"/>
      <x:c r="AE341" s="2"/>
      <x:c r="AF341" s="2"/>
      <x:c r="AG341" s="2"/>
      <x:c r="AH341" s="2"/>
      <x:c r="AI341" s="2"/>
      <x:c r="AJ341" s="2"/>
      <x:c r="AK341" s="2"/>
      <x:c r="AL341" s="2"/>
      <x:c r="AM341" s="2"/>
      <x:c r="AN341" s="2"/>
      <x:c r="AO341" s="2"/>
      <x:c r="AP341" s="2"/>
      <x:c r="AQ341" s="2"/>
      <x:c r="AR341" s="2"/>
      <x:c r="AS341" s="2"/>
    </x:row>
    <x:row r="34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c r="AA342" s="2"/>
      <x:c r="AB342" s="2"/>
      <x:c r="AC342" s="2"/>
      <x:c r="AD342" s="2"/>
      <x:c r="AE342" s="2"/>
      <x:c r="AF342" s="2"/>
      <x:c r="AG342" s="2"/>
      <x:c r="AH342" s="2"/>
      <x:c r="AI342" s="2"/>
      <x:c r="AJ342" s="2"/>
      <x:c r="AK342" s="2"/>
      <x:c r="AL342" s="2"/>
      <x:c r="AM342" s="2"/>
      <x:c r="AN342" s="2"/>
      <x:c r="AO342" s="2"/>
      <x:c r="AP342" s="2"/>
      <x:c r="AQ342" s="2"/>
      <x:c r="AR342" s="2"/>
      <x:c r="AS342" s="2"/>
    </x:row>
    <x:row r="343">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c r="AA343" s="2"/>
      <x:c r="AB343" s="2"/>
      <x:c r="AC343" s="2"/>
      <x:c r="AD343" s="2"/>
      <x:c r="AE343" s="2"/>
      <x:c r="AF343" s="2"/>
      <x:c r="AG343" s="2"/>
      <x:c r="AH343" s="2"/>
      <x:c r="AI343" s="2"/>
      <x:c r="AJ343" s="2"/>
      <x:c r="AK343" s="2"/>
      <x:c r="AL343" s="2"/>
      <x:c r="AM343" s="2"/>
      <x:c r="AN343" s="2"/>
      <x:c r="AO343" s="2"/>
      <x:c r="AP343" s="2"/>
      <x:c r="AQ343" s="2"/>
      <x:c r="AR343" s="2"/>
      <x:c r="AS343" s="2"/>
    </x:row>
    <x:row r="344">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c r="AA344" s="2"/>
      <x:c r="AB344" s="2"/>
      <x:c r="AC344" s="2"/>
      <x:c r="AD344" s="2"/>
      <x:c r="AE344" s="2"/>
      <x:c r="AF344" s="2"/>
      <x:c r="AG344" s="2"/>
      <x:c r="AH344" s="2"/>
      <x:c r="AI344" s="2"/>
      <x:c r="AJ344" s="2"/>
      <x:c r="AK344" s="2"/>
      <x:c r="AL344" s="2"/>
      <x:c r="AM344" s="2"/>
      <x:c r="AN344" s="2"/>
      <x:c r="AO344" s="2"/>
      <x:c r="AP344" s="2"/>
      <x:c r="AQ344" s="2"/>
      <x:c r="AR344" s="2"/>
      <x:c r="AS344" s="2"/>
    </x:row>
    <x:row r="345">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c r="AA345" s="2"/>
      <x:c r="AB345" s="2"/>
      <x:c r="AC345" s="2"/>
      <x:c r="AD345" s="2"/>
      <x:c r="AE345" s="2"/>
      <x:c r="AF345" s="2"/>
      <x:c r="AG345" s="2"/>
      <x:c r="AH345" s="2"/>
      <x:c r="AI345" s="2"/>
      <x:c r="AJ345" s="2"/>
      <x:c r="AK345" s="2"/>
      <x:c r="AL345" s="2"/>
      <x:c r="AM345" s="2"/>
      <x:c r="AN345" s="2"/>
      <x:c r="AO345" s="2"/>
      <x:c r="AP345" s="2"/>
      <x:c r="AQ345" s="2"/>
      <x:c r="AR345" s="2"/>
      <x:c r="AS345" s="2"/>
    </x:row>
    <x:row r="346">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c r="AA346" s="2"/>
      <x:c r="AB346" s="2"/>
      <x:c r="AC346" s="2"/>
      <x:c r="AD346" s="2"/>
      <x:c r="AE346" s="2"/>
      <x:c r="AF346" s="2"/>
      <x:c r="AG346" s="2"/>
      <x:c r="AH346" s="2"/>
      <x:c r="AI346" s="2"/>
      <x:c r="AJ346" s="2"/>
      <x:c r="AK346" s="2"/>
      <x:c r="AL346" s="2"/>
      <x:c r="AM346" s="2"/>
      <x:c r="AN346" s="2"/>
      <x:c r="AO346" s="2"/>
      <x:c r="AP346" s="2"/>
      <x:c r="AQ346" s="2"/>
      <x:c r="AR346" s="2"/>
      <x:c r="AS346" s="2"/>
    </x:row>
    <x:row r="347">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c r="AA347" s="2"/>
      <x:c r="AB347" s="2"/>
      <x:c r="AC347" s="2"/>
      <x:c r="AD347" s="2"/>
      <x:c r="AE347" s="2"/>
      <x:c r="AF347" s="2"/>
      <x:c r="AG347" s="2"/>
      <x:c r="AH347" s="2"/>
      <x:c r="AI347" s="2"/>
      <x:c r="AJ347" s="2"/>
      <x:c r="AK347" s="2"/>
      <x:c r="AL347" s="2"/>
      <x:c r="AM347" s="2"/>
      <x:c r="AN347" s="2"/>
      <x:c r="AO347" s="2"/>
      <x:c r="AP347" s="2"/>
      <x:c r="AQ347" s="2"/>
      <x:c r="AR347" s="2"/>
      <x:c r="AS347" s="2"/>
    </x:row>
    <x:row r="348">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c r="AA348" s="2"/>
      <x:c r="AB348" s="2"/>
      <x:c r="AC348" s="2"/>
      <x:c r="AD348" s="2"/>
      <x:c r="AE348" s="2"/>
      <x:c r="AF348" s="2"/>
      <x:c r="AG348" s="2"/>
      <x:c r="AH348" s="2"/>
      <x:c r="AI348" s="2"/>
      <x:c r="AJ348" s="2"/>
      <x:c r="AK348" s="2"/>
      <x:c r="AL348" s="2"/>
      <x:c r="AM348" s="2"/>
      <x:c r="AN348" s="2"/>
      <x:c r="AO348" s="2"/>
      <x:c r="AP348" s="2"/>
      <x:c r="AQ348" s="2"/>
      <x:c r="AR348" s="2"/>
      <x:c r="AS348" s="2"/>
    </x:row>
    <x:row r="349">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c r="AA349" s="2"/>
      <x:c r="AB349" s="2"/>
      <x:c r="AC349" s="2"/>
      <x:c r="AD349" s="2"/>
      <x:c r="AE349" s="2"/>
      <x:c r="AF349" s="2"/>
      <x:c r="AG349" s="2"/>
      <x:c r="AH349" s="2"/>
      <x:c r="AI349" s="2"/>
      <x:c r="AJ349" s="2"/>
      <x:c r="AK349" s="2"/>
      <x:c r="AL349" s="2"/>
      <x:c r="AM349" s="2"/>
      <x:c r="AN349" s="2"/>
      <x:c r="AO349" s="2"/>
      <x:c r="AP349" s="2"/>
      <x:c r="AQ349" s="2"/>
      <x:c r="AR349" s="2"/>
      <x:c r="AS349" s="2"/>
    </x:row>
    <x:row r="350">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c r="AA350" s="2"/>
      <x:c r="AB350" s="2"/>
      <x:c r="AC350" s="2"/>
      <x:c r="AD350" s="2"/>
      <x:c r="AE350" s="2"/>
      <x:c r="AF350" s="2"/>
      <x:c r="AG350" s="2"/>
      <x:c r="AH350" s="2"/>
      <x:c r="AI350" s="2"/>
      <x:c r="AJ350" s="2"/>
      <x:c r="AK350" s="2"/>
      <x:c r="AL350" s="2"/>
      <x:c r="AM350" s="2"/>
      <x:c r="AN350" s="2"/>
      <x:c r="AO350" s="2"/>
      <x:c r="AP350" s="2"/>
      <x:c r="AQ350" s="2"/>
      <x:c r="AR350" s="2"/>
      <x:c r="AS350" s="2"/>
    </x:row>
    <x:row r="351">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c r="AA351" s="2"/>
      <x:c r="AB351" s="2"/>
      <x:c r="AC351" s="2"/>
      <x:c r="AD351" s="2"/>
      <x:c r="AE351" s="2"/>
      <x:c r="AF351" s="2"/>
      <x:c r="AG351" s="2"/>
      <x:c r="AH351" s="2"/>
      <x:c r="AI351" s="2"/>
      <x:c r="AJ351" s="2"/>
      <x:c r="AK351" s="2"/>
      <x:c r="AL351" s="2"/>
      <x:c r="AM351" s="2"/>
      <x:c r="AN351" s="2"/>
      <x:c r="AO351" s="2"/>
      <x:c r="AP351" s="2"/>
      <x:c r="AQ351" s="2"/>
      <x:c r="AR351" s="2"/>
      <x:c r="AS351" s="2"/>
    </x:row>
    <x:row r="35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c r="AA352" s="2"/>
      <x:c r="AB352" s="2"/>
      <x:c r="AC352" s="2"/>
      <x:c r="AD352" s="2"/>
      <x:c r="AE352" s="2"/>
      <x:c r="AF352" s="2"/>
      <x:c r="AG352" s="2"/>
      <x:c r="AH352" s="2"/>
      <x:c r="AI352" s="2"/>
      <x:c r="AJ352" s="2"/>
      <x:c r="AK352" s="2"/>
      <x:c r="AL352" s="2"/>
      <x:c r="AM352" s="2"/>
      <x:c r="AN352" s="2"/>
      <x:c r="AO352" s="2"/>
      <x:c r="AP352" s="2"/>
      <x:c r="AQ352" s="2"/>
      <x:c r="AR352" s="2"/>
      <x:c r="AS352" s="2"/>
    </x:row>
    <x:row r="353">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c r="AA353" s="2"/>
      <x:c r="AB353" s="2"/>
      <x:c r="AC353" s="2"/>
      <x:c r="AD353" s="2"/>
      <x:c r="AE353" s="2"/>
      <x:c r="AF353" s="2"/>
      <x:c r="AG353" s="2"/>
      <x:c r="AH353" s="2"/>
      <x:c r="AI353" s="2"/>
      <x:c r="AJ353" s="2"/>
      <x:c r="AK353" s="2"/>
      <x:c r="AL353" s="2"/>
      <x:c r="AM353" s="2"/>
      <x:c r="AN353" s="2"/>
      <x:c r="AO353" s="2"/>
      <x:c r="AP353" s="2"/>
      <x:c r="AQ353" s="2"/>
      <x:c r="AR353" s="2"/>
      <x:c r="AS353" s="2"/>
    </x:row>
    <x:row r="354">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c r="AA354" s="2"/>
      <x:c r="AB354" s="2"/>
      <x:c r="AC354" s="2"/>
      <x:c r="AD354" s="2"/>
      <x:c r="AE354" s="2"/>
      <x:c r="AF354" s="2"/>
      <x:c r="AG354" s="2"/>
      <x:c r="AH354" s="2"/>
      <x:c r="AI354" s="2"/>
      <x:c r="AJ354" s="2"/>
      <x:c r="AK354" s="2"/>
      <x:c r="AL354" s="2"/>
      <x:c r="AM354" s="2"/>
      <x:c r="AN354" s="2"/>
      <x:c r="AO354" s="2"/>
      <x:c r="AP354" s="2"/>
      <x:c r="AQ354" s="2"/>
      <x:c r="AR354" s="2"/>
      <x:c r="AS354" s="2"/>
    </x:row>
    <x:row r="355">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c r="AA355" s="2"/>
      <x:c r="AB355" s="2"/>
      <x:c r="AC355" s="2"/>
      <x:c r="AD355" s="2"/>
      <x:c r="AE355" s="2"/>
      <x:c r="AF355" s="2"/>
      <x:c r="AG355" s="2"/>
      <x:c r="AH355" s="2"/>
      <x:c r="AI355" s="2"/>
      <x:c r="AJ355" s="2"/>
      <x:c r="AK355" s="2"/>
      <x:c r="AL355" s="2"/>
      <x:c r="AM355" s="2"/>
      <x:c r="AN355" s="2"/>
      <x:c r="AO355" s="2"/>
      <x:c r="AP355" s="2"/>
      <x:c r="AQ355" s="2"/>
      <x:c r="AR355" s="2"/>
      <x:c r="AS355" s="2"/>
    </x:row>
    <x:row r="356">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c r="AA356" s="2"/>
      <x:c r="AB356" s="2"/>
      <x:c r="AC356" s="2"/>
      <x:c r="AD356" s="2"/>
      <x:c r="AE356" s="2"/>
      <x:c r="AF356" s="2"/>
      <x:c r="AG356" s="2"/>
      <x:c r="AH356" s="2"/>
      <x:c r="AI356" s="2"/>
      <x:c r="AJ356" s="2"/>
      <x:c r="AK356" s="2"/>
      <x:c r="AL356" s="2"/>
      <x:c r="AM356" s="2"/>
      <x:c r="AN356" s="2"/>
      <x:c r="AO356" s="2"/>
      <x:c r="AP356" s="2"/>
      <x:c r="AQ356" s="2"/>
      <x:c r="AR356" s="2"/>
      <x:c r="AS356" s="2"/>
    </x:row>
    <x:row r="357">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c r="AA357" s="2"/>
      <x:c r="AB357" s="2"/>
      <x:c r="AC357" s="2"/>
      <x:c r="AD357" s="2"/>
      <x:c r="AE357" s="2"/>
      <x:c r="AF357" s="2"/>
      <x:c r="AG357" s="2"/>
      <x:c r="AH357" s="2"/>
      <x:c r="AI357" s="2"/>
      <x:c r="AJ357" s="2"/>
      <x:c r="AK357" s="2"/>
      <x:c r="AL357" s="2"/>
      <x:c r="AM357" s="2"/>
      <x:c r="AN357" s="2"/>
      <x:c r="AO357" s="2"/>
      <x:c r="AP357" s="2"/>
      <x:c r="AQ357" s="2"/>
      <x:c r="AR357" s="2"/>
      <x:c r="AS357" s="2"/>
    </x:row>
    <x:row r="358">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c r="AA358" s="2"/>
      <x:c r="AB358" s="2"/>
      <x:c r="AC358" s="2"/>
      <x:c r="AD358" s="2"/>
      <x:c r="AE358" s="2"/>
      <x:c r="AF358" s="2"/>
      <x:c r="AG358" s="2"/>
      <x:c r="AH358" s="2"/>
      <x:c r="AI358" s="2"/>
      <x:c r="AJ358" s="2"/>
      <x:c r="AK358" s="2"/>
      <x:c r="AL358" s="2"/>
      <x:c r="AM358" s="2"/>
      <x:c r="AN358" s="2"/>
      <x:c r="AO358" s="2"/>
      <x:c r="AP358" s="2"/>
      <x:c r="AQ358" s="2"/>
      <x:c r="AR358" s="2"/>
      <x:c r="AS358" s="2"/>
    </x:row>
    <x:row r="359">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c r="AA359" s="2"/>
      <x:c r="AB359" s="2"/>
      <x:c r="AC359" s="2"/>
      <x:c r="AD359" s="2"/>
      <x:c r="AE359" s="2"/>
      <x:c r="AF359" s="2"/>
      <x:c r="AG359" s="2"/>
      <x:c r="AH359" s="2"/>
      <x:c r="AI359" s="2"/>
      <x:c r="AJ359" s="2"/>
      <x:c r="AK359" s="2"/>
      <x:c r="AL359" s="2"/>
      <x:c r="AM359" s="2"/>
      <x:c r="AN359" s="2"/>
      <x:c r="AO359" s="2"/>
      <x:c r="AP359" s="2"/>
      <x:c r="AQ359" s="2"/>
      <x:c r="AR359" s="2"/>
      <x:c r="AS359" s="2"/>
    </x:row>
    <x:row r="360">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c r="AA360" s="2"/>
      <x:c r="AB360" s="2"/>
      <x:c r="AC360" s="2"/>
      <x:c r="AD360" s="2"/>
      <x:c r="AE360" s="2"/>
      <x:c r="AF360" s="2"/>
      <x:c r="AG360" s="2"/>
      <x:c r="AH360" s="2"/>
      <x:c r="AI360" s="2"/>
      <x:c r="AJ360" s="2"/>
      <x:c r="AK360" s="2"/>
      <x:c r="AL360" s="2"/>
      <x:c r="AM360" s="2"/>
      <x:c r="AN360" s="2"/>
      <x:c r="AO360" s="2"/>
      <x:c r="AP360" s="2"/>
      <x:c r="AQ360" s="2"/>
      <x:c r="AR360" s="2"/>
      <x:c r="AS360" s="2"/>
    </x:row>
    <x:row r="361">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c r="AA361" s="2"/>
      <x:c r="AB361" s="2"/>
      <x:c r="AC361" s="2"/>
      <x:c r="AD361" s="2"/>
      <x:c r="AE361" s="2"/>
      <x:c r="AF361" s="2"/>
      <x:c r="AG361" s="2"/>
      <x:c r="AH361" s="2"/>
      <x:c r="AI361" s="2"/>
      <x:c r="AJ361" s="2"/>
      <x:c r="AK361" s="2"/>
      <x:c r="AL361" s="2"/>
      <x:c r="AM361" s="2"/>
      <x:c r="AN361" s="2"/>
      <x:c r="AO361" s="2"/>
      <x:c r="AP361" s="2"/>
      <x:c r="AQ361" s="2"/>
      <x:c r="AR361" s="2"/>
      <x:c r="AS361" s="2"/>
    </x:row>
    <x:row r="36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c r="AA362" s="2"/>
      <x:c r="AB362" s="2"/>
      <x:c r="AC362" s="2"/>
      <x:c r="AD362" s="2"/>
      <x:c r="AE362" s="2"/>
      <x:c r="AF362" s="2"/>
      <x:c r="AG362" s="2"/>
      <x:c r="AH362" s="2"/>
      <x:c r="AI362" s="2"/>
      <x:c r="AJ362" s="2"/>
      <x:c r="AK362" s="2"/>
      <x:c r="AL362" s="2"/>
      <x:c r="AM362" s="2"/>
      <x:c r="AN362" s="2"/>
      <x:c r="AO362" s="2"/>
      <x:c r="AP362" s="2"/>
      <x:c r="AQ362" s="2"/>
      <x:c r="AR362" s="2"/>
      <x:c r="AS362" s="2"/>
    </x:row>
    <x:row r="363">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c r="AA363" s="2"/>
      <x:c r="AB363" s="2"/>
      <x:c r="AC363" s="2"/>
      <x:c r="AD363" s="2"/>
      <x:c r="AE363" s="2"/>
      <x:c r="AF363" s="2"/>
      <x:c r="AG363" s="2"/>
      <x:c r="AH363" s="2"/>
      <x:c r="AI363" s="2"/>
      <x:c r="AJ363" s="2"/>
      <x:c r="AK363" s="2"/>
      <x:c r="AL363" s="2"/>
      <x:c r="AM363" s="2"/>
      <x:c r="AN363" s="2"/>
      <x:c r="AO363" s="2"/>
      <x:c r="AP363" s="2"/>
      <x:c r="AQ363" s="2"/>
      <x:c r="AR363" s="2"/>
      <x:c r="AS363" s="2"/>
    </x:row>
    <x:row r="364">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c r="AA364" s="2"/>
      <x:c r="AB364" s="2"/>
      <x:c r="AC364" s="2"/>
      <x:c r="AD364" s="2"/>
      <x:c r="AE364" s="2"/>
      <x:c r="AF364" s="2"/>
      <x:c r="AG364" s="2"/>
      <x:c r="AH364" s="2"/>
      <x:c r="AI364" s="2"/>
      <x:c r="AJ364" s="2"/>
      <x:c r="AK364" s="2"/>
      <x:c r="AL364" s="2"/>
      <x:c r="AM364" s="2"/>
      <x:c r="AN364" s="2"/>
      <x:c r="AO364" s="2"/>
      <x:c r="AP364" s="2"/>
      <x:c r="AQ364" s="2"/>
      <x:c r="AR364" s="2"/>
      <x:c r="AS364" s="2"/>
    </x:row>
    <x:row r="365">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c r="AA365" s="2"/>
      <x:c r="AB365" s="2"/>
      <x:c r="AC365" s="2"/>
      <x:c r="AD365" s="2"/>
      <x:c r="AE365" s="2"/>
      <x:c r="AF365" s="2"/>
      <x:c r="AG365" s="2"/>
      <x:c r="AH365" s="2"/>
      <x:c r="AI365" s="2"/>
      <x:c r="AJ365" s="2"/>
      <x:c r="AK365" s="2"/>
      <x:c r="AL365" s="2"/>
      <x:c r="AM365" s="2"/>
      <x:c r="AN365" s="2"/>
      <x:c r="AO365" s="2"/>
      <x:c r="AP365" s="2"/>
      <x:c r="AQ365" s="2"/>
      <x:c r="AR365" s="2"/>
      <x:c r="AS365" s="2"/>
    </x:row>
    <x:row r="366">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c r="AA366" s="2"/>
      <x:c r="AB366" s="2"/>
      <x:c r="AC366" s="2"/>
      <x:c r="AD366" s="2"/>
      <x:c r="AE366" s="2"/>
      <x:c r="AF366" s="2"/>
      <x:c r="AG366" s="2"/>
      <x:c r="AH366" s="2"/>
      <x:c r="AI366" s="2"/>
      <x:c r="AJ366" s="2"/>
      <x:c r="AK366" s="2"/>
      <x:c r="AL366" s="2"/>
      <x:c r="AM366" s="2"/>
      <x:c r="AN366" s="2"/>
      <x:c r="AO366" s="2"/>
      <x:c r="AP366" s="2"/>
      <x:c r="AQ366" s="2"/>
      <x:c r="AR366" s="2"/>
      <x:c r="AS366" s="2"/>
    </x:row>
    <x:row r="367">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c r="AA367" s="2"/>
      <x:c r="AB367" s="2"/>
      <x:c r="AC367" s="2"/>
      <x:c r="AD367" s="2"/>
      <x:c r="AE367" s="2"/>
      <x:c r="AF367" s="2"/>
      <x:c r="AG367" s="2"/>
      <x:c r="AH367" s="2"/>
      <x:c r="AI367" s="2"/>
      <x:c r="AJ367" s="2"/>
      <x:c r="AK367" s="2"/>
      <x:c r="AL367" s="2"/>
      <x:c r="AM367" s="2"/>
      <x:c r="AN367" s="2"/>
      <x:c r="AO367" s="2"/>
      <x:c r="AP367" s="2"/>
      <x:c r="AQ367" s="2"/>
      <x:c r="AR367" s="2"/>
      <x:c r="AS367" s="2"/>
    </x:row>
    <x:row r="368">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c r="AA368" s="2"/>
      <x:c r="AB368" s="2"/>
      <x:c r="AC368" s="2"/>
      <x:c r="AD368" s="2"/>
      <x:c r="AE368" s="2"/>
      <x:c r="AF368" s="2"/>
      <x:c r="AG368" s="2"/>
      <x:c r="AH368" s="2"/>
      <x:c r="AI368" s="2"/>
      <x:c r="AJ368" s="2"/>
      <x:c r="AK368" s="2"/>
      <x:c r="AL368" s="2"/>
      <x:c r="AM368" s="2"/>
      <x:c r="AN368" s="2"/>
      <x:c r="AO368" s="2"/>
      <x:c r="AP368" s="2"/>
      <x:c r="AQ368" s="2"/>
      <x:c r="AR368" s="2"/>
      <x:c r="AS368" s="2"/>
    </x:row>
    <x:row r="369">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c r="AA369" s="2"/>
      <x:c r="AB369" s="2"/>
      <x:c r="AC369" s="2"/>
      <x:c r="AD369" s="2"/>
      <x:c r="AE369" s="2"/>
      <x:c r="AF369" s="2"/>
      <x:c r="AG369" s="2"/>
      <x:c r="AH369" s="2"/>
      <x:c r="AI369" s="2"/>
      <x:c r="AJ369" s="2"/>
      <x:c r="AK369" s="2"/>
      <x:c r="AL369" s="2"/>
      <x:c r="AM369" s="2"/>
      <x:c r="AN369" s="2"/>
      <x:c r="AO369" s="2"/>
      <x:c r="AP369" s="2"/>
      <x:c r="AQ369" s="2"/>
      <x:c r="AR369" s="2"/>
      <x:c r="AS369" s="2"/>
    </x:row>
    <x:row r="370">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c r="AA370" s="2"/>
      <x:c r="AB370" s="2"/>
      <x:c r="AC370" s="2"/>
      <x:c r="AD370" s="2"/>
      <x:c r="AE370" s="2"/>
      <x:c r="AF370" s="2"/>
      <x:c r="AG370" s="2"/>
      <x:c r="AH370" s="2"/>
      <x:c r="AI370" s="2"/>
      <x:c r="AJ370" s="2"/>
      <x:c r="AK370" s="2"/>
      <x:c r="AL370" s="2"/>
      <x:c r="AM370" s="2"/>
      <x:c r="AN370" s="2"/>
      <x:c r="AO370" s="2"/>
      <x:c r="AP370" s="2"/>
      <x:c r="AQ370" s="2"/>
      <x:c r="AR370" s="2"/>
      <x:c r="AS370" s="2"/>
    </x:row>
    <x:row r="371">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c r="AA371" s="2"/>
      <x:c r="AB371" s="2"/>
      <x:c r="AC371" s="2"/>
      <x:c r="AD371" s="2"/>
      <x:c r="AE371" s="2"/>
      <x:c r="AF371" s="2"/>
      <x:c r="AG371" s="2"/>
      <x:c r="AH371" s="2"/>
      <x:c r="AI371" s="2"/>
      <x:c r="AJ371" s="2"/>
      <x:c r="AK371" s="2"/>
      <x:c r="AL371" s="2"/>
      <x:c r="AM371" s="2"/>
      <x:c r="AN371" s="2"/>
      <x:c r="AO371" s="2"/>
      <x:c r="AP371" s="2"/>
      <x:c r="AQ371" s="2"/>
      <x:c r="AR371" s="2"/>
      <x:c r="AS371" s="2"/>
    </x:row>
    <x:row r="37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c r="AA372" s="2"/>
      <x:c r="AB372" s="2"/>
      <x:c r="AC372" s="2"/>
      <x:c r="AD372" s="2"/>
      <x:c r="AE372" s="2"/>
      <x:c r="AF372" s="2"/>
      <x:c r="AG372" s="2"/>
      <x:c r="AH372" s="2"/>
      <x:c r="AI372" s="2"/>
      <x:c r="AJ372" s="2"/>
      <x:c r="AK372" s="2"/>
      <x:c r="AL372" s="2"/>
      <x:c r="AM372" s="2"/>
      <x:c r="AN372" s="2"/>
      <x:c r="AO372" s="2"/>
      <x:c r="AP372" s="2"/>
      <x:c r="AQ372" s="2"/>
      <x:c r="AR372" s="2"/>
      <x:c r="AS372" s="2"/>
    </x:row>
    <x:row r="373">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c r="AA373" s="2"/>
      <x:c r="AB373" s="2"/>
      <x:c r="AC373" s="2"/>
      <x:c r="AD373" s="2"/>
      <x:c r="AE373" s="2"/>
      <x:c r="AF373" s="2"/>
      <x:c r="AG373" s="2"/>
      <x:c r="AH373" s="2"/>
      <x:c r="AI373" s="2"/>
      <x:c r="AJ373" s="2"/>
      <x:c r="AK373" s="2"/>
      <x:c r="AL373" s="2"/>
      <x:c r="AM373" s="2"/>
      <x:c r="AN373" s="2"/>
      <x:c r="AO373" s="2"/>
      <x:c r="AP373" s="2"/>
      <x:c r="AQ373" s="2"/>
      <x:c r="AR373" s="2"/>
      <x:c r="AS373" s="2"/>
    </x:row>
    <x:row r="374">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c r="AA374" s="2"/>
      <x:c r="AB374" s="2"/>
      <x:c r="AC374" s="2"/>
      <x:c r="AD374" s="2"/>
      <x:c r="AE374" s="2"/>
      <x:c r="AF374" s="2"/>
      <x:c r="AG374" s="2"/>
      <x:c r="AH374" s="2"/>
      <x:c r="AI374" s="2"/>
      <x:c r="AJ374" s="2"/>
      <x:c r="AK374" s="2"/>
      <x:c r="AL374" s="2"/>
      <x:c r="AM374" s="2"/>
      <x:c r="AN374" s="2"/>
      <x:c r="AO374" s="2"/>
      <x:c r="AP374" s="2"/>
      <x:c r="AQ374" s="2"/>
      <x:c r="AR374" s="2"/>
      <x:c r="AS374" s="2"/>
    </x:row>
    <x:row r="375">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c r="AA375" s="2"/>
      <x:c r="AB375" s="2"/>
      <x:c r="AC375" s="2"/>
      <x:c r="AD375" s="2"/>
      <x:c r="AE375" s="2"/>
      <x:c r="AF375" s="2"/>
      <x:c r="AG375" s="2"/>
      <x:c r="AH375" s="2"/>
      <x:c r="AI375" s="2"/>
      <x:c r="AJ375" s="2"/>
      <x:c r="AK375" s="2"/>
      <x:c r="AL375" s="2"/>
      <x:c r="AM375" s="2"/>
      <x:c r="AN375" s="2"/>
      <x:c r="AO375" s="2"/>
      <x:c r="AP375" s="2"/>
      <x:c r="AQ375" s="2"/>
      <x:c r="AR375" s="2"/>
      <x:c r="AS375" s="2"/>
    </x:row>
    <x:row r="376">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c r="AA376" s="2"/>
      <x:c r="AB376" s="2"/>
      <x:c r="AC376" s="2"/>
      <x:c r="AD376" s="2"/>
      <x:c r="AE376" s="2"/>
      <x:c r="AF376" s="2"/>
      <x:c r="AG376" s="2"/>
      <x:c r="AH376" s="2"/>
      <x:c r="AI376" s="2"/>
      <x:c r="AJ376" s="2"/>
      <x:c r="AK376" s="2"/>
      <x:c r="AL376" s="2"/>
      <x:c r="AM376" s="2"/>
      <x:c r="AN376" s="2"/>
      <x:c r="AO376" s="2"/>
      <x:c r="AP376" s="2"/>
      <x:c r="AQ376" s="2"/>
      <x:c r="AR376" s="2"/>
      <x:c r="AS376" s="2"/>
    </x:row>
    <x:row r="377">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c r="AA377" s="2"/>
      <x:c r="AB377" s="2"/>
      <x:c r="AC377" s="2"/>
      <x:c r="AD377" s="2"/>
      <x:c r="AE377" s="2"/>
      <x:c r="AF377" s="2"/>
      <x:c r="AG377" s="2"/>
      <x:c r="AH377" s="2"/>
      <x:c r="AI377" s="2"/>
      <x:c r="AJ377" s="2"/>
      <x:c r="AK377" s="2"/>
      <x:c r="AL377" s="2"/>
      <x:c r="AM377" s="2"/>
      <x:c r="AN377" s="2"/>
      <x:c r="AO377" s="2"/>
      <x:c r="AP377" s="2"/>
      <x:c r="AQ377" s="2"/>
      <x:c r="AR377" s="2"/>
      <x:c r="AS377" s="2"/>
    </x:row>
    <x:row r="378">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c r="AA378" s="2"/>
      <x:c r="AB378" s="2"/>
      <x:c r="AC378" s="2"/>
      <x:c r="AD378" s="2"/>
      <x:c r="AE378" s="2"/>
      <x:c r="AF378" s="2"/>
      <x:c r="AG378" s="2"/>
      <x:c r="AH378" s="2"/>
      <x:c r="AI378" s="2"/>
      <x:c r="AJ378" s="2"/>
      <x:c r="AK378" s="2"/>
      <x:c r="AL378" s="2"/>
      <x:c r="AM378" s="2"/>
      <x:c r="AN378" s="2"/>
      <x:c r="AO378" s="2"/>
      <x:c r="AP378" s="2"/>
      <x:c r="AQ378" s="2"/>
      <x:c r="AR378" s="2"/>
      <x:c r="AS378" s="2"/>
    </x:row>
    <x:row r="379">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c r="AA379" s="2"/>
      <x:c r="AB379" s="2"/>
      <x:c r="AC379" s="2"/>
      <x:c r="AD379" s="2"/>
      <x:c r="AE379" s="2"/>
      <x:c r="AF379" s="2"/>
      <x:c r="AG379" s="2"/>
      <x:c r="AH379" s="2"/>
      <x:c r="AI379" s="2"/>
      <x:c r="AJ379" s="2"/>
      <x:c r="AK379" s="2"/>
      <x:c r="AL379" s="2"/>
      <x:c r="AM379" s="2"/>
      <x:c r="AN379" s="2"/>
      <x:c r="AO379" s="2"/>
      <x:c r="AP379" s="2"/>
      <x:c r="AQ379" s="2"/>
      <x:c r="AR379" s="2"/>
      <x:c r="AS379" s="2"/>
    </x:row>
    <x:row r="380">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c r="AA380" s="2"/>
      <x:c r="AB380" s="2"/>
      <x:c r="AC380" s="2"/>
      <x:c r="AD380" s="2"/>
      <x:c r="AE380" s="2"/>
      <x:c r="AF380" s="2"/>
      <x:c r="AG380" s="2"/>
      <x:c r="AH380" s="2"/>
      <x:c r="AI380" s="2"/>
      <x:c r="AJ380" s="2"/>
      <x:c r="AK380" s="2"/>
      <x:c r="AL380" s="2"/>
      <x:c r="AM380" s="2"/>
      <x:c r="AN380" s="2"/>
      <x:c r="AO380" s="2"/>
      <x:c r="AP380" s="2"/>
      <x:c r="AQ380" s="2"/>
      <x:c r="AR380" s="2"/>
      <x:c r="AS380" s="2"/>
    </x:row>
    <x:row r="381">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c r="AA381" s="2"/>
      <x:c r="AB381" s="2"/>
      <x:c r="AC381" s="2"/>
      <x:c r="AD381" s="2"/>
      <x:c r="AE381" s="2"/>
      <x:c r="AF381" s="2"/>
      <x:c r="AG381" s="2"/>
      <x:c r="AH381" s="2"/>
      <x:c r="AI381" s="2"/>
      <x:c r="AJ381" s="2"/>
      <x:c r="AK381" s="2"/>
      <x:c r="AL381" s="2"/>
      <x:c r="AM381" s="2"/>
      <x:c r="AN381" s="2"/>
      <x:c r="AO381" s="2"/>
      <x:c r="AP381" s="2"/>
      <x:c r="AQ381" s="2"/>
      <x:c r="AR381" s="2"/>
      <x:c r="AS381" s="2"/>
    </x:row>
    <x:row r="38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c r="AA382" s="2"/>
      <x:c r="AB382" s="2"/>
      <x:c r="AC382" s="2"/>
      <x:c r="AD382" s="2"/>
      <x:c r="AE382" s="2"/>
      <x:c r="AF382" s="2"/>
      <x:c r="AG382" s="2"/>
      <x:c r="AH382" s="2"/>
      <x:c r="AI382" s="2"/>
      <x:c r="AJ382" s="2"/>
      <x:c r="AK382" s="2"/>
      <x:c r="AL382" s="2"/>
      <x:c r="AM382" s="2"/>
      <x:c r="AN382" s="2"/>
      <x:c r="AO382" s="2"/>
      <x:c r="AP382" s="2"/>
      <x:c r="AQ382" s="2"/>
      <x:c r="AR382" s="2"/>
      <x:c r="AS382" s="2"/>
    </x:row>
    <x:row r="383">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c r="AA383" s="2"/>
      <x:c r="AB383" s="2"/>
      <x:c r="AC383" s="2"/>
      <x:c r="AD383" s="2"/>
      <x:c r="AE383" s="2"/>
      <x:c r="AF383" s="2"/>
      <x:c r="AG383" s="2"/>
      <x:c r="AH383" s="2"/>
      <x:c r="AI383" s="2"/>
      <x:c r="AJ383" s="2"/>
      <x:c r="AK383" s="2"/>
      <x:c r="AL383" s="2"/>
      <x:c r="AM383" s="2"/>
      <x:c r="AN383" s="2"/>
      <x:c r="AO383" s="2"/>
      <x:c r="AP383" s="2"/>
      <x:c r="AQ383" s="2"/>
      <x:c r="AR383" s="2"/>
      <x:c r="AS383" s="2"/>
    </x:row>
    <x:row r="384">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c r="AA384" s="2"/>
      <x:c r="AB384" s="2"/>
      <x:c r="AC384" s="2"/>
      <x:c r="AD384" s="2"/>
      <x:c r="AE384" s="2"/>
      <x:c r="AF384" s="2"/>
      <x:c r="AG384" s="2"/>
      <x:c r="AH384" s="2"/>
      <x:c r="AI384" s="2"/>
      <x:c r="AJ384" s="2"/>
      <x:c r="AK384" s="2"/>
      <x:c r="AL384" s="2"/>
      <x:c r="AM384" s="2"/>
      <x:c r="AN384" s="2"/>
      <x:c r="AO384" s="2"/>
      <x:c r="AP384" s="2"/>
      <x:c r="AQ384" s="2"/>
      <x:c r="AR384" s="2"/>
      <x:c r="AS384" s="2"/>
    </x:row>
    <x:row r="385">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c r="AA385" s="2"/>
      <x:c r="AB385" s="2"/>
      <x:c r="AC385" s="2"/>
      <x:c r="AD385" s="2"/>
      <x:c r="AE385" s="2"/>
      <x:c r="AF385" s="2"/>
      <x:c r="AG385" s="2"/>
      <x:c r="AH385" s="2"/>
      <x:c r="AI385" s="2"/>
      <x:c r="AJ385" s="2"/>
      <x:c r="AK385" s="2"/>
      <x:c r="AL385" s="2"/>
      <x:c r="AM385" s="2"/>
      <x:c r="AN385" s="2"/>
      <x:c r="AO385" s="2"/>
      <x:c r="AP385" s="2"/>
      <x:c r="AQ385" s="2"/>
      <x:c r="AR385" s="2"/>
      <x:c r="AS385" s="2"/>
    </x:row>
    <x:row r="386">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c r="AA386" s="2"/>
      <x:c r="AB386" s="2"/>
      <x:c r="AC386" s="2"/>
      <x:c r="AD386" s="2"/>
      <x:c r="AE386" s="2"/>
      <x:c r="AF386" s="2"/>
      <x:c r="AG386" s="2"/>
      <x:c r="AH386" s="2"/>
      <x:c r="AI386" s="2"/>
      <x:c r="AJ386" s="2"/>
      <x:c r="AK386" s="2"/>
      <x:c r="AL386" s="2"/>
      <x:c r="AM386" s="2"/>
      <x:c r="AN386" s="2"/>
      <x:c r="AO386" s="2"/>
      <x:c r="AP386" s="2"/>
      <x:c r="AQ386" s="2"/>
      <x:c r="AR386" s="2"/>
      <x:c r="AS386" s="2"/>
    </x:row>
    <x:row r="387">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c r="AA387" s="2"/>
      <x:c r="AB387" s="2"/>
      <x:c r="AC387" s="2"/>
      <x:c r="AD387" s="2"/>
      <x:c r="AE387" s="2"/>
      <x:c r="AF387" s="2"/>
      <x:c r="AG387" s="2"/>
      <x:c r="AH387" s="2"/>
      <x:c r="AI387" s="2"/>
      <x:c r="AJ387" s="2"/>
      <x:c r="AK387" s="2"/>
      <x:c r="AL387" s="2"/>
      <x:c r="AM387" s="2"/>
      <x:c r="AN387" s="2"/>
      <x:c r="AO387" s="2"/>
      <x:c r="AP387" s="2"/>
      <x:c r="AQ387" s="2"/>
      <x:c r="AR387" s="2"/>
      <x:c r="AS387" s="2"/>
    </x:row>
    <x:row r="388">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c r="AA388" s="2"/>
      <x:c r="AB388" s="2"/>
      <x:c r="AC388" s="2"/>
      <x:c r="AD388" s="2"/>
      <x:c r="AE388" s="2"/>
      <x:c r="AF388" s="2"/>
      <x:c r="AG388" s="2"/>
      <x:c r="AH388" s="2"/>
      <x:c r="AI388" s="2"/>
      <x:c r="AJ388" s="2"/>
      <x:c r="AK388" s="2"/>
      <x:c r="AL388" s="2"/>
      <x:c r="AM388" s="2"/>
      <x:c r="AN388" s="2"/>
      <x:c r="AO388" s="2"/>
      <x:c r="AP388" s="2"/>
      <x:c r="AQ388" s="2"/>
      <x:c r="AR388" s="2"/>
      <x:c r="AS388" s="2"/>
    </x:row>
    <x:row r="389">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c r="AA389" s="2"/>
      <x:c r="AB389" s="2"/>
      <x:c r="AC389" s="2"/>
      <x:c r="AD389" s="2"/>
      <x:c r="AE389" s="2"/>
      <x:c r="AF389" s="2"/>
      <x:c r="AG389" s="2"/>
      <x:c r="AH389" s="2"/>
      <x:c r="AI389" s="2"/>
      <x:c r="AJ389" s="2"/>
      <x:c r="AK389" s="2"/>
      <x:c r="AL389" s="2"/>
      <x:c r="AM389" s="2"/>
      <x:c r="AN389" s="2"/>
      <x:c r="AO389" s="2"/>
      <x:c r="AP389" s="2"/>
      <x:c r="AQ389" s="2"/>
      <x:c r="AR389" s="2"/>
      <x:c r="AS389" s="2"/>
    </x:row>
    <x:row r="390">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c r="AA390" s="2"/>
      <x:c r="AB390" s="2"/>
      <x:c r="AC390" s="2"/>
      <x:c r="AD390" s="2"/>
      <x:c r="AE390" s="2"/>
      <x:c r="AF390" s="2"/>
      <x:c r="AG390" s="2"/>
      <x:c r="AH390" s="2"/>
      <x:c r="AI390" s="2"/>
      <x:c r="AJ390" s="2"/>
      <x:c r="AK390" s="2"/>
      <x:c r="AL390" s="2"/>
      <x:c r="AM390" s="2"/>
      <x:c r="AN390" s="2"/>
      <x:c r="AO390" s="2"/>
      <x:c r="AP390" s="2"/>
      <x:c r="AQ390" s="2"/>
      <x:c r="AR390" s="2"/>
      <x:c r="AS390" s="2"/>
    </x:row>
    <x:row r="391">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c r="AA391" s="2"/>
      <x:c r="AB391" s="2"/>
      <x:c r="AC391" s="2"/>
      <x:c r="AD391" s="2"/>
      <x:c r="AE391" s="2"/>
      <x:c r="AF391" s="2"/>
      <x:c r="AG391" s="2"/>
      <x:c r="AH391" s="2"/>
      <x:c r="AI391" s="2"/>
      <x:c r="AJ391" s="2"/>
      <x:c r="AK391" s="2"/>
      <x:c r="AL391" s="2"/>
      <x:c r="AM391" s="2"/>
      <x:c r="AN391" s="2"/>
      <x:c r="AO391" s="2"/>
      <x:c r="AP391" s="2"/>
      <x:c r="AQ391" s="2"/>
      <x:c r="AR391" s="2"/>
      <x:c r="AS391" s="2"/>
    </x:row>
    <x:row r="39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c r="AA392" s="2"/>
      <x:c r="AB392" s="2"/>
      <x:c r="AC392" s="2"/>
      <x:c r="AD392" s="2"/>
      <x:c r="AE392" s="2"/>
      <x:c r="AF392" s="2"/>
      <x:c r="AG392" s="2"/>
      <x:c r="AH392" s="2"/>
      <x:c r="AI392" s="2"/>
      <x:c r="AJ392" s="2"/>
      <x:c r="AK392" s="2"/>
      <x:c r="AL392" s="2"/>
      <x:c r="AM392" s="2"/>
      <x:c r="AN392" s="2"/>
      <x:c r="AO392" s="2"/>
      <x:c r="AP392" s="2"/>
      <x:c r="AQ392" s="2"/>
      <x:c r="AR392" s="2"/>
      <x:c r="AS392" s="2"/>
    </x:row>
    <x:row r="393">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c r="AA393" s="2"/>
      <x:c r="AB393" s="2"/>
      <x:c r="AC393" s="2"/>
      <x:c r="AD393" s="2"/>
      <x:c r="AE393" s="2"/>
      <x:c r="AF393" s="2"/>
      <x:c r="AG393" s="2"/>
      <x:c r="AH393" s="2"/>
      <x:c r="AI393" s="2"/>
      <x:c r="AJ393" s="2"/>
      <x:c r="AK393" s="2"/>
      <x:c r="AL393" s="2"/>
      <x:c r="AM393" s="2"/>
      <x:c r="AN393" s="2"/>
      <x:c r="AO393" s="2"/>
      <x:c r="AP393" s="2"/>
      <x:c r="AQ393" s="2"/>
      <x:c r="AR393" s="2"/>
      <x:c r="AS393" s="2"/>
    </x:row>
    <x:row r="394">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c r="AA394" s="2"/>
      <x:c r="AB394" s="2"/>
      <x:c r="AC394" s="2"/>
      <x:c r="AD394" s="2"/>
      <x:c r="AE394" s="2"/>
      <x:c r="AF394" s="2"/>
      <x:c r="AG394" s="2"/>
      <x:c r="AH394" s="2"/>
      <x:c r="AI394" s="2"/>
      <x:c r="AJ394" s="2"/>
      <x:c r="AK394" s="2"/>
      <x:c r="AL394" s="2"/>
      <x:c r="AM394" s="2"/>
      <x:c r="AN394" s="2"/>
      <x:c r="AO394" s="2"/>
      <x:c r="AP394" s="2"/>
      <x:c r="AQ394" s="2"/>
      <x:c r="AR394" s="2"/>
      <x:c r="AS394" s="2"/>
    </x:row>
    <x:row r="395">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c r="AA395" s="2"/>
      <x:c r="AB395" s="2"/>
      <x:c r="AC395" s="2"/>
      <x:c r="AD395" s="2"/>
      <x:c r="AE395" s="2"/>
      <x:c r="AF395" s="2"/>
      <x:c r="AG395" s="2"/>
      <x:c r="AH395" s="2"/>
      <x:c r="AI395" s="2"/>
      <x:c r="AJ395" s="2"/>
      <x:c r="AK395" s="2"/>
      <x:c r="AL395" s="2"/>
      <x:c r="AM395" s="2"/>
      <x:c r="AN395" s="2"/>
      <x:c r="AO395" s="2"/>
      <x:c r="AP395" s="2"/>
      <x:c r="AQ395" s="2"/>
      <x:c r="AR395" s="2"/>
      <x:c r="AS395" s="2"/>
    </x:row>
    <x:row r="396">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c r="AA396" s="2"/>
      <x:c r="AB396" s="2"/>
      <x:c r="AC396" s="2"/>
      <x:c r="AD396" s="2"/>
      <x:c r="AE396" s="2"/>
      <x:c r="AF396" s="2"/>
      <x:c r="AG396" s="2"/>
      <x:c r="AH396" s="2"/>
      <x:c r="AI396" s="2"/>
      <x:c r="AJ396" s="2"/>
      <x:c r="AK396" s="2"/>
      <x:c r="AL396" s="2"/>
      <x:c r="AM396" s="2"/>
      <x:c r="AN396" s="2"/>
      <x:c r="AO396" s="2"/>
      <x:c r="AP396" s="2"/>
      <x:c r="AQ396" s="2"/>
      <x:c r="AR396" s="2"/>
      <x:c r="AS396" s="2"/>
    </x:row>
    <x:row r="397">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c r="AA397" s="2"/>
      <x:c r="AB397" s="2"/>
      <x:c r="AC397" s="2"/>
      <x:c r="AD397" s="2"/>
      <x:c r="AE397" s="2"/>
      <x:c r="AF397" s="2"/>
      <x:c r="AG397" s="2"/>
      <x:c r="AH397" s="2"/>
      <x:c r="AI397" s="2"/>
      <x:c r="AJ397" s="2"/>
      <x:c r="AK397" s="2"/>
      <x:c r="AL397" s="2"/>
      <x:c r="AM397" s="2"/>
      <x:c r="AN397" s="2"/>
      <x:c r="AO397" s="2"/>
      <x:c r="AP397" s="2"/>
      <x:c r="AQ397" s="2"/>
      <x:c r="AR397" s="2"/>
      <x:c r="AS397" s="2"/>
    </x:row>
    <x:row r="398">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c r="AA398" s="2"/>
      <x:c r="AB398" s="2"/>
      <x:c r="AC398" s="2"/>
      <x:c r="AD398" s="2"/>
      <x:c r="AE398" s="2"/>
      <x:c r="AF398" s="2"/>
      <x:c r="AG398" s="2"/>
      <x:c r="AH398" s="2"/>
      <x:c r="AI398" s="2"/>
      <x:c r="AJ398" s="2"/>
      <x:c r="AK398" s="2"/>
      <x:c r="AL398" s="2"/>
      <x:c r="AM398" s="2"/>
      <x:c r="AN398" s="2"/>
      <x:c r="AO398" s="2"/>
      <x:c r="AP398" s="2"/>
      <x:c r="AQ398" s="2"/>
      <x:c r="AR398" s="2"/>
      <x:c r="AS398" s="2"/>
    </x:row>
    <x:row r="399">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c r="AA399" s="2"/>
      <x:c r="AB399" s="2"/>
      <x:c r="AC399" s="2"/>
      <x:c r="AD399" s="2"/>
      <x:c r="AE399" s="2"/>
      <x:c r="AF399" s="2"/>
      <x:c r="AG399" s="2"/>
      <x:c r="AH399" s="2"/>
      <x:c r="AI399" s="2"/>
      <x:c r="AJ399" s="2"/>
      <x:c r="AK399" s="2"/>
      <x:c r="AL399" s="2"/>
      <x:c r="AM399" s="2"/>
      <x:c r="AN399" s="2"/>
      <x:c r="AO399" s="2"/>
      <x:c r="AP399" s="2"/>
      <x:c r="AQ399" s="2"/>
      <x:c r="AR399" s="2"/>
      <x:c r="AS399" s="2"/>
    </x:row>
    <x:row r="400">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c r="AA400" s="2"/>
      <x:c r="AB400" s="2"/>
      <x:c r="AC400" s="2"/>
      <x:c r="AD400" s="2"/>
      <x:c r="AE400" s="2"/>
      <x:c r="AF400" s="2"/>
      <x:c r="AG400" s="2"/>
      <x:c r="AH400" s="2"/>
      <x:c r="AI400" s="2"/>
      <x:c r="AJ400" s="2"/>
      <x:c r="AK400" s="2"/>
      <x:c r="AL400" s="2"/>
      <x:c r="AM400" s="2"/>
      <x:c r="AN400" s="2"/>
      <x:c r="AO400" s="2"/>
      <x:c r="AP400" s="2"/>
      <x:c r="AQ400" s="2"/>
      <x:c r="AR400" s="2"/>
      <x:c r="AS400" s="2"/>
    </x:row>
    <x:row r="401">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c r="AA401" s="2"/>
      <x:c r="AB401" s="2"/>
      <x:c r="AC401" s="2"/>
      <x:c r="AD401" s="2"/>
      <x:c r="AE401" s="2"/>
      <x:c r="AF401" s="2"/>
      <x:c r="AG401" s="2"/>
      <x:c r="AH401" s="2"/>
      <x:c r="AI401" s="2"/>
      <x:c r="AJ401" s="2"/>
      <x:c r="AK401" s="2"/>
      <x:c r="AL401" s="2"/>
      <x:c r="AM401" s="2"/>
      <x:c r="AN401" s="2"/>
      <x:c r="AO401" s="2"/>
      <x:c r="AP401" s="2"/>
      <x:c r="AQ401" s="2"/>
      <x:c r="AR401" s="2"/>
      <x:c r="AS401" s="2"/>
    </x:row>
    <x:row r="40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c r="AA402" s="2"/>
      <x:c r="AB402" s="2"/>
      <x:c r="AC402" s="2"/>
      <x:c r="AD402" s="2"/>
      <x:c r="AE402" s="2"/>
      <x:c r="AF402" s="2"/>
      <x:c r="AG402" s="2"/>
      <x:c r="AH402" s="2"/>
      <x:c r="AI402" s="2"/>
      <x:c r="AJ402" s="2"/>
      <x:c r="AK402" s="2"/>
      <x:c r="AL402" s="2"/>
      <x:c r="AM402" s="2"/>
      <x:c r="AN402" s="2"/>
      <x:c r="AO402" s="2"/>
      <x:c r="AP402" s="2"/>
      <x:c r="AQ402" s="2"/>
      <x:c r="AR402" s="2"/>
      <x:c r="AS402" s="2"/>
    </x:row>
    <x:row r="403">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c r="AA403" s="2"/>
      <x:c r="AB403" s="2"/>
      <x:c r="AC403" s="2"/>
      <x:c r="AD403" s="2"/>
      <x:c r="AE403" s="2"/>
      <x:c r="AF403" s="2"/>
      <x:c r="AG403" s="2"/>
      <x:c r="AH403" s="2"/>
      <x:c r="AI403" s="2"/>
      <x:c r="AJ403" s="2"/>
      <x:c r="AK403" s="2"/>
      <x:c r="AL403" s="2"/>
      <x:c r="AM403" s="2"/>
      <x:c r="AN403" s="2"/>
      <x:c r="AO403" s="2"/>
      <x:c r="AP403" s="2"/>
      <x:c r="AQ403" s="2"/>
      <x:c r="AR403" s="2"/>
      <x:c r="AS403" s="2"/>
    </x:row>
    <x:row r="404">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c r="AA404" s="2"/>
      <x:c r="AB404" s="2"/>
      <x:c r="AC404" s="2"/>
      <x:c r="AD404" s="2"/>
      <x:c r="AE404" s="2"/>
      <x:c r="AF404" s="2"/>
      <x:c r="AG404" s="2"/>
      <x:c r="AH404" s="2"/>
      <x:c r="AI404" s="2"/>
      <x:c r="AJ404" s="2"/>
      <x:c r="AK404" s="2"/>
      <x:c r="AL404" s="2"/>
      <x:c r="AM404" s="2"/>
      <x:c r="AN404" s="2"/>
      <x:c r="AO404" s="2"/>
      <x:c r="AP404" s="2"/>
      <x:c r="AQ404" s="2"/>
      <x:c r="AR404" s="2"/>
      <x:c r="AS404" s="2"/>
    </x:row>
    <x:row r="405">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c r="AA405" s="2"/>
      <x:c r="AB405" s="2"/>
      <x:c r="AC405" s="2"/>
      <x:c r="AD405" s="2"/>
      <x:c r="AE405" s="2"/>
      <x:c r="AF405" s="2"/>
      <x:c r="AG405" s="2"/>
      <x:c r="AH405" s="2"/>
      <x:c r="AI405" s="2"/>
      <x:c r="AJ405" s="2"/>
      <x:c r="AK405" s="2"/>
      <x:c r="AL405" s="2"/>
      <x:c r="AM405" s="2"/>
      <x:c r="AN405" s="2"/>
      <x:c r="AO405" s="2"/>
      <x:c r="AP405" s="2"/>
      <x:c r="AQ405" s="2"/>
      <x:c r="AR405" s="2"/>
      <x:c r="AS405" s="2"/>
    </x:row>
    <x:row r="406">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c r="AA406" s="2"/>
      <x:c r="AB406" s="2"/>
      <x:c r="AC406" s="2"/>
      <x:c r="AD406" s="2"/>
      <x:c r="AE406" s="2"/>
      <x:c r="AF406" s="2"/>
      <x:c r="AG406" s="2"/>
      <x:c r="AH406" s="2"/>
      <x:c r="AI406" s="2"/>
      <x:c r="AJ406" s="2"/>
      <x:c r="AK406" s="2"/>
      <x:c r="AL406" s="2"/>
      <x:c r="AM406" s="2"/>
      <x:c r="AN406" s="2"/>
      <x:c r="AO406" s="2"/>
      <x:c r="AP406" s="2"/>
      <x:c r="AQ406" s="2"/>
      <x:c r="AR406" s="2"/>
      <x:c r="AS406" s="2"/>
    </x:row>
    <x:row r="407">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c r="AA407" s="2"/>
      <x:c r="AB407" s="2"/>
      <x:c r="AC407" s="2"/>
      <x:c r="AD407" s="2"/>
      <x:c r="AE407" s="2"/>
      <x:c r="AF407" s="2"/>
      <x:c r="AG407" s="2"/>
      <x:c r="AH407" s="2"/>
      <x:c r="AI407" s="2"/>
      <x:c r="AJ407" s="2"/>
      <x:c r="AK407" s="2"/>
      <x:c r="AL407" s="2"/>
      <x:c r="AM407" s="2"/>
      <x:c r="AN407" s="2"/>
      <x:c r="AO407" s="2"/>
      <x:c r="AP407" s="2"/>
      <x:c r="AQ407" s="2"/>
      <x:c r="AR407" s="2"/>
      <x:c r="AS407" s="2"/>
    </x:row>
    <x:row r="408">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c r="AA408" s="2"/>
      <x:c r="AB408" s="2"/>
      <x:c r="AC408" s="2"/>
      <x:c r="AD408" s="2"/>
      <x:c r="AE408" s="2"/>
      <x:c r="AF408" s="2"/>
      <x:c r="AG408" s="2"/>
      <x:c r="AH408" s="2"/>
      <x:c r="AI408" s="2"/>
      <x:c r="AJ408" s="2"/>
      <x:c r="AK408" s="2"/>
      <x:c r="AL408" s="2"/>
      <x:c r="AM408" s="2"/>
      <x:c r="AN408" s="2"/>
      <x:c r="AO408" s="2"/>
      <x:c r="AP408" s="2"/>
      <x:c r="AQ408" s="2"/>
      <x:c r="AR408" s="2"/>
      <x:c r="AS408" s="2"/>
    </x:row>
    <x:row r="409">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c r="AA409" s="2"/>
      <x:c r="AB409" s="2"/>
      <x:c r="AC409" s="2"/>
      <x:c r="AD409" s="2"/>
      <x:c r="AE409" s="2"/>
      <x:c r="AF409" s="2"/>
      <x:c r="AG409" s="2"/>
      <x:c r="AH409" s="2"/>
      <x:c r="AI409" s="2"/>
      <x:c r="AJ409" s="2"/>
      <x:c r="AK409" s="2"/>
      <x:c r="AL409" s="2"/>
      <x:c r="AM409" s="2"/>
      <x:c r="AN409" s="2"/>
      <x:c r="AO409" s="2"/>
      <x:c r="AP409" s="2"/>
      <x:c r="AQ409" s="2"/>
      <x:c r="AR409" s="2"/>
      <x:c r="AS409" s="2"/>
    </x:row>
    <x:row r="410">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c r="AA410" s="2"/>
      <x:c r="AB410" s="2"/>
      <x:c r="AC410" s="2"/>
      <x:c r="AD410" s="2"/>
      <x:c r="AE410" s="2"/>
      <x:c r="AF410" s="2"/>
      <x:c r="AG410" s="2"/>
      <x:c r="AH410" s="2"/>
      <x:c r="AI410" s="2"/>
      <x:c r="AJ410" s="2"/>
      <x:c r="AK410" s="2"/>
      <x:c r="AL410" s="2"/>
      <x:c r="AM410" s="2"/>
      <x:c r="AN410" s="2"/>
      <x:c r="AO410" s="2"/>
      <x:c r="AP410" s="2"/>
      <x:c r="AQ410" s="2"/>
      <x:c r="AR410" s="2"/>
      <x:c r="AS410" s="2"/>
    </x:row>
    <x:row r="411">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c r="AA411" s="2"/>
      <x:c r="AB411" s="2"/>
      <x:c r="AC411" s="2"/>
      <x:c r="AD411" s="2"/>
      <x:c r="AE411" s="2"/>
      <x:c r="AF411" s="2"/>
      <x:c r="AG411" s="2"/>
      <x:c r="AH411" s="2"/>
      <x:c r="AI411" s="2"/>
      <x:c r="AJ411" s="2"/>
      <x:c r="AK411" s="2"/>
      <x:c r="AL411" s="2"/>
      <x:c r="AM411" s="2"/>
      <x:c r="AN411" s="2"/>
      <x:c r="AO411" s="2"/>
      <x:c r="AP411" s="2"/>
      <x:c r="AQ411" s="2"/>
      <x:c r="AR411" s="2"/>
      <x:c r="AS411" s="2"/>
    </x:row>
    <x:row r="41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c r="AA412" s="2"/>
      <x:c r="AB412" s="2"/>
      <x:c r="AC412" s="2"/>
      <x:c r="AD412" s="2"/>
      <x:c r="AE412" s="2"/>
      <x:c r="AF412" s="2"/>
      <x:c r="AG412" s="2"/>
      <x:c r="AH412" s="2"/>
      <x:c r="AI412" s="2"/>
      <x:c r="AJ412" s="2"/>
      <x:c r="AK412" s="2"/>
      <x:c r="AL412" s="2"/>
      <x:c r="AM412" s="2"/>
      <x:c r="AN412" s="2"/>
      <x:c r="AO412" s="2"/>
      <x:c r="AP412" s="2"/>
      <x:c r="AQ412" s="2"/>
      <x:c r="AR412" s="2"/>
      <x:c r="AS412" s="2"/>
    </x:row>
    <x:row r="413">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c r="AA413" s="2"/>
      <x:c r="AB413" s="2"/>
      <x:c r="AC413" s="2"/>
      <x:c r="AD413" s="2"/>
      <x:c r="AE413" s="2"/>
      <x:c r="AF413" s="2"/>
      <x:c r="AG413" s="2"/>
      <x:c r="AH413" s="2"/>
      <x:c r="AI413" s="2"/>
      <x:c r="AJ413" s="2"/>
      <x:c r="AK413" s="2"/>
      <x:c r="AL413" s="2"/>
      <x:c r="AM413" s="2"/>
      <x:c r="AN413" s="2"/>
      <x:c r="AO413" s="2"/>
      <x:c r="AP413" s="2"/>
      <x:c r="AQ413" s="2"/>
      <x:c r="AR413" s="2"/>
      <x:c r="AS413" s="2"/>
    </x:row>
    <x:row r="414">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c r="AA414" s="2"/>
      <x:c r="AB414" s="2"/>
      <x:c r="AC414" s="2"/>
      <x:c r="AD414" s="2"/>
      <x:c r="AE414" s="2"/>
      <x:c r="AF414" s="2"/>
      <x:c r="AG414" s="2"/>
      <x:c r="AH414" s="2"/>
      <x:c r="AI414" s="2"/>
      <x:c r="AJ414" s="2"/>
      <x:c r="AK414" s="2"/>
      <x:c r="AL414" s="2"/>
      <x:c r="AM414" s="2"/>
      <x:c r="AN414" s="2"/>
      <x:c r="AO414" s="2"/>
      <x:c r="AP414" s="2"/>
      <x:c r="AQ414" s="2"/>
      <x:c r="AR414" s="2"/>
      <x:c r="AS414" s="2"/>
    </x:row>
    <x:row r="415">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c r="AA415" s="2"/>
      <x:c r="AB415" s="2"/>
      <x:c r="AC415" s="2"/>
      <x:c r="AD415" s="2"/>
      <x:c r="AE415" s="2"/>
      <x:c r="AF415" s="2"/>
      <x:c r="AG415" s="2"/>
      <x:c r="AH415" s="2"/>
      <x:c r="AI415" s="2"/>
      <x:c r="AJ415" s="2"/>
      <x:c r="AK415" s="2"/>
      <x:c r="AL415" s="2"/>
      <x:c r="AM415" s="2"/>
      <x:c r="AN415" s="2"/>
      <x:c r="AO415" s="2"/>
      <x:c r="AP415" s="2"/>
      <x:c r="AQ415" s="2"/>
      <x:c r="AR415" s="2"/>
      <x:c r="AS415" s="2"/>
    </x:row>
    <x:row r="416">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c r="AA416" s="2"/>
      <x:c r="AB416" s="2"/>
      <x:c r="AC416" s="2"/>
      <x:c r="AD416" s="2"/>
      <x:c r="AE416" s="2"/>
      <x:c r="AF416" s="2"/>
      <x:c r="AG416" s="2"/>
      <x:c r="AH416" s="2"/>
      <x:c r="AI416" s="2"/>
      <x:c r="AJ416" s="2"/>
      <x:c r="AK416" s="2"/>
      <x:c r="AL416" s="2"/>
      <x:c r="AM416" s="2"/>
      <x:c r="AN416" s="2"/>
      <x:c r="AO416" s="2"/>
      <x:c r="AP416" s="2"/>
      <x:c r="AQ416" s="2"/>
      <x:c r="AR416" s="2"/>
      <x:c r="AS416" s="2"/>
    </x:row>
    <x:row r="417">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c r="AA417" s="2"/>
      <x:c r="AB417" s="2"/>
      <x:c r="AC417" s="2"/>
      <x:c r="AD417" s="2"/>
      <x:c r="AE417" s="2"/>
      <x:c r="AF417" s="2"/>
      <x:c r="AG417" s="2"/>
      <x:c r="AH417" s="2"/>
      <x:c r="AI417" s="2"/>
      <x:c r="AJ417" s="2"/>
      <x:c r="AK417" s="2"/>
      <x:c r="AL417" s="2"/>
      <x:c r="AM417" s="2"/>
      <x:c r="AN417" s="2"/>
      <x:c r="AO417" s="2"/>
      <x:c r="AP417" s="2"/>
      <x:c r="AQ417" s="2"/>
      <x:c r="AR417" s="2"/>
      <x:c r="AS417" s="2"/>
    </x:row>
    <x:row r="418">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c r="AA418" s="2"/>
      <x:c r="AB418" s="2"/>
      <x:c r="AC418" s="2"/>
      <x:c r="AD418" s="2"/>
      <x:c r="AE418" s="2"/>
      <x:c r="AF418" s="2"/>
      <x:c r="AG418" s="2"/>
      <x:c r="AH418" s="2"/>
      <x:c r="AI418" s="2"/>
      <x:c r="AJ418" s="2"/>
      <x:c r="AK418" s="2"/>
      <x:c r="AL418" s="2"/>
      <x:c r="AM418" s="2"/>
      <x:c r="AN418" s="2"/>
      <x:c r="AO418" s="2"/>
      <x:c r="AP418" s="2"/>
      <x:c r="AQ418" s="2"/>
      <x:c r="AR418" s="2"/>
      <x:c r="AS418" s="2"/>
    </x:row>
    <x:row r="419">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c r="AA419" s="2"/>
      <x:c r="AB419" s="2"/>
      <x:c r="AC419" s="2"/>
      <x:c r="AD419" s="2"/>
      <x:c r="AE419" s="2"/>
      <x:c r="AF419" s="2"/>
      <x:c r="AG419" s="2"/>
      <x:c r="AH419" s="2"/>
      <x:c r="AI419" s="2"/>
      <x:c r="AJ419" s="2"/>
      <x:c r="AK419" s="2"/>
      <x:c r="AL419" s="2"/>
      <x:c r="AM419" s="2"/>
      <x:c r="AN419" s="2"/>
      <x:c r="AO419" s="2"/>
      <x:c r="AP419" s="2"/>
      <x:c r="AQ419" s="2"/>
      <x:c r="AR419" s="2"/>
      <x:c r="AS419" s="2"/>
    </x:row>
    <x:row r="420">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c r="AA420" s="2"/>
      <x:c r="AB420" s="2"/>
      <x:c r="AC420" s="2"/>
      <x:c r="AD420" s="2"/>
      <x:c r="AE420" s="2"/>
      <x:c r="AF420" s="2"/>
      <x:c r="AG420" s="2"/>
      <x:c r="AH420" s="2"/>
      <x:c r="AI420" s="2"/>
      <x:c r="AJ420" s="2"/>
      <x:c r="AK420" s="2"/>
      <x:c r="AL420" s="2"/>
      <x:c r="AM420" s="2"/>
      <x:c r="AN420" s="2"/>
      <x:c r="AO420" s="2"/>
      <x:c r="AP420" s="2"/>
      <x:c r="AQ420" s="2"/>
      <x:c r="AR420" s="2"/>
      <x:c r="AS420" s="2"/>
    </x:row>
    <x:row r="421">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c r="AA421" s="2"/>
      <x:c r="AB421" s="2"/>
      <x:c r="AC421" s="2"/>
      <x:c r="AD421" s="2"/>
      <x:c r="AE421" s="2"/>
      <x:c r="AF421" s="2"/>
      <x:c r="AG421" s="2"/>
      <x:c r="AH421" s="2"/>
      <x:c r="AI421" s="2"/>
      <x:c r="AJ421" s="2"/>
      <x:c r="AK421" s="2"/>
      <x:c r="AL421" s="2"/>
      <x:c r="AM421" s="2"/>
      <x:c r="AN421" s="2"/>
      <x:c r="AO421" s="2"/>
      <x:c r="AP421" s="2"/>
      <x:c r="AQ421" s="2"/>
      <x:c r="AR421" s="2"/>
      <x:c r="AS421" s="2"/>
    </x:row>
    <x:row r="42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c r="AA422" s="2"/>
      <x:c r="AB422" s="2"/>
      <x:c r="AC422" s="2"/>
      <x:c r="AD422" s="2"/>
      <x:c r="AE422" s="2"/>
      <x:c r="AF422" s="2"/>
      <x:c r="AG422" s="2"/>
      <x:c r="AH422" s="2"/>
      <x:c r="AI422" s="2"/>
      <x:c r="AJ422" s="2"/>
      <x:c r="AK422" s="2"/>
      <x:c r="AL422" s="2"/>
      <x:c r="AM422" s="2"/>
      <x:c r="AN422" s="2"/>
      <x:c r="AO422" s="2"/>
      <x:c r="AP422" s="2"/>
      <x:c r="AQ422" s="2"/>
      <x:c r="AR422" s="2"/>
      <x:c r="AS422" s="2"/>
    </x:row>
    <x:row r="423">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c r="AA423" s="2"/>
      <x:c r="AB423" s="2"/>
      <x:c r="AC423" s="2"/>
      <x:c r="AD423" s="2"/>
      <x:c r="AE423" s="2"/>
      <x:c r="AF423" s="2"/>
      <x:c r="AG423" s="2"/>
      <x:c r="AH423" s="2"/>
      <x:c r="AI423" s="2"/>
      <x:c r="AJ423" s="2"/>
      <x:c r="AK423" s="2"/>
      <x:c r="AL423" s="2"/>
      <x:c r="AM423" s="2"/>
      <x:c r="AN423" s="2"/>
      <x:c r="AO423" s="2"/>
      <x:c r="AP423" s="2"/>
      <x:c r="AQ423" s="2"/>
      <x:c r="AR423" s="2"/>
      <x:c r="AS423" s="2"/>
    </x:row>
    <x:row r="424">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c r="AA424" s="2"/>
      <x:c r="AB424" s="2"/>
      <x:c r="AC424" s="2"/>
      <x:c r="AD424" s="2"/>
      <x:c r="AE424" s="2"/>
      <x:c r="AF424" s="2"/>
      <x:c r="AG424" s="2"/>
      <x:c r="AH424" s="2"/>
      <x:c r="AI424" s="2"/>
      <x:c r="AJ424" s="2"/>
      <x:c r="AK424" s="2"/>
      <x:c r="AL424" s="2"/>
      <x:c r="AM424" s="2"/>
      <x:c r="AN424" s="2"/>
      <x:c r="AO424" s="2"/>
      <x:c r="AP424" s="2"/>
      <x:c r="AQ424" s="2"/>
      <x:c r="AR424" s="2"/>
      <x:c r="AS424" s="2"/>
    </x:row>
    <x:row r="425">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c r="AA425" s="2"/>
      <x:c r="AB425" s="2"/>
      <x:c r="AC425" s="2"/>
      <x:c r="AD425" s="2"/>
      <x:c r="AE425" s="2"/>
      <x:c r="AF425" s="2"/>
      <x:c r="AG425" s="2"/>
      <x:c r="AH425" s="2"/>
      <x:c r="AI425" s="2"/>
      <x:c r="AJ425" s="2"/>
      <x:c r="AK425" s="2"/>
      <x:c r="AL425" s="2"/>
      <x:c r="AM425" s="2"/>
      <x:c r="AN425" s="2"/>
      <x:c r="AO425" s="2"/>
      <x:c r="AP425" s="2"/>
      <x:c r="AQ425" s="2"/>
      <x:c r="AR425" s="2"/>
      <x:c r="AS425" s="2"/>
    </x:row>
    <x:row r="426">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c r="AA426" s="2"/>
      <x:c r="AB426" s="2"/>
      <x:c r="AC426" s="2"/>
      <x:c r="AD426" s="2"/>
      <x:c r="AE426" s="2"/>
      <x:c r="AF426" s="2"/>
      <x:c r="AG426" s="2"/>
      <x:c r="AH426" s="2"/>
      <x:c r="AI426" s="2"/>
      <x:c r="AJ426" s="2"/>
      <x:c r="AK426" s="2"/>
      <x:c r="AL426" s="2"/>
      <x:c r="AM426" s="2"/>
      <x:c r="AN426" s="2"/>
      <x:c r="AO426" s="2"/>
      <x:c r="AP426" s="2"/>
      <x:c r="AQ426" s="2"/>
      <x:c r="AR426" s="2"/>
      <x:c r="AS426" s="2"/>
    </x:row>
    <x:row r="427">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c r="AA427" s="2"/>
      <x:c r="AB427" s="2"/>
      <x:c r="AC427" s="2"/>
      <x:c r="AD427" s="2"/>
      <x:c r="AE427" s="2"/>
      <x:c r="AF427" s="2"/>
      <x:c r="AG427" s="2"/>
      <x:c r="AH427" s="2"/>
      <x:c r="AI427" s="2"/>
      <x:c r="AJ427" s="2"/>
      <x:c r="AK427" s="2"/>
      <x:c r="AL427" s="2"/>
      <x:c r="AM427" s="2"/>
      <x:c r="AN427" s="2"/>
      <x:c r="AO427" s="2"/>
      <x:c r="AP427" s="2"/>
      <x:c r="AQ427" s="2"/>
      <x:c r="AR427" s="2"/>
      <x:c r="AS427" s="2"/>
    </x:row>
    <x:row r="428">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c r="AA428" s="2"/>
      <x:c r="AB428" s="2"/>
      <x:c r="AC428" s="2"/>
      <x:c r="AD428" s="2"/>
      <x:c r="AE428" s="2"/>
      <x:c r="AF428" s="2"/>
      <x:c r="AG428" s="2"/>
      <x:c r="AH428" s="2"/>
      <x:c r="AI428" s="2"/>
      <x:c r="AJ428" s="2"/>
      <x:c r="AK428" s="2"/>
      <x:c r="AL428" s="2"/>
      <x:c r="AM428" s="2"/>
      <x:c r="AN428" s="2"/>
      <x:c r="AO428" s="2"/>
      <x:c r="AP428" s="2"/>
      <x:c r="AQ428" s="2"/>
      <x:c r="AR428" s="2"/>
      <x:c r="AS428" s="2"/>
    </x:row>
    <x:row r="429">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c r="AA429" s="2"/>
      <x:c r="AB429" s="2"/>
      <x:c r="AC429" s="2"/>
      <x:c r="AD429" s="2"/>
      <x:c r="AE429" s="2"/>
      <x:c r="AF429" s="2"/>
      <x:c r="AG429" s="2"/>
      <x:c r="AH429" s="2"/>
      <x:c r="AI429" s="2"/>
      <x:c r="AJ429" s="2"/>
      <x:c r="AK429" s="2"/>
      <x:c r="AL429" s="2"/>
      <x:c r="AM429" s="2"/>
      <x:c r="AN429" s="2"/>
      <x:c r="AO429" s="2"/>
      <x:c r="AP429" s="2"/>
      <x:c r="AQ429" s="2"/>
      <x:c r="AR429" s="2"/>
      <x:c r="AS429" s="2"/>
    </x:row>
    <x:row r="430">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c r="AA430" s="2"/>
      <x:c r="AB430" s="2"/>
      <x:c r="AC430" s="2"/>
      <x:c r="AD430" s="2"/>
      <x:c r="AE430" s="2"/>
      <x:c r="AF430" s="2"/>
      <x:c r="AG430" s="2"/>
      <x:c r="AH430" s="2"/>
      <x:c r="AI430" s="2"/>
      <x:c r="AJ430" s="2"/>
      <x:c r="AK430" s="2"/>
      <x:c r="AL430" s="2"/>
      <x:c r="AM430" s="2"/>
      <x:c r="AN430" s="2"/>
      <x:c r="AO430" s="2"/>
      <x:c r="AP430" s="2"/>
      <x:c r="AQ430" s="2"/>
      <x:c r="AR430" s="2"/>
      <x:c r="AS430" s="2"/>
    </x:row>
    <x:row r="431">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c r="AA431" s="2"/>
      <x:c r="AB431" s="2"/>
      <x:c r="AC431" s="2"/>
      <x:c r="AD431" s="2"/>
      <x:c r="AE431" s="2"/>
      <x:c r="AF431" s="2"/>
      <x:c r="AG431" s="2"/>
      <x:c r="AH431" s="2"/>
      <x:c r="AI431" s="2"/>
      <x:c r="AJ431" s="2"/>
      <x:c r="AK431" s="2"/>
      <x:c r="AL431" s="2"/>
      <x:c r="AM431" s="2"/>
      <x:c r="AN431" s="2"/>
      <x:c r="AO431" s="2"/>
      <x:c r="AP431" s="2"/>
      <x:c r="AQ431" s="2"/>
      <x:c r="AR431" s="2"/>
      <x:c r="AS431" s="2"/>
    </x:row>
    <x:row r="43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c r="AA432" s="2"/>
      <x:c r="AB432" s="2"/>
      <x:c r="AC432" s="2"/>
      <x:c r="AD432" s="2"/>
      <x:c r="AE432" s="2"/>
      <x:c r="AF432" s="2"/>
      <x:c r="AG432" s="2"/>
      <x:c r="AH432" s="2"/>
      <x:c r="AI432" s="2"/>
      <x:c r="AJ432" s="2"/>
      <x:c r="AK432" s="2"/>
      <x:c r="AL432" s="2"/>
      <x:c r="AM432" s="2"/>
      <x:c r="AN432" s="2"/>
      <x:c r="AO432" s="2"/>
      <x:c r="AP432" s="2"/>
      <x:c r="AQ432" s="2"/>
      <x:c r="AR432" s="2"/>
      <x:c r="AS432" s="2"/>
    </x:row>
    <x:row r="433">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c r="AA433" s="2"/>
      <x:c r="AB433" s="2"/>
      <x:c r="AC433" s="2"/>
      <x:c r="AD433" s="2"/>
      <x:c r="AE433" s="2"/>
      <x:c r="AF433" s="2"/>
      <x:c r="AG433" s="2"/>
      <x:c r="AH433" s="2"/>
      <x:c r="AI433" s="2"/>
      <x:c r="AJ433" s="2"/>
      <x:c r="AK433" s="2"/>
      <x:c r="AL433" s="2"/>
      <x:c r="AM433" s="2"/>
      <x:c r="AN433" s="2"/>
      <x:c r="AO433" s="2"/>
      <x:c r="AP433" s="2"/>
      <x:c r="AQ433" s="2"/>
      <x:c r="AR433" s="2"/>
      <x:c r="AS433" s="2"/>
    </x:row>
    <x:row r="434">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c r="AA434" s="2"/>
      <x:c r="AB434" s="2"/>
      <x:c r="AC434" s="2"/>
      <x:c r="AD434" s="2"/>
      <x:c r="AE434" s="2"/>
      <x:c r="AF434" s="2"/>
      <x:c r="AG434" s="2"/>
      <x:c r="AH434" s="2"/>
      <x:c r="AI434" s="2"/>
      <x:c r="AJ434" s="2"/>
      <x:c r="AK434" s="2"/>
      <x:c r="AL434" s="2"/>
      <x:c r="AM434" s="2"/>
      <x:c r="AN434" s="2"/>
      <x:c r="AO434" s="2"/>
      <x:c r="AP434" s="2"/>
      <x:c r="AQ434" s="2"/>
      <x:c r="AR434" s="2"/>
      <x:c r="AS434" s="2"/>
    </x:row>
    <x:row r="435">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c r="AA435" s="2"/>
      <x:c r="AB435" s="2"/>
      <x:c r="AC435" s="2"/>
      <x:c r="AD435" s="2"/>
      <x:c r="AE435" s="2"/>
      <x:c r="AF435" s="2"/>
      <x:c r="AG435" s="2"/>
      <x:c r="AH435" s="2"/>
      <x:c r="AI435" s="2"/>
      <x:c r="AJ435" s="2"/>
      <x:c r="AK435" s="2"/>
      <x:c r="AL435" s="2"/>
      <x:c r="AM435" s="2"/>
      <x:c r="AN435" s="2"/>
      <x:c r="AO435" s="2"/>
      <x:c r="AP435" s="2"/>
      <x:c r="AQ435" s="2"/>
      <x:c r="AR435" s="2"/>
      <x:c r="AS435" s="2"/>
    </x:row>
    <x:row r="436">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c r="AA436" s="2"/>
      <x:c r="AB436" s="2"/>
      <x:c r="AC436" s="2"/>
      <x:c r="AD436" s="2"/>
      <x:c r="AE436" s="2"/>
      <x:c r="AF436" s="2"/>
      <x:c r="AG436" s="2"/>
      <x:c r="AH436" s="2"/>
      <x:c r="AI436" s="2"/>
      <x:c r="AJ436" s="2"/>
      <x:c r="AK436" s="2"/>
      <x:c r="AL436" s="2"/>
      <x:c r="AM436" s="2"/>
      <x:c r="AN436" s="2"/>
      <x:c r="AO436" s="2"/>
      <x:c r="AP436" s="2"/>
      <x:c r="AQ436" s="2"/>
      <x:c r="AR436" s="2"/>
      <x:c r="AS436" s="2"/>
    </x:row>
    <x:row r="437">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c r="AA437" s="2"/>
      <x:c r="AB437" s="2"/>
      <x:c r="AC437" s="2"/>
      <x:c r="AD437" s="2"/>
      <x:c r="AE437" s="2"/>
      <x:c r="AF437" s="2"/>
      <x:c r="AG437" s="2"/>
      <x:c r="AH437" s="2"/>
      <x:c r="AI437" s="2"/>
      <x:c r="AJ437" s="2"/>
      <x:c r="AK437" s="2"/>
      <x:c r="AL437" s="2"/>
      <x:c r="AM437" s="2"/>
      <x:c r="AN437" s="2"/>
      <x:c r="AO437" s="2"/>
      <x:c r="AP437" s="2"/>
      <x:c r="AQ437" s="2"/>
      <x:c r="AR437" s="2"/>
      <x:c r="AS437" s="2"/>
    </x:row>
    <x:row r="438">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c r="AA438" s="2"/>
      <x:c r="AB438" s="2"/>
      <x:c r="AC438" s="2"/>
      <x:c r="AD438" s="2"/>
      <x:c r="AE438" s="2"/>
      <x:c r="AF438" s="2"/>
      <x:c r="AG438" s="2"/>
      <x:c r="AH438" s="2"/>
      <x:c r="AI438" s="2"/>
      <x:c r="AJ438" s="2"/>
      <x:c r="AK438" s="2"/>
      <x:c r="AL438" s="2"/>
      <x:c r="AM438" s="2"/>
      <x:c r="AN438" s="2"/>
      <x:c r="AO438" s="2"/>
      <x:c r="AP438" s="2"/>
      <x:c r="AQ438" s="2"/>
      <x:c r="AR438" s="2"/>
      <x:c r="AS438" s="2"/>
    </x:row>
    <x:row r="439">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c r="AA439" s="2"/>
      <x:c r="AB439" s="2"/>
      <x:c r="AC439" s="2"/>
      <x:c r="AD439" s="2"/>
      <x:c r="AE439" s="2"/>
      <x:c r="AF439" s="2"/>
      <x:c r="AG439" s="2"/>
      <x:c r="AH439" s="2"/>
      <x:c r="AI439" s="2"/>
      <x:c r="AJ439" s="2"/>
      <x:c r="AK439" s="2"/>
      <x:c r="AL439" s="2"/>
      <x:c r="AM439" s="2"/>
      <x:c r="AN439" s="2"/>
      <x:c r="AO439" s="2"/>
      <x:c r="AP439" s="2"/>
      <x:c r="AQ439" s="2"/>
      <x:c r="AR439" s="2"/>
      <x:c r="AS439" s="2"/>
    </x:row>
    <x:row r="440">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c r="AA440" s="2"/>
      <x:c r="AB440" s="2"/>
      <x:c r="AC440" s="2"/>
      <x:c r="AD440" s="2"/>
      <x:c r="AE440" s="2"/>
      <x:c r="AF440" s="2"/>
      <x:c r="AG440" s="2"/>
      <x:c r="AH440" s="2"/>
      <x:c r="AI440" s="2"/>
      <x:c r="AJ440" s="2"/>
      <x:c r="AK440" s="2"/>
      <x:c r="AL440" s="2"/>
      <x:c r="AM440" s="2"/>
      <x:c r="AN440" s="2"/>
      <x:c r="AO440" s="2"/>
      <x:c r="AP440" s="2"/>
      <x:c r="AQ440" s="2"/>
      <x:c r="AR440" s="2"/>
      <x:c r="AS440" s="2"/>
    </x:row>
    <x:row r="441">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c r="AA441" s="2"/>
      <x:c r="AB441" s="2"/>
      <x:c r="AC441" s="2"/>
      <x:c r="AD441" s="2"/>
      <x:c r="AE441" s="2"/>
      <x:c r="AF441" s="2"/>
      <x:c r="AG441" s="2"/>
      <x:c r="AH441" s="2"/>
      <x:c r="AI441" s="2"/>
      <x:c r="AJ441" s="2"/>
      <x:c r="AK441" s="2"/>
      <x:c r="AL441" s="2"/>
      <x:c r="AM441" s="2"/>
      <x:c r="AN441" s="2"/>
      <x:c r="AO441" s="2"/>
      <x:c r="AP441" s="2"/>
      <x:c r="AQ441" s="2"/>
      <x:c r="AR441" s="2"/>
      <x:c r="AS441" s="2"/>
    </x:row>
    <x:row r="44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c r="AA442" s="2"/>
      <x:c r="AB442" s="2"/>
      <x:c r="AC442" s="2"/>
      <x:c r="AD442" s="2"/>
      <x:c r="AE442" s="2"/>
      <x:c r="AF442" s="2"/>
      <x:c r="AG442" s="2"/>
      <x:c r="AH442" s="2"/>
      <x:c r="AI442" s="2"/>
      <x:c r="AJ442" s="2"/>
      <x:c r="AK442" s="2"/>
      <x:c r="AL442" s="2"/>
      <x:c r="AM442" s="2"/>
      <x:c r="AN442" s="2"/>
      <x:c r="AO442" s="2"/>
      <x:c r="AP442" s="2"/>
      <x:c r="AQ442" s="2"/>
      <x:c r="AR442" s="2"/>
      <x:c r="AS442" s="2"/>
    </x:row>
    <x:row r="443">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c r="AA443" s="2"/>
      <x:c r="AB443" s="2"/>
      <x:c r="AC443" s="2"/>
      <x:c r="AD443" s="2"/>
      <x:c r="AE443" s="2"/>
      <x:c r="AF443" s="2"/>
      <x:c r="AG443" s="2"/>
      <x:c r="AH443" s="2"/>
      <x:c r="AI443" s="2"/>
      <x:c r="AJ443" s="2"/>
      <x:c r="AK443" s="2"/>
      <x:c r="AL443" s="2"/>
      <x:c r="AM443" s="2"/>
      <x:c r="AN443" s="2"/>
      <x:c r="AO443" s="2"/>
      <x:c r="AP443" s="2"/>
      <x:c r="AQ443" s="2"/>
      <x:c r="AR443" s="2"/>
      <x:c r="AS443" s="2"/>
    </x:row>
    <x:row r="444">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c r="AA444" s="2"/>
      <x:c r="AB444" s="2"/>
      <x:c r="AC444" s="2"/>
      <x:c r="AD444" s="2"/>
      <x:c r="AE444" s="2"/>
      <x:c r="AF444" s="2"/>
      <x:c r="AG444" s="2"/>
      <x:c r="AH444" s="2"/>
      <x:c r="AI444" s="2"/>
      <x:c r="AJ444" s="2"/>
      <x:c r="AK444" s="2"/>
      <x:c r="AL444" s="2"/>
      <x:c r="AM444" s="2"/>
      <x:c r="AN444" s="2"/>
      <x:c r="AO444" s="2"/>
      <x:c r="AP444" s="2"/>
      <x:c r="AQ444" s="2"/>
      <x:c r="AR444" s="2"/>
      <x:c r="AS444" s="2"/>
    </x:row>
    <x:row r="445">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c r="AA445" s="2"/>
      <x:c r="AB445" s="2"/>
      <x:c r="AC445" s="2"/>
      <x:c r="AD445" s="2"/>
      <x:c r="AE445" s="2"/>
      <x:c r="AF445" s="2"/>
      <x:c r="AG445" s="2"/>
      <x:c r="AH445" s="2"/>
      <x:c r="AI445" s="2"/>
      <x:c r="AJ445" s="2"/>
      <x:c r="AK445" s="2"/>
      <x:c r="AL445" s="2"/>
      <x:c r="AM445" s="2"/>
      <x:c r="AN445" s="2"/>
      <x:c r="AO445" s="2"/>
      <x:c r="AP445" s="2"/>
      <x:c r="AQ445" s="2"/>
      <x:c r="AR445" s="2"/>
      <x:c r="AS445" s="2"/>
    </x:row>
    <x:row r="446">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c r="AA446" s="2"/>
      <x:c r="AB446" s="2"/>
      <x:c r="AC446" s="2"/>
      <x:c r="AD446" s="2"/>
      <x:c r="AE446" s="2"/>
      <x:c r="AF446" s="2"/>
      <x:c r="AG446" s="2"/>
      <x:c r="AH446" s="2"/>
      <x:c r="AI446" s="2"/>
      <x:c r="AJ446" s="2"/>
      <x:c r="AK446" s="2"/>
      <x:c r="AL446" s="2"/>
      <x:c r="AM446" s="2"/>
      <x:c r="AN446" s="2"/>
      <x:c r="AO446" s="2"/>
      <x:c r="AP446" s="2"/>
      <x:c r="AQ446" s="2"/>
      <x:c r="AR446" s="2"/>
      <x:c r="AS446" s="2"/>
    </x:row>
    <x:row r="447">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c r="AA447" s="2"/>
      <x:c r="AB447" s="2"/>
      <x:c r="AC447" s="2"/>
      <x:c r="AD447" s="2"/>
      <x:c r="AE447" s="2"/>
      <x:c r="AF447" s="2"/>
      <x:c r="AG447" s="2"/>
      <x:c r="AH447" s="2"/>
      <x:c r="AI447" s="2"/>
      <x:c r="AJ447" s="2"/>
      <x:c r="AK447" s="2"/>
      <x:c r="AL447" s="2"/>
      <x:c r="AM447" s="2"/>
      <x:c r="AN447" s="2"/>
      <x:c r="AO447" s="2"/>
      <x:c r="AP447" s="2"/>
      <x:c r="AQ447" s="2"/>
      <x:c r="AR447" s="2"/>
      <x:c r="AS447" s="2"/>
    </x:row>
    <x:row r="448">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c r="AA448" s="2"/>
      <x:c r="AB448" s="2"/>
      <x:c r="AC448" s="2"/>
      <x:c r="AD448" s="2"/>
      <x:c r="AE448" s="2"/>
      <x:c r="AF448" s="2"/>
      <x:c r="AG448" s="2"/>
      <x:c r="AH448" s="2"/>
      <x:c r="AI448" s="2"/>
      <x:c r="AJ448" s="2"/>
      <x:c r="AK448" s="2"/>
      <x:c r="AL448" s="2"/>
      <x:c r="AM448" s="2"/>
      <x:c r="AN448" s="2"/>
      <x:c r="AO448" s="2"/>
      <x:c r="AP448" s="2"/>
      <x:c r="AQ448" s="2"/>
      <x:c r="AR448" s="2"/>
      <x:c r="AS448" s="2"/>
    </x:row>
    <x:row r="449">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c r="AA449" s="2"/>
      <x:c r="AB449" s="2"/>
      <x:c r="AC449" s="2"/>
      <x:c r="AD449" s="2"/>
      <x:c r="AE449" s="2"/>
      <x:c r="AF449" s="2"/>
      <x:c r="AG449" s="2"/>
      <x:c r="AH449" s="2"/>
      <x:c r="AI449" s="2"/>
      <x:c r="AJ449" s="2"/>
      <x:c r="AK449" s="2"/>
      <x:c r="AL449" s="2"/>
      <x:c r="AM449" s="2"/>
      <x:c r="AN449" s="2"/>
      <x:c r="AO449" s="2"/>
      <x:c r="AP449" s="2"/>
      <x:c r="AQ449" s="2"/>
      <x:c r="AR449" s="2"/>
      <x:c r="AS449" s="2"/>
    </x:row>
    <x:row r="450">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c r="AA450" s="2"/>
      <x:c r="AB450" s="2"/>
      <x:c r="AC450" s="2"/>
      <x:c r="AD450" s="2"/>
      <x:c r="AE450" s="2"/>
      <x:c r="AF450" s="2"/>
      <x:c r="AG450" s="2"/>
      <x:c r="AH450" s="2"/>
      <x:c r="AI450" s="2"/>
      <x:c r="AJ450" s="2"/>
      <x:c r="AK450" s="2"/>
      <x:c r="AL450" s="2"/>
      <x:c r="AM450" s="2"/>
      <x:c r="AN450" s="2"/>
      <x:c r="AO450" s="2"/>
      <x:c r="AP450" s="2"/>
      <x:c r="AQ450" s="2"/>
      <x:c r="AR450" s="2"/>
      <x:c r="AS450" s="2"/>
    </x:row>
    <x:row r="451">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c r="AA451" s="2"/>
      <x:c r="AB451" s="2"/>
      <x:c r="AC451" s="2"/>
      <x:c r="AD451" s="2"/>
      <x:c r="AE451" s="2"/>
      <x:c r="AF451" s="2"/>
      <x:c r="AG451" s="2"/>
      <x:c r="AH451" s="2"/>
      <x:c r="AI451" s="2"/>
      <x:c r="AJ451" s="2"/>
      <x:c r="AK451" s="2"/>
      <x:c r="AL451" s="2"/>
      <x:c r="AM451" s="2"/>
      <x:c r="AN451" s="2"/>
      <x:c r="AO451" s="2"/>
      <x:c r="AP451" s="2"/>
      <x:c r="AQ451" s="2"/>
      <x:c r="AR451" s="2"/>
      <x:c r="AS451" s="2"/>
    </x:row>
    <x:row r="45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c r="AA452" s="2"/>
      <x:c r="AB452" s="2"/>
      <x:c r="AC452" s="2"/>
      <x:c r="AD452" s="2"/>
      <x:c r="AE452" s="2"/>
      <x:c r="AF452" s="2"/>
      <x:c r="AG452" s="2"/>
      <x:c r="AH452" s="2"/>
      <x:c r="AI452" s="2"/>
      <x:c r="AJ452" s="2"/>
      <x:c r="AK452" s="2"/>
      <x:c r="AL452" s="2"/>
      <x:c r="AM452" s="2"/>
      <x:c r="AN452" s="2"/>
      <x:c r="AO452" s="2"/>
      <x:c r="AP452" s="2"/>
      <x:c r="AQ452" s="2"/>
      <x:c r="AR452" s="2"/>
      <x:c r="AS452" s="2"/>
    </x:row>
    <x:row r="453">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c r="AA453" s="2"/>
      <x:c r="AB453" s="2"/>
      <x:c r="AC453" s="2"/>
      <x:c r="AD453" s="2"/>
      <x:c r="AE453" s="2"/>
      <x:c r="AF453" s="2"/>
      <x:c r="AG453" s="2"/>
      <x:c r="AH453" s="2"/>
      <x:c r="AI453" s="2"/>
      <x:c r="AJ453" s="2"/>
      <x:c r="AK453" s="2"/>
      <x:c r="AL453" s="2"/>
      <x:c r="AM453" s="2"/>
      <x:c r="AN453" s="2"/>
      <x:c r="AO453" s="2"/>
      <x:c r="AP453" s="2"/>
      <x:c r="AQ453" s="2"/>
      <x:c r="AR453" s="2"/>
      <x:c r="AS453" s="2"/>
    </x:row>
    <x:row r="454">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c r="AA454" s="2"/>
      <x:c r="AB454" s="2"/>
      <x:c r="AC454" s="2"/>
      <x:c r="AD454" s="2"/>
      <x:c r="AE454" s="2"/>
      <x:c r="AF454" s="2"/>
      <x:c r="AG454" s="2"/>
      <x:c r="AH454" s="2"/>
      <x:c r="AI454" s="2"/>
      <x:c r="AJ454" s="2"/>
      <x:c r="AK454" s="2"/>
      <x:c r="AL454" s="2"/>
      <x:c r="AM454" s="2"/>
      <x:c r="AN454" s="2"/>
      <x:c r="AO454" s="2"/>
      <x:c r="AP454" s="2"/>
      <x:c r="AQ454" s="2"/>
      <x:c r="AR454" s="2"/>
      <x:c r="AS454" s="2"/>
    </x:row>
    <x:row r="455">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c r="AA455" s="2"/>
      <x:c r="AB455" s="2"/>
      <x:c r="AC455" s="2"/>
      <x:c r="AD455" s="2"/>
      <x:c r="AE455" s="2"/>
      <x:c r="AF455" s="2"/>
      <x:c r="AG455" s="2"/>
      <x:c r="AH455" s="2"/>
      <x:c r="AI455" s="2"/>
      <x:c r="AJ455" s="2"/>
      <x:c r="AK455" s="2"/>
      <x:c r="AL455" s="2"/>
      <x:c r="AM455" s="2"/>
      <x:c r="AN455" s="2"/>
      <x:c r="AO455" s="2"/>
      <x:c r="AP455" s="2"/>
      <x:c r="AQ455" s="2"/>
      <x:c r="AR455" s="2"/>
      <x:c r="AS455" s="2"/>
    </x:row>
    <x:row r="456">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c r="AA456" s="2"/>
      <x:c r="AB456" s="2"/>
      <x:c r="AC456" s="2"/>
      <x:c r="AD456" s="2"/>
      <x:c r="AE456" s="2"/>
      <x:c r="AF456" s="2"/>
      <x:c r="AG456" s="2"/>
      <x:c r="AH456" s="2"/>
      <x:c r="AI456" s="2"/>
      <x:c r="AJ456" s="2"/>
      <x:c r="AK456" s="2"/>
      <x:c r="AL456" s="2"/>
      <x:c r="AM456" s="2"/>
      <x:c r="AN456" s="2"/>
      <x:c r="AO456" s="2"/>
      <x:c r="AP456" s="2"/>
      <x:c r="AQ456" s="2"/>
      <x:c r="AR456" s="2"/>
      <x:c r="AS456" s="2"/>
    </x:row>
    <x:row r="457">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c r="AA457" s="2"/>
      <x:c r="AB457" s="2"/>
      <x:c r="AC457" s="2"/>
      <x:c r="AD457" s="2"/>
      <x:c r="AE457" s="2"/>
      <x:c r="AF457" s="2"/>
      <x:c r="AG457" s="2"/>
      <x:c r="AH457" s="2"/>
      <x:c r="AI457" s="2"/>
      <x:c r="AJ457" s="2"/>
      <x:c r="AK457" s="2"/>
      <x:c r="AL457" s="2"/>
      <x:c r="AM457" s="2"/>
      <x:c r="AN457" s="2"/>
      <x:c r="AO457" s="2"/>
      <x:c r="AP457" s="2"/>
      <x:c r="AQ457" s="2"/>
      <x:c r="AR457" s="2"/>
      <x:c r="AS457" s="2"/>
    </x:row>
    <x:row r="458">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c r="AA458" s="2"/>
      <x:c r="AB458" s="2"/>
      <x:c r="AC458" s="2"/>
      <x:c r="AD458" s="2"/>
      <x:c r="AE458" s="2"/>
      <x:c r="AF458" s="2"/>
      <x:c r="AG458" s="2"/>
      <x:c r="AH458" s="2"/>
      <x:c r="AI458" s="2"/>
      <x:c r="AJ458" s="2"/>
      <x:c r="AK458" s="2"/>
      <x:c r="AL458" s="2"/>
      <x:c r="AM458" s="2"/>
      <x:c r="AN458" s="2"/>
      <x:c r="AO458" s="2"/>
      <x:c r="AP458" s="2"/>
      <x:c r="AQ458" s="2"/>
      <x:c r="AR458" s="2"/>
      <x:c r="AS458" s="2"/>
    </x:row>
    <x:row r="459">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c r="AA459" s="2"/>
      <x:c r="AB459" s="2"/>
      <x:c r="AC459" s="2"/>
      <x:c r="AD459" s="2"/>
      <x:c r="AE459" s="2"/>
      <x:c r="AF459" s="2"/>
      <x:c r="AG459" s="2"/>
      <x:c r="AH459" s="2"/>
      <x:c r="AI459" s="2"/>
      <x:c r="AJ459" s="2"/>
      <x:c r="AK459" s="2"/>
      <x:c r="AL459" s="2"/>
      <x:c r="AM459" s="2"/>
      <x:c r="AN459" s="2"/>
      <x:c r="AO459" s="2"/>
      <x:c r="AP459" s="2"/>
      <x:c r="AQ459" s="2"/>
      <x:c r="AR459" s="2"/>
      <x:c r="AS459" s="2"/>
    </x:row>
    <x:row r="460">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c r="AA460" s="2"/>
      <x:c r="AB460" s="2"/>
      <x:c r="AC460" s="2"/>
      <x:c r="AD460" s="2"/>
      <x:c r="AE460" s="2"/>
      <x:c r="AF460" s="2"/>
      <x:c r="AG460" s="2"/>
      <x:c r="AH460" s="2"/>
      <x:c r="AI460" s="2"/>
      <x:c r="AJ460" s="2"/>
      <x:c r="AK460" s="2"/>
      <x:c r="AL460" s="2"/>
      <x:c r="AM460" s="2"/>
      <x:c r="AN460" s="2"/>
      <x:c r="AO460" s="2"/>
      <x:c r="AP460" s="2"/>
      <x:c r="AQ460" s="2"/>
      <x:c r="AR460" s="2"/>
      <x:c r="AS460" s="2"/>
    </x:row>
    <x:row r="461">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c r="AA461" s="2"/>
      <x:c r="AB461" s="2"/>
      <x:c r="AC461" s="2"/>
      <x:c r="AD461" s="2"/>
      <x:c r="AE461" s="2"/>
      <x:c r="AF461" s="2"/>
      <x:c r="AG461" s="2"/>
      <x:c r="AH461" s="2"/>
      <x:c r="AI461" s="2"/>
      <x:c r="AJ461" s="2"/>
      <x:c r="AK461" s="2"/>
      <x:c r="AL461" s="2"/>
      <x:c r="AM461" s="2"/>
      <x:c r="AN461" s="2"/>
      <x:c r="AO461" s="2"/>
      <x:c r="AP461" s="2"/>
      <x:c r="AQ461" s="2"/>
      <x:c r="AR461" s="2"/>
      <x:c r="AS461" s="2"/>
    </x:row>
    <x:row r="46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c r="AA462" s="2"/>
      <x:c r="AB462" s="2"/>
      <x:c r="AC462" s="2"/>
      <x:c r="AD462" s="2"/>
      <x:c r="AE462" s="2"/>
      <x:c r="AF462" s="2"/>
      <x:c r="AG462" s="2"/>
      <x:c r="AH462" s="2"/>
      <x:c r="AI462" s="2"/>
      <x:c r="AJ462" s="2"/>
      <x:c r="AK462" s="2"/>
      <x:c r="AL462" s="2"/>
      <x:c r="AM462" s="2"/>
      <x:c r="AN462" s="2"/>
      <x:c r="AO462" s="2"/>
      <x:c r="AP462" s="2"/>
      <x:c r="AQ462" s="2"/>
      <x:c r="AR462" s="2"/>
      <x:c r="AS462" s="2"/>
    </x:row>
    <x:row r="463">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c r="AA463" s="2"/>
      <x:c r="AB463" s="2"/>
      <x:c r="AC463" s="2"/>
      <x:c r="AD463" s="2"/>
      <x:c r="AE463" s="2"/>
      <x:c r="AF463" s="2"/>
      <x:c r="AG463" s="2"/>
      <x:c r="AH463" s="2"/>
      <x:c r="AI463" s="2"/>
      <x:c r="AJ463" s="2"/>
      <x:c r="AK463" s="2"/>
      <x:c r="AL463" s="2"/>
      <x:c r="AM463" s="2"/>
      <x:c r="AN463" s="2"/>
      <x:c r="AO463" s="2"/>
      <x:c r="AP463" s="2"/>
      <x:c r="AQ463" s="2"/>
      <x:c r="AR463" s="2"/>
      <x:c r="AS463" s="2"/>
    </x:row>
    <x:row r="464">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c r="AA464" s="2"/>
      <x:c r="AB464" s="2"/>
      <x:c r="AC464" s="2"/>
      <x:c r="AD464" s="2"/>
      <x:c r="AE464" s="2"/>
      <x:c r="AF464" s="2"/>
      <x:c r="AG464" s="2"/>
      <x:c r="AH464" s="2"/>
      <x:c r="AI464" s="2"/>
      <x:c r="AJ464" s="2"/>
      <x:c r="AK464" s="2"/>
      <x:c r="AL464" s="2"/>
      <x:c r="AM464" s="2"/>
      <x:c r="AN464" s="2"/>
      <x:c r="AO464" s="2"/>
      <x:c r="AP464" s="2"/>
      <x:c r="AQ464" s="2"/>
      <x:c r="AR464" s="2"/>
      <x:c r="AS464" s="2"/>
    </x:row>
    <x:row r="465">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c r="AA465" s="2"/>
      <x:c r="AB465" s="2"/>
      <x:c r="AC465" s="2"/>
      <x:c r="AD465" s="2"/>
      <x:c r="AE465" s="2"/>
      <x:c r="AF465" s="2"/>
      <x:c r="AG465" s="2"/>
      <x:c r="AH465" s="2"/>
      <x:c r="AI465" s="2"/>
      <x:c r="AJ465" s="2"/>
      <x:c r="AK465" s="2"/>
      <x:c r="AL465" s="2"/>
      <x:c r="AM465" s="2"/>
      <x:c r="AN465" s="2"/>
      <x:c r="AO465" s="2"/>
      <x:c r="AP465" s="2"/>
      <x:c r="AQ465" s="2"/>
      <x:c r="AR465" s="2"/>
      <x:c r="AS465" s="2"/>
    </x:row>
    <x:row r="466">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c r="AA466" s="2"/>
      <x:c r="AB466" s="2"/>
      <x:c r="AC466" s="2"/>
      <x:c r="AD466" s="2"/>
      <x:c r="AE466" s="2"/>
      <x:c r="AF466" s="2"/>
      <x:c r="AG466" s="2"/>
      <x:c r="AH466" s="2"/>
      <x:c r="AI466" s="2"/>
      <x:c r="AJ466" s="2"/>
      <x:c r="AK466" s="2"/>
      <x:c r="AL466" s="2"/>
      <x:c r="AM466" s="2"/>
      <x:c r="AN466" s="2"/>
      <x:c r="AO466" s="2"/>
      <x:c r="AP466" s="2"/>
      <x:c r="AQ466" s="2"/>
      <x:c r="AR466" s="2"/>
      <x:c r="AS466" s="2"/>
    </x:row>
    <x:row r="467">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c r="AA467" s="2"/>
      <x:c r="AB467" s="2"/>
      <x:c r="AC467" s="2"/>
      <x:c r="AD467" s="2"/>
      <x:c r="AE467" s="2"/>
      <x:c r="AF467" s="2"/>
      <x:c r="AG467" s="2"/>
      <x:c r="AH467" s="2"/>
      <x:c r="AI467" s="2"/>
      <x:c r="AJ467" s="2"/>
      <x:c r="AK467" s="2"/>
      <x:c r="AL467" s="2"/>
      <x:c r="AM467" s="2"/>
      <x:c r="AN467" s="2"/>
      <x:c r="AO467" s="2"/>
      <x:c r="AP467" s="2"/>
      <x:c r="AQ467" s="2"/>
      <x:c r="AR467" s="2"/>
      <x:c r="AS467" s="2"/>
    </x:row>
    <x:row r="468">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c r="AA468" s="2"/>
      <x:c r="AB468" s="2"/>
      <x:c r="AC468" s="2"/>
      <x:c r="AD468" s="2"/>
      <x:c r="AE468" s="2"/>
      <x:c r="AF468" s="2"/>
      <x:c r="AG468" s="2"/>
      <x:c r="AH468" s="2"/>
      <x:c r="AI468" s="2"/>
      <x:c r="AJ468" s="2"/>
      <x:c r="AK468" s="2"/>
      <x:c r="AL468" s="2"/>
      <x:c r="AM468" s="2"/>
      <x:c r="AN468" s="2"/>
      <x:c r="AO468" s="2"/>
      <x:c r="AP468" s="2"/>
      <x:c r="AQ468" s="2"/>
      <x:c r="AR468" s="2"/>
      <x:c r="AS468" s="2"/>
    </x:row>
    <x:row r="469">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c r="AA469" s="2"/>
      <x:c r="AB469" s="2"/>
      <x:c r="AC469" s="2"/>
      <x:c r="AD469" s="2"/>
      <x:c r="AE469" s="2"/>
      <x:c r="AF469" s="2"/>
      <x:c r="AG469" s="2"/>
      <x:c r="AH469" s="2"/>
      <x:c r="AI469" s="2"/>
      <x:c r="AJ469" s="2"/>
      <x:c r="AK469" s="2"/>
      <x:c r="AL469" s="2"/>
      <x:c r="AM469" s="2"/>
      <x:c r="AN469" s="2"/>
      <x:c r="AO469" s="2"/>
      <x:c r="AP469" s="2"/>
      <x:c r="AQ469" s="2"/>
      <x:c r="AR469" s="2"/>
      <x:c r="AS469" s="2"/>
    </x:row>
    <x:row r="470">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c r="AA470" s="2"/>
      <x:c r="AB470" s="2"/>
      <x:c r="AC470" s="2"/>
      <x:c r="AD470" s="2"/>
      <x:c r="AE470" s="2"/>
      <x:c r="AF470" s="2"/>
      <x:c r="AG470" s="2"/>
      <x:c r="AH470" s="2"/>
      <x:c r="AI470" s="2"/>
      <x:c r="AJ470" s="2"/>
      <x:c r="AK470" s="2"/>
      <x:c r="AL470" s="2"/>
      <x:c r="AM470" s="2"/>
      <x:c r="AN470" s="2"/>
      <x:c r="AO470" s="2"/>
      <x:c r="AP470" s="2"/>
      <x:c r="AQ470" s="2"/>
      <x:c r="AR470" s="2"/>
      <x:c r="AS470" s="2"/>
    </x:row>
    <x:row r="471">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c r="AA471" s="2"/>
      <x:c r="AB471" s="2"/>
      <x:c r="AC471" s="2"/>
      <x:c r="AD471" s="2"/>
      <x:c r="AE471" s="2"/>
      <x:c r="AF471" s="2"/>
      <x:c r="AG471" s="2"/>
      <x:c r="AH471" s="2"/>
      <x:c r="AI471" s="2"/>
      <x:c r="AJ471" s="2"/>
      <x:c r="AK471" s="2"/>
      <x:c r="AL471" s="2"/>
      <x:c r="AM471" s="2"/>
      <x:c r="AN471" s="2"/>
      <x:c r="AO471" s="2"/>
      <x:c r="AP471" s="2"/>
      <x:c r="AQ471" s="2"/>
      <x:c r="AR471" s="2"/>
      <x:c r="AS471" s="2"/>
    </x:row>
    <x:row r="47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c r="AA472" s="2"/>
      <x:c r="AB472" s="2"/>
      <x:c r="AC472" s="2"/>
      <x:c r="AD472" s="2"/>
      <x:c r="AE472" s="2"/>
      <x:c r="AF472" s="2"/>
      <x:c r="AG472" s="2"/>
      <x:c r="AH472" s="2"/>
      <x:c r="AI472" s="2"/>
      <x:c r="AJ472" s="2"/>
      <x:c r="AK472" s="2"/>
      <x:c r="AL472" s="2"/>
      <x:c r="AM472" s="2"/>
      <x:c r="AN472" s="2"/>
      <x:c r="AO472" s="2"/>
      <x:c r="AP472" s="2"/>
      <x:c r="AQ472" s="2"/>
      <x:c r="AR472" s="2"/>
      <x:c r="AS472" s="2"/>
    </x:row>
    <x:row r="473">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c r="AA473" s="2"/>
      <x:c r="AB473" s="2"/>
      <x:c r="AC473" s="2"/>
      <x:c r="AD473" s="2"/>
      <x:c r="AE473" s="2"/>
      <x:c r="AF473" s="2"/>
      <x:c r="AG473" s="2"/>
      <x:c r="AH473" s="2"/>
      <x:c r="AI473" s="2"/>
      <x:c r="AJ473" s="2"/>
      <x:c r="AK473" s="2"/>
      <x:c r="AL473" s="2"/>
      <x:c r="AM473" s="2"/>
      <x:c r="AN473" s="2"/>
      <x:c r="AO473" s="2"/>
      <x:c r="AP473" s="2"/>
      <x:c r="AQ473" s="2"/>
      <x:c r="AR473" s="2"/>
      <x:c r="AS473" s="2"/>
    </x:row>
    <x:row r="474">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c r="AA474" s="2"/>
      <x:c r="AB474" s="2"/>
      <x:c r="AC474" s="2"/>
      <x:c r="AD474" s="2"/>
      <x:c r="AE474" s="2"/>
      <x:c r="AF474" s="2"/>
      <x:c r="AG474" s="2"/>
      <x:c r="AH474" s="2"/>
      <x:c r="AI474" s="2"/>
      <x:c r="AJ474" s="2"/>
      <x:c r="AK474" s="2"/>
      <x:c r="AL474" s="2"/>
      <x:c r="AM474" s="2"/>
      <x:c r="AN474" s="2"/>
      <x:c r="AO474" s="2"/>
      <x:c r="AP474" s="2"/>
      <x:c r="AQ474" s="2"/>
      <x:c r="AR474" s="2"/>
      <x:c r="AS474" s="2"/>
    </x:row>
    <x:row r="475">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c r="AA475" s="2"/>
      <x:c r="AB475" s="2"/>
      <x:c r="AC475" s="2"/>
      <x:c r="AD475" s="2"/>
      <x:c r="AE475" s="2"/>
      <x:c r="AF475" s="2"/>
      <x:c r="AG475" s="2"/>
      <x:c r="AH475" s="2"/>
      <x:c r="AI475" s="2"/>
      <x:c r="AJ475" s="2"/>
      <x:c r="AK475" s="2"/>
      <x:c r="AL475" s="2"/>
      <x:c r="AM475" s="2"/>
      <x:c r="AN475" s="2"/>
      <x:c r="AO475" s="2"/>
      <x:c r="AP475" s="2"/>
      <x:c r="AQ475" s="2"/>
      <x:c r="AR475" s="2"/>
      <x:c r="AS475" s="2"/>
    </x:row>
    <x:row r="476">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c r="AA476" s="2"/>
      <x:c r="AB476" s="2"/>
      <x:c r="AC476" s="2"/>
      <x:c r="AD476" s="2"/>
      <x:c r="AE476" s="2"/>
      <x:c r="AF476" s="2"/>
      <x:c r="AG476" s="2"/>
      <x:c r="AH476" s="2"/>
      <x:c r="AI476" s="2"/>
      <x:c r="AJ476" s="2"/>
      <x:c r="AK476" s="2"/>
      <x:c r="AL476" s="2"/>
      <x:c r="AM476" s="2"/>
      <x:c r="AN476" s="2"/>
      <x:c r="AO476" s="2"/>
      <x:c r="AP476" s="2"/>
      <x:c r="AQ476" s="2"/>
      <x:c r="AR476" s="2"/>
      <x:c r="AS476" s="2"/>
    </x:row>
    <x:row r="477">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c r="AA477" s="2"/>
      <x:c r="AB477" s="2"/>
      <x:c r="AC477" s="2"/>
      <x:c r="AD477" s="2"/>
      <x:c r="AE477" s="2"/>
      <x:c r="AF477" s="2"/>
      <x:c r="AG477" s="2"/>
      <x:c r="AH477" s="2"/>
      <x:c r="AI477" s="2"/>
      <x:c r="AJ477" s="2"/>
      <x:c r="AK477" s="2"/>
      <x:c r="AL477" s="2"/>
      <x:c r="AM477" s="2"/>
      <x:c r="AN477" s="2"/>
      <x:c r="AO477" s="2"/>
      <x:c r="AP477" s="2"/>
      <x:c r="AQ477" s="2"/>
      <x:c r="AR477" s="2"/>
      <x:c r="AS477" s="2"/>
    </x:row>
    <x:row r="478">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c r="AA478" s="2"/>
      <x:c r="AB478" s="2"/>
      <x:c r="AC478" s="2"/>
      <x:c r="AD478" s="2"/>
      <x:c r="AE478" s="2"/>
      <x:c r="AF478" s="2"/>
      <x:c r="AG478" s="2"/>
      <x:c r="AH478" s="2"/>
      <x:c r="AI478" s="2"/>
      <x:c r="AJ478" s="2"/>
      <x:c r="AK478" s="2"/>
      <x:c r="AL478" s="2"/>
      <x:c r="AM478" s="2"/>
      <x:c r="AN478" s="2"/>
      <x:c r="AO478" s="2"/>
      <x:c r="AP478" s="2"/>
      <x:c r="AQ478" s="2"/>
      <x:c r="AR478" s="2"/>
      <x:c r="AS478" s="2"/>
    </x:row>
    <x:row r="479">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c r="AA479" s="2"/>
      <x:c r="AB479" s="2"/>
      <x:c r="AC479" s="2"/>
      <x:c r="AD479" s="2"/>
      <x:c r="AE479" s="2"/>
      <x:c r="AF479" s="2"/>
      <x:c r="AG479" s="2"/>
      <x:c r="AH479" s="2"/>
      <x:c r="AI479" s="2"/>
      <x:c r="AJ479" s="2"/>
      <x:c r="AK479" s="2"/>
      <x:c r="AL479" s="2"/>
      <x:c r="AM479" s="2"/>
      <x:c r="AN479" s="2"/>
      <x:c r="AO479" s="2"/>
      <x:c r="AP479" s="2"/>
      <x:c r="AQ479" s="2"/>
      <x:c r="AR479" s="2"/>
      <x:c r="AS479" s="2"/>
    </x:row>
    <x:row r="480">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c r="AA480" s="2"/>
      <x:c r="AB480" s="2"/>
      <x:c r="AC480" s="2"/>
      <x:c r="AD480" s="2"/>
      <x:c r="AE480" s="2"/>
      <x:c r="AF480" s="2"/>
      <x:c r="AG480" s="2"/>
      <x:c r="AH480" s="2"/>
      <x:c r="AI480" s="2"/>
      <x:c r="AJ480" s="2"/>
      <x:c r="AK480" s="2"/>
      <x:c r="AL480" s="2"/>
      <x:c r="AM480" s="2"/>
      <x:c r="AN480" s="2"/>
      <x:c r="AO480" s="2"/>
      <x:c r="AP480" s="2"/>
      <x:c r="AQ480" s="2"/>
      <x:c r="AR480" s="2"/>
      <x:c r="AS480" s="2"/>
    </x:row>
    <x:row r="481">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c r="AA481" s="2"/>
      <x:c r="AB481" s="2"/>
      <x:c r="AC481" s="2"/>
      <x:c r="AD481" s="2"/>
      <x:c r="AE481" s="2"/>
      <x:c r="AF481" s="2"/>
      <x:c r="AG481" s="2"/>
      <x:c r="AH481" s="2"/>
      <x:c r="AI481" s="2"/>
      <x:c r="AJ481" s="2"/>
      <x:c r="AK481" s="2"/>
      <x:c r="AL481" s="2"/>
      <x:c r="AM481" s="2"/>
      <x:c r="AN481" s="2"/>
      <x:c r="AO481" s="2"/>
      <x:c r="AP481" s="2"/>
      <x:c r="AQ481" s="2"/>
      <x:c r="AR481" s="2"/>
      <x:c r="AS481" s="2"/>
    </x:row>
    <x:row r="48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c r="AA482" s="2"/>
      <x:c r="AB482" s="2"/>
      <x:c r="AC482" s="2"/>
      <x:c r="AD482" s="2"/>
      <x:c r="AE482" s="2"/>
      <x:c r="AF482" s="2"/>
      <x:c r="AG482" s="2"/>
      <x:c r="AH482" s="2"/>
      <x:c r="AI482" s="2"/>
      <x:c r="AJ482" s="2"/>
      <x:c r="AK482" s="2"/>
      <x:c r="AL482" s="2"/>
      <x:c r="AM482" s="2"/>
      <x:c r="AN482" s="2"/>
      <x:c r="AO482" s="2"/>
      <x:c r="AP482" s="2"/>
      <x:c r="AQ482" s="2"/>
      <x:c r="AR482" s="2"/>
      <x:c r="AS482" s="2"/>
    </x:row>
    <x:row r="483">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c r="AA483" s="2"/>
      <x:c r="AB483" s="2"/>
      <x:c r="AC483" s="2"/>
      <x:c r="AD483" s="2"/>
      <x:c r="AE483" s="2"/>
      <x:c r="AF483" s="2"/>
      <x:c r="AG483" s="2"/>
      <x:c r="AH483" s="2"/>
      <x:c r="AI483" s="2"/>
      <x:c r="AJ483" s="2"/>
      <x:c r="AK483" s="2"/>
      <x:c r="AL483" s="2"/>
      <x:c r="AM483" s="2"/>
      <x:c r="AN483" s="2"/>
      <x:c r="AO483" s="2"/>
      <x:c r="AP483" s="2"/>
      <x:c r="AQ483" s="2"/>
      <x:c r="AR483" s="2"/>
      <x:c r="AS483" s="2"/>
    </x:row>
    <x:row r="484">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c r="AA484" s="2"/>
      <x:c r="AB484" s="2"/>
      <x:c r="AC484" s="2"/>
      <x:c r="AD484" s="2"/>
      <x:c r="AE484" s="2"/>
      <x:c r="AF484" s="2"/>
      <x:c r="AG484" s="2"/>
      <x:c r="AH484" s="2"/>
      <x:c r="AI484" s="2"/>
      <x:c r="AJ484" s="2"/>
      <x:c r="AK484" s="2"/>
      <x:c r="AL484" s="2"/>
      <x:c r="AM484" s="2"/>
      <x:c r="AN484" s="2"/>
      <x:c r="AO484" s="2"/>
      <x:c r="AP484" s="2"/>
      <x:c r="AQ484" s="2"/>
      <x:c r="AR484" s="2"/>
      <x:c r="AS484" s="2"/>
    </x:row>
    <x:row r="485">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c r="AA485" s="2"/>
      <x:c r="AB485" s="2"/>
      <x:c r="AC485" s="2"/>
      <x:c r="AD485" s="2"/>
      <x:c r="AE485" s="2"/>
      <x:c r="AF485" s="2"/>
      <x:c r="AG485" s="2"/>
      <x:c r="AH485" s="2"/>
      <x:c r="AI485" s="2"/>
      <x:c r="AJ485" s="2"/>
      <x:c r="AK485" s="2"/>
      <x:c r="AL485" s="2"/>
      <x:c r="AM485" s="2"/>
      <x:c r="AN485" s="2"/>
      <x:c r="AO485" s="2"/>
      <x:c r="AP485" s="2"/>
      <x:c r="AQ485" s="2"/>
      <x:c r="AR485" s="2"/>
      <x:c r="AS485" s="2"/>
    </x:row>
    <x:row r="486">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c r="AA486" s="2"/>
      <x:c r="AB486" s="2"/>
      <x:c r="AC486" s="2"/>
      <x:c r="AD486" s="2"/>
      <x:c r="AE486" s="2"/>
      <x:c r="AF486" s="2"/>
      <x:c r="AG486" s="2"/>
      <x:c r="AH486" s="2"/>
      <x:c r="AI486" s="2"/>
      <x:c r="AJ486" s="2"/>
      <x:c r="AK486" s="2"/>
      <x:c r="AL486" s="2"/>
      <x:c r="AM486" s="2"/>
      <x:c r="AN486" s="2"/>
      <x:c r="AO486" s="2"/>
      <x:c r="AP486" s="2"/>
      <x:c r="AQ486" s="2"/>
      <x:c r="AR486" s="2"/>
      <x:c r="AS486" s="2"/>
    </x:row>
    <x:row r="487">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c r="AA487" s="2"/>
      <x:c r="AB487" s="2"/>
      <x:c r="AC487" s="2"/>
      <x:c r="AD487" s="2"/>
      <x:c r="AE487" s="2"/>
      <x:c r="AF487" s="2"/>
      <x:c r="AG487" s="2"/>
      <x:c r="AH487" s="2"/>
      <x:c r="AI487" s="2"/>
      <x:c r="AJ487" s="2"/>
      <x:c r="AK487" s="2"/>
      <x:c r="AL487" s="2"/>
      <x:c r="AM487" s="2"/>
      <x:c r="AN487" s="2"/>
      <x:c r="AO487" s="2"/>
      <x:c r="AP487" s="2"/>
      <x:c r="AQ487" s="2"/>
      <x:c r="AR487" s="2"/>
      <x:c r="AS487" s="2"/>
    </x:row>
    <x:row r="488">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c r="AA488" s="2"/>
      <x:c r="AB488" s="2"/>
      <x:c r="AC488" s="2"/>
      <x:c r="AD488" s="2"/>
      <x:c r="AE488" s="2"/>
      <x:c r="AF488" s="2"/>
      <x:c r="AG488" s="2"/>
      <x:c r="AH488" s="2"/>
      <x:c r="AI488" s="2"/>
      <x:c r="AJ488" s="2"/>
      <x:c r="AK488" s="2"/>
      <x:c r="AL488" s="2"/>
      <x:c r="AM488" s="2"/>
      <x:c r="AN488" s="2"/>
      <x:c r="AO488" s="2"/>
      <x:c r="AP488" s="2"/>
      <x:c r="AQ488" s="2"/>
      <x:c r="AR488" s="2"/>
      <x:c r="AS488" s="2"/>
    </x:row>
    <x:row r="489">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c r="AA489" s="2"/>
      <x:c r="AB489" s="2"/>
      <x:c r="AC489" s="2"/>
      <x:c r="AD489" s="2"/>
      <x:c r="AE489" s="2"/>
      <x:c r="AF489" s="2"/>
      <x:c r="AG489" s="2"/>
      <x:c r="AH489" s="2"/>
      <x:c r="AI489" s="2"/>
      <x:c r="AJ489" s="2"/>
      <x:c r="AK489" s="2"/>
      <x:c r="AL489" s="2"/>
      <x:c r="AM489" s="2"/>
      <x:c r="AN489" s="2"/>
      <x:c r="AO489" s="2"/>
      <x:c r="AP489" s="2"/>
      <x:c r="AQ489" s="2"/>
      <x:c r="AR489" s="2"/>
      <x:c r="AS489" s="2"/>
    </x:row>
    <x:row r="490">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c r="AA490" s="2"/>
      <x:c r="AB490" s="2"/>
      <x:c r="AC490" s="2"/>
      <x:c r="AD490" s="2"/>
      <x:c r="AE490" s="2"/>
      <x:c r="AF490" s="2"/>
      <x:c r="AG490" s="2"/>
      <x:c r="AH490" s="2"/>
      <x:c r="AI490" s="2"/>
      <x:c r="AJ490" s="2"/>
      <x:c r="AK490" s="2"/>
      <x:c r="AL490" s="2"/>
      <x:c r="AM490" s="2"/>
      <x:c r="AN490" s="2"/>
      <x:c r="AO490" s="2"/>
      <x:c r="AP490" s="2"/>
      <x:c r="AQ490" s="2"/>
      <x:c r="AR490" s="2"/>
      <x:c r="AS490" s="2"/>
    </x:row>
    <x:row r="491">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c r="AA491" s="2"/>
      <x:c r="AB491" s="2"/>
      <x:c r="AC491" s="2"/>
      <x:c r="AD491" s="2"/>
      <x:c r="AE491" s="2"/>
      <x:c r="AF491" s="2"/>
      <x:c r="AG491" s="2"/>
      <x:c r="AH491" s="2"/>
      <x:c r="AI491" s="2"/>
      <x:c r="AJ491" s="2"/>
      <x:c r="AK491" s="2"/>
      <x:c r="AL491" s="2"/>
      <x:c r="AM491" s="2"/>
      <x:c r="AN491" s="2"/>
      <x:c r="AO491" s="2"/>
      <x:c r="AP491" s="2"/>
      <x:c r="AQ491" s="2"/>
      <x:c r="AR491" s="2"/>
      <x:c r="AS491" s="2"/>
    </x:row>
    <x:row r="49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c r="AA492" s="2"/>
      <x:c r="AB492" s="2"/>
      <x:c r="AC492" s="2"/>
      <x:c r="AD492" s="2"/>
      <x:c r="AE492" s="2"/>
      <x:c r="AF492" s="2"/>
      <x:c r="AG492" s="2"/>
      <x:c r="AH492" s="2"/>
      <x:c r="AI492" s="2"/>
      <x:c r="AJ492" s="2"/>
      <x:c r="AK492" s="2"/>
      <x:c r="AL492" s="2"/>
      <x:c r="AM492" s="2"/>
      <x:c r="AN492" s="2"/>
      <x:c r="AO492" s="2"/>
      <x:c r="AP492" s="2"/>
      <x:c r="AQ492" s="2"/>
      <x:c r="AR492" s="2"/>
      <x:c r="AS492" s="2"/>
    </x:row>
    <x:row r="493">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c r="AA493" s="2"/>
      <x:c r="AB493" s="2"/>
      <x:c r="AC493" s="2"/>
      <x:c r="AD493" s="2"/>
      <x:c r="AE493" s="2"/>
      <x:c r="AF493" s="2"/>
      <x:c r="AG493" s="2"/>
      <x:c r="AH493" s="2"/>
      <x:c r="AI493" s="2"/>
      <x:c r="AJ493" s="2"/>
      <x:c r="AK493" s="2"/>
      <x:c r="AL493" s="2"/>
      <x:c r="AM493" s="2"/>
      <x:c r="AN493" s="2"/>
      <x:c r="AO493" s="2"/>
      <x:c r="AP493" s="2"/>
      <x:c r="AQ493" s="2"/>
      <x:c r="AR493" s="2"/>
      <x:c r="AS493" s="2"/>
    </x:row>
    <x:row r="494">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c r="AA494" s="2"/>
      <x:c r="AB494" s="2"/>
      <x:c r="AC494" s="2"/>
      <x:c r="AD494" s="2"/>
      <x:c r="AE494" s="2"/>
      <x:c r="AF494" s="2"/>
      <x:c r="AG494" s="2"/>
      <x:c r="AH494" s="2"/>
      <x:c r="AI494" s="2"/>
      <x:c r="AJ494" s="2"/>
      <x:c r="AK494" s="2"/>
      <x:c r="AL494" s="2"/>
      <x:c r="AM494" s="2"/>
      <x:c r="AN494" s="2"/>
      <x:c r="AO494" s="2"/>
      <x:c r="AP494" s="2"/>
      <x:c r="AQ494" s="2"/>
      <x:c r="AR494" s="2"/>
      <x:c r="AS494" s="2"/>
    </x:row>
    <x:row r="495">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c r="AA495" s="2"/>
      <x:c r="AB495" s="2"/>
      <x:c r="AC495" s="2"/>
      <x:c r="AD495" s="2"/>
      <x:c r="AE495" s="2"/>
      <x:c r="AF495" s="2"/>
      <x:c r="AG495" s="2"/>
      <x:c r="AH495" s="2"/>
      <x:c r="AI495" s="2"/>
      <x:c r="AJ495" s="2"/>
      <x:c r="AK495" s="2"/>
      <x:c r="AL495" s="2"/>
      <x:c r="AM495" s="2"/>
      <x:c r="AN495" s="2"/>
      <x:c r="AO495" s="2"/>
      <x:c r="AP495" s="2"/>
      <x:c r="AQ495" s="2"/>
      <x:c r="AR495" s="2"/>
      <x:c r="AS495" s="2"/>
    </x:row>
    <x:row r="496">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c r="AA496" s="2"/>
      <x:c r="AB496" s="2"/>
      <x:c r="AC496" s="2"/>
      <x:c r="AD496" s="2"/>
      <x:c r="AE496" s="2"/>
      <x:c r="AF496" s="2"/>
      <x:c r="AG496" s="2"/>
      <x:c r="AH496" s="2"/>
      <x:c r="AI496" s="2"/>
      <x:c r="AJ496" s="2"/>
      <x:c r="AK496" s="2"/>
      <x:c r="AL496" s="2"/>
      <x:c r="AM496" s="2"/>
      <x:c r="AN496" s="2"/>
      <x:c r="AO496" s="2"/>
      <x:c r="AP496" s="2"/>
      <x:c r="AQ496" s="2"/>
      <x:c r="AR496" s="2"/>
      <x:c r="AS496" s="2"/>
    </x:row>
    <x:row r="497">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c r="AA497" s="2"/>
      <x:c r="AB497" s="2"/>
      <x:c r="AC497" s="2"/>
      <x:c r="AD497" s="2"/>
      <x:c r="AE497" s="2"/>
      <x:c r="AF497" s="2"/>
      <x:c r="AG497" s="2"/>
      <x:c r="AH497" s="2"/>
      <x:c r="AI497" s="2"/>
      <x:c r="AJ497" s="2"/>
      <x:c r="AK497" s="2"/>
      <x:c r="AL497" s="2"/>
      <x:c r="AM497" s="2"/>
      <x:c r="AN497" s="2"/>
      <x:c r="AO497" s="2"/>
      <x:c r="AP497" s="2"/>
      <x:c r="AQ497" s="2"/>
      <x:c r="AR497" s="2"/>
      <x:c r="AS497" s="2"/>
    </x:row>
    <x:row r="498">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c r="AA498" s="2"/>
      <x:c r="AB498" s="2"/>
      <x:c r="AC498" s="2"/>
      <x:c r="AD498" s="2"/>
      <x:c r="AE498" s="2"/>
      <x:c r="AF498" s="2"/>
      <x:c r="AG498" s="2"/>
      <x:c r="AH498" s="2"/>
      <x:c r="AI498" s="2"/>
      <x:c r="AJ498" s="2"/>
      <x:c r="AK498" s="2"/>
      <x:c r="AL498" s="2"/>
      <x:c r="AM498" s="2"/>
      <x:c r="AN498" s="2"/>
      <x:c r="AO498" s="2"/>
      <x:c r="AP498" s="2"/>
      <x:c r="AQ498" s="2"/>
      <x:c r="AR498" s="2"/>
      <x:c r="AS498" s="2"/>
    </x:row>
    <x:row r="499">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c r="AA499" s="2"/>
      <x:c r="AB499" s="2"/>
      <x:c r="AC499" s="2"/>
      <x:c r="AD499" s="2"/>
      <x:c r="AE499" s="2"/>
      <x:c r="AF499" s="2"/>
      <x:c r="AG499" s="2"/>
      <x:c r="AH499" s="2"/>
      <x:c r="AI499" s="2"/>
      <x:c r="AJ499" s="2"/>
      <x:c r="AK499" s="2"/>
      <x:c r="AL499" s="2"/>
      <x:c r="AM499" s="2"/>
      <x:c r="AN499" s="2"/>
      <x:c r="AO499" s="2"/>
      <x:c r="AP499" s="2"/>
      <x:c r="AQ499" s="2"/>
      <x:c r="AR499" s="2"/>
      <x:c r="AS499" s="2"/>
    </x:row>
    <x:row r="500">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c r="AA500" s="2"/>
      <x:c r="AB500" s="2"/>
      <x:c r="AC500" s="2"/>
      <x:c r="AD500" s="2"/>
      <x:c r="AE500" s="2"/>
      <x:c r="AF500" s="2"/>
      <x:c r="AG500" s="2"/>
      <x:c r="AH500" s="2"/>
      <x:c r="AI500" s="2"/>
      <x:c r="AJ500" s="2"/>
      <x:c r="AK500" s="2"/>
      <x:c r="AL500" s="2"/>
      <x:c r="AM500" s="2"/>
      <x:c r="AN500" s="2"/>
      <x:c r="AO500" s="2"/>
      <x:c r="AP500" s="2"/>
      <x:c r="AQ500" s="2"/>
      <x:c r="AR500" s="2"/>
      <x:c r="AS500" s="2"/>
    </x:row>
    <x:row r="501">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c r="AA501" s="2"/>
      <x:c r="AB501" s="2"/>
      <x:c r="AC501" s="2"/>
      <x:c r="AD501" s="2"/>
      <x:c r="AE501" s="2"/>
      <x:c r="AF501" s="2"/>
      <x:c r="AG501" s="2"/>
      <x:c r="AH501" s="2"/>
      <x:c r="AI501" s="2"/>
      <x:c r="AJ501" s="2"/>
      <x:c r="AK501" s="2"/>
      <x:c r="AL501" s="2"/>
      <x:c r="AM501" s="2"/>
      <x:c r="AN501" s="2"/>
      <x:c r="AO501" s="2"/>
      <x:c r="AP501" s="2"/>
      <x:c r="AQ501" s="2"/>
      <x:c r="AR501" s="2"/>
      <x:c r="AS501" s="2"/>
    </x:row>
    <x:row r="50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c r="AA502" s="2"/>
      <x:c r="AB502" s="2"/>
      <x:c r="AC502" s="2"/>
      <x:c r="AD502" s="2"/>
      <x:c r="AE502" s="2"/>
      <x:c r="AF502" s="2"/>
      <x:c r="AG502" s="2"/>
      <x:c r="AH502" s="2"/>
      <x:c r="AI502" s="2"/>
      <x:c r="AJ502" s="2"/>
      <x:c r="AK502" s="2"/>
      <x:c r="AL502" s="2"/>
      <x:c r="AM502" s="2"/>
      <x:c r="AN502" s="2"/>
      <x:c r="AO502" s="2"/>
      <x:c r="AP502" s="2"/>
      <x:c r="AQ502" s="2"/>
      <x:c r="AR502" s="2"/>
      <x:c r="AS502" s="2"/>
    </x:row>
    <x:row r="503">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c r="AA503" s="2"/>
      <x:c r="AB503" s="2"/>
      <x:c r="AC503" s="2"/>
      <x:c r="AD503" s="2"/>
      <x:c r="AE503" s="2"/>
      <x:c r="AF503" s="2"/>
      <x:c r="AG503" s="2"/>
      <x:c r="AH503" s="2"/>
      <x:c r="AI503" s="2"/>
      <x:c r="AJ503" s="2"/>
      <x:c r="AK503" s="2"/>
      <x:c r="AL503" s="2"/>
      <x:c r="AM503" s="2"/>
      <x:c r="AN503" s="2"/>
      <x:c r="AO503" s="2"/>
      <x:c r="AP503" s="2"/>
      <x:c r="AQ503" s="2"/>
      <x:c r="AR503" s="2"/>
      <x:c r="AS503" s="2"/>
    </x:row>
    <x:row r="504">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c r="AA504" s="2"/>
      <x:c r="AB504" s="2"/>
      <x:c r="AC504" s="2"/>
      <x:c r="AD504" s="2"/>
      <x:c r="AE504" s="2"/>
      <x:c r="AF504" s="2"/>
      <x:c r="AG504" s="2"/>
      <x:c r="AH504" s="2"/>
      <x:c r="AI504" s="2"/>
      <x:c r="AJ504" s="2"/>
      <x:c r="AK504" s="2"/>
      <x:c r="AL504" s="2"/>
      <x:c r="AM504" s="2"/>
      <x:c r="AN504" s="2"/>
      <x:c r="AO504" s="2"/>
      <x:c r="AP504" s="2"/>
      <x:c r="AQ504" s="2"/>
      <x:c r="AR504" s="2"/>
      <x:c r="AS504" s="2"/>
    </x:row>
    <x:row r="505">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c r="AA505" s="2"/>
      <x:c r="AB505" s="2"/>
      <x:c r="AC505" s="2"/>
      <x:c r="AD505" s="2"/>
      <x:c r="AE505" s="2"/>
      <x:c r="AF505" s="2"/>
      <x:c r="AG505" s="2"/>
      <x:c r="AH505" s="2"/>
      <x:c r="AI505" s="2"/>
      <x:c r="AJ505" s="2"/>
      <x:c r="AK505" s="2"/>
      <x:c r="AL505" s="2"/>
      <x:c r="AM505" s="2"/>
      <x:c r="AN505" s="2"/>
      <x:c r="AO505" s="2"/>
      <x:c r="AP505" s="2"/>
      <x:c r="AQ505" s="2"/>
      <x:c r="AR505" s="2"/>
      <x:c r="AS505" s="2"/>
    </x:row>
    <x:row r="506">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c r="AA506" s="2"/>
      <x:c r="AB506" s="2"/>
      <x:c r="AC506" s="2"/>
      <x:c r="AD506" s="2"/>
      <x:c r="AE506" s="2"/>
      <x:c r="AF506" s="2"/>
      <x:c r="AG506" s="2"/>
      <x:c r="AH506" s="2"/>
      <x:c r="AI506" s="2"/>
      <x:c r="AJ506" s="2"/>
      <x:c r="AK506" s="2"/>
      <x:c r="AL506" s="2"/>
      <x:c r="AM506" s="2"/>
      <x:c r="AN506" s="2"/>
      <x:c r="AO506" s="2"/>
      <x:c r="AP506" s="2"/>
      <x:c r="AQ506" s="2"/>
      <x:c r="AR506" s="2"/>
      <x:c r="AS506" s="2"/>
    </x:row>
    <x:row r="507">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c r="AA507" s="2"/>
      <x:c r="AB507" s="2"/>
      <x:c r="AC507" s="2"/>
      <x:c r="AD507" s="2"/>
      <x:c r="AE507" s="2"/>
      <x:c r="AF507" s="2"/>
      <x:c r="AG507" s="2"/>
      <x:c r="AH507" s="2"/>
      <x:c r="AI507" s="2"/>
      <x:c r="AJ507" s="2"/>
      <x:c r="AK507" s="2"/>
      <x:c r="AL507" s="2"/>
      <x:c r="AM507" s="2"/>
      <x:c r="AN507" s="2"/>
      <x:c r="AO507" s="2"/>
      <x:c r="AP507" s="2"/>
      <x:c r="AQ507" s="2"/>
      <x:c r="AR507" s="2"/>
      <x:c r="AS507" s="2"/>
    </x:row>
    <x:row r="508">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c r="AA508" s="2"/>
      <x:c r="AB508" s="2"/>
      <x:c r="AC508" s="2"/>
      <x:c r="AD508" s="2"/>
      <x:c r="AE508" s="2"/>
      <x:c r="AF508" s="2"/>
      <x:c r="AG508" s="2"/>
      <x:c r="AH508" s="2"/>
      <x:c r="AI508" s="2"/>
      <x:c r="AJ508" s="2"/>
      <x:c r="AK508" s="2"/>
      <x:c r="AL508" s="2"/>
      <x:c r="AM508" s="2"/>
      <x:c r="AN508" s="2"/>
      <x:c r="AO508" s="2"/>
      <x:c r="AP508" s="2"/>
      <x:c r="AQ508" s="2"/>
      <x:c r="AR508" s="2"/>
      <x:c r="AS508" s="2"/>
    </x:row>
    <x:row r="509">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c r="AA509" s="2"/>
      <x:c r="AB509" s="2"/>
      <x:c r="AC509" s="2"/>
      <x:c r="AD509" s="2"/>
      <x:c r="AE509" s="2"/>
      <x:c r="AF509" s="2"/>
      <x:c r="AG509" s="2"/>
      <x:c r="AH509" s="2"/>
      <x:c r="AI509" s="2"/>
      <x:c r="AJ509" s="2"/>
      <x:c r="AK509" s="2"/>
      <x:c r="AL509" s="2"/>
      <x:c r="AM509" s="2"/>
      <x:c r="AN509" s="2"/>
      <x:c r="AO509" s="2"/>
      <x:c r="AP509" s="2"/>
      <x:c r="AQ509" s="2"/>
      <x:c r="AR509" s="2"/>
      <x:c r="AS509" s="2"/>
    </x:row>
    <x:row r="510">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c r="AA510" s="2"/>
      <x:c r="AB510" s="2"/>
      <x:c r="AC510" s="2"/>
      <x:c r="AD510" s="2"/>
      <x:c r="AE510" s="2"/>
      <x:c r="AF510" s="2"/>
      <x:c r="AG510" s="2"/>
      <x:c r="AH510" s="2"/>
      <x:c r="AI510" s="2"/>
      <x:c r="AJ510" s="2"/>
      <x:c r="AK510" s="2"/>
      <x:c r="AL510" s="2"/>
      <x:c r="AM510" s="2"/>
      <x:c r="AN510" s="2"/>
      <x:c r="AO510" s="2"/>
      <x:c r="AP510" s="2"/>
      <x:c r="AQ510" s="2"/>
      <x:c r="AR510" s="2"/>
      <x:c r="AS510" s="2"/>
    </x:row>
    <x:row r="511">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c r="AA511" s="2"/>
      <x:c r="AB511" s="2"/>
      <x:c r="AC511" s="2"/>
      <x:c r="AD511" s="2"/>
      <x:c r="AE511" s="2"/>
      <x:c r="AF511" s="2"/>
      <x:c r="AG511" s="2"/>
      <x:c r="AH511" s="2"/>
      <x:c r="AI511" s="2"/>
      <x:c r="AJ511" s="2"/>
      <x:c r="AK511" s="2"/>
      <x:c r="AL511" s="2"/>
      <x:c r="AM511" s="2"/>
      <x:c r="AN511" s="2"/>
      <x:c r="AO511" s="2"/>
      <x:c r="AP511" s="2"/>
      <x:c r="AQ511" s="2"/>
      <x:c r="AR511" s="2"/>
      <x:c r="AS511" s="2"/>
    </x:row>
    <x:row r="51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c r="AA512" s="2"/>
      <x:c r="AB512" s="2"/>
      <x:c r="AC512" s="2"/>
      <x:c r="AD512" s="2"/>
      <x:c r="AE512" s="2"/>
      <x:c r="AF512" s="2"/>
      <x:c r="AG512" s="2"/>
      <x:c r="AH512" s="2"/>
      <x:c r="AI512" s="2"/>
      <x:c r="AJ512" s="2"/>
      <x:c r="AK512" s="2"/>
      <x:c r="AL512" s="2"/>
      <x:c r="AM512" s="2"/>
      <x:c r="AN512" s="2"/>
      <x:c r="AO512" s="2"/>
      <x:c r="AP512" s="2"/>
      <x:c r="AQ512" s="2"/>
      <x:c r="AR512" s="2"/>
      <x:c r="AS512" s="2"/>
    </x:row>
    <x:row r="513">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c r="AA513" s="2"/>
      <x:c r="AB513" s="2"/>
      <x:c r="AC513" s="2"/>
      <x:c r="AD513" s="2"/>
      <x:c r="AE513" s="2"/>
      <x:c r="AF513" s="2"/>
      <x:c r="AG513" s="2"/>
      <x:c r="AH513" s="2"/>
      <x:c r="AI513" s="2"/>
      <x:c r="AJ513" s="2"/>
      <x:c r="AK513" s="2"/>
      <x:c r="AL513" s="2"/>
      <x:c r="AM513" s="2"/>
      <x:c r="AN513" s="2"/>
      <x:c r="AO513" s="2"/>
      <x:c r="AP513" s="2"/>
      <x:c r="AQ513" s="2"/>
      <x:c r="AR513" s="2"/>
      <x:c r="AS513" s="2"/>
    </x:row>
    <x:row r="514">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c r="AA514" s="2"/>
      <x:c r="AB514" s="2"/>
      <x:c r="AC514" s="2"/>
      <x:c r="AD514" s="2"/>
      <x:c r="AE514" s="2"/>
      <x:c r="AF514" s="2"/>
      <x:c r="AG514" s="2"/>
      <x:c r="AH514" s="2"/>
      <x:c r="AI514" s="2"/>
      <x:c r="AJ514" s="2"/>
      <x:c r="AK514" s="2"/>
      <x:c r="AL514" s="2"/>
      <x:c r="AM514" s="2"/>
      <x:c r="AN514" s="2"/>
      <x:c r="AO514" s="2"/>
      <x:c r="AP514" s="2"/>
      <x:c r="AQ514" s="2"/>
      <x:c r="AR514" s="2"/>
      <x:c r="AS514" s="2"/>
    </x:row>
    <x:row r="515">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c r="AA515" s="2"/>
      <x:c r="AB515" s="2"/>
      <x:c r="AC515" s="2"/>
      <x:c r="AD515" s="2"/>
      <x:c r="AE515" s="2"/>
      <x:c r="AF515" s="2"/>
      <x:c r="AG515" s="2"/>
      <x:c r="AH515" s="2"/>
      <x:c r="AI515" s="2"/>
      <x:c r="AJ515" s="2"/>
      <x:c r="AK515" s="2"/>
      <x:c r="AL515" s="2"/>
      <x:c r="AM515" s="2"/>
      <x:c r="AN515" s="2"/>
      <x:c r="AO515" s="2"/>
      <x:c r="AP515" s="2"/>
      <x:c r="AQ515" s="2"/>
      <x:c r="AR515" s="2"/>
      <x:c r="AS515" s="2"/>
    </x:row>
    <x:row r="516">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c r="AA516" s="2"/>
      <x:c r="AB516" s="2"/>
      <x:c r="AC516" s="2"/>
      <x:c r="AD516" s="2"/>
      <x:c r="AE516" s="2"/>
      <x:c r="AF516" s="2"/>
      <x:c r="AG516" s="2"/>
      <x:c r="AH516" s="2"/>
      <x:c r="AI516" s="2"/>
      <x:c r="AJ516" s="2"/>
      <x:c r="AK516" s="2"/>
      <x:c r="AL516" s="2"/>
      <x:c r="AM516" s="2"/>
      <x:c r="AN516" s="2"/>
      <x:c r="AO516" s="2"/>
      <x:c r="AP516" s="2"/>
      <x:c r="AQ516" s="2"/>
      <x:c r="AR516" s="2"/>
      <x:c r="AS516" s="2"/>
    </x:row>
    <x:row r="517">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c r="AA517" s="2"/>
      <x:c r="AB517" s="2"/>
      <x:c r="AC517" s="2"/>
      <x:c r="AD517" s="2"/>
      <x:c r="AE517" s="2"/>
      <x:c r="AF517" s="2"/>
      <x:c r="AG517" s="2"/>
      <x:c r="AH517" s="2"/>
      <x:c r="AI517" s="2"/>
      <x:c r="AJ517" s="2"/>
      <x:c r="AK517" s="2"/>
      <x:c r="AL517" s="2"/>
      <x:c r="AM517" s="2"/>
      <x:c r="AN517" s="2"/>
      <x:c r="AO517" s="2"/>
      <x:c r="AP517" s="2"/>
      <x:c r="AQ517" s="2"/>
      <x:c r="AR517" s="2"/>
      <x:c r="AS517" s="2"/>
    </x:row>
    <x:row r="518">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c r="AA518" s="2"/>
      <x:c r="AB518" s="2"/>
      <x:c r="AC518" s="2"/>
      <x:c r="AD518" s="2"/>
      <x:c r="AE518" s="2"/>
      <x:c r="AF518" s="2"/>
      <x:c r="AG518" s="2"/>
      <x:c r="AH518" s="2"/>
      <x:c r="AI518" s="2"/>
      <x:c r="AJ518" s="2"/>
      <x:c r="AK518" s="2"/>
      <x:c r="AL518" s="2"/>
      <x:c r="AM518" s="2"/>
      <x:c r="AN518" s="2"/>
      <x:c r="AO518" s="2"/>
      <x:c r="AP518" s="2"/>
      <x:c r="AQ518" s="2"/>
      <x:c r="AR518" s="2"/>
      <x:c r="AS518" s="2"/>
    </x:row>
    <x:row r="519">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c r="AA519" s="2"/>
      <x:c r="AB519" s="2"/>
      <x:c r="AC519" s="2"/>
      <x:c r="AD519" s="2"/>
      <x:c r="AE519" s="2"/>
      <x:c r="AF519" s="2"/>
      <x:c r="AG519" s="2"/>
      <x:c r="AH519" s="2"/>
      <x:c r="AI519" s="2"/>
      <x:c r="AJ519" s="2"/>
      <x:c r="AK519" s="2"/>
      <x:c r="AL519" s="2"/>
      <x:c r="AM519" s="2"/>
      <x:c r="AN519" s="2"/>
      <x:c r="AO519" s="2"/>
      <x:c r="AP519" s="2"/>
      <x:c r="AQ519" s="2"/>
      <x:c r="AR519" s="2"/>
      <x:c r="AS519" s="2"/>
    </x:row>
    <x:row r="520">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c r="AA520" s="2"/>
      <x:c r="AB520" s="2"/>
      <x:c r="AC520" s="2"/>
      <x:c r="AD520" s="2"/>
      <x:c r="AE520" s="2"/>
      <x:c r="AF520" s="2"/>
      <x:c r="AG520" s="2"/>
      <x:c r="AH520" s="2"/>
      <x:c r="AI520" s="2"/>
      <x:c r="AJ520" s="2"/>
      <x:c r="AK520" s="2"/>
      <x:c r="AL520" s="2"/>
      <x:c r="AM520" s="2"/>
      <x:c r="AN520" s="2"/>
      <x:c r="AO520" s="2"/>
      <x:c r="AP520" s="2"/>
      <x:c r="AQ520" s="2"/>
      <x:c r="AR520" s="2"/>
      <x:c r="AS520" s="2"/>
    </x:row>
    <x:row r="521">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c r="AA521" s="2"/>
      <x:c r="AB521" s="2"/>
      <x:c r="AC521" s="2"/>
      <x:c r="AD521" s="2"/>
      <x:c r="AE521" s="2"/>
      <x:c r="AF521" s="2"/>
      <x:c r="AG521" s="2"/>
      <x:c r="AH521" s="2"/>
      <x:c r="AI521" s="2"/>
      <x:c r="AJ521" s="2"/>
      <x:c r="AK521" s="2"/>
      <x:c r="AL521" s="2"/>
      <x:c r="AM521" s="2"/>
      <x:c r="AN521" s="2"/>
      <x:c r="AO521" s="2"/>
      <x:c r="AP521" s="2"/>
      <x:c r="AQ521" s="2"/>
      <x:c r="AR521" s="2"/>
      <x:c r="AS521" s="2"/>
    </x:row>
    <x:row r="52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c r="AA522" s="2"/>
      <x:c r="AB522" s="2"/>
      <x:c r="AC522" s="2"/>
      <x:c r="AD522" s="2"/>
      <x:c r="AE522" s="2"/>
      <x:c r="AF522" s="2"/>
      <x:c r="AG522" s="2"/>
      <x:c r="AH522" s="2"/>
      <x:c r="AI522" s="2"/>
      <x:c r="AJ522" s="2"/>
      <x:c r="AK522" s="2"/>
      <x:c r="AL522" s="2"/>
      <x:c r="AM522" s="2"/>
      <x:c r="AN522" s="2"/>
      <x:c r="AO522" s="2"/>
      <x:c r="AP522" s="2"/>
      <x:c r="AQ522" s="2"/>
      <x:c r="AR522" s="2"/>
      <x:c r="AS522" s="2"/>
    </x:row>
    <x:row r="523">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c r="AA523" s="2"/>
      <x:c r="AB523" s="2"/>
      <x:c r="AC523" s="2"/>
      <x:c r="AD523" s="2"/>
      <x:c r="AE523" s="2"/>
      <x:c r="AF523" s="2"/>
      <x:c r="AG523" s="2"/>
      <x:c r="AH523" s="2"/>
      <x:c r="AI523" s="2"/>
      <x:c r="AJ523" s="2"/>
      <x:c r="AK523" s="2"/>
      <x:c r="AL523" s="2"/>
      <x:c r="AM523" s="2"/>
      <x:c r="AN523" s="2"/>
      <x:c r="AO523" s="2"/>
      <x:c r="AP523" s="2"/>
      <x:c r="AQ523" s="2"/>
      <x:c r="AR523" s="2"/>
      <x:c r="AS523" s="2"/>
    </x:row>
    <x:row r="524">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c r="AA524" s="2"/>
      <x:c r="AB524" s="2"/>
      <x:c r="AC524" s="2"/>
      <x:c r="AD524" s="2"/>
      <x:c r="AE524" s="2"/>
      <x:c r="AF524" s="2"/>
      <x:c r="AG524" s="2"/>
      <x:c r="AH524" s="2"/>
      <x:c r="AI524" s="2"/>
      <x:c r="AJ524" s="2"/>
      <x:c r="AK524" s="2"/>
      <x:c r="AL524" s="2"/>
      <x:c r="AM524" s="2"/>
      <x:c r="AN524" s="2"/>
      <x:c r="AO524" s="2"/>
      <x:c r="AP524" s="2"/>
      <x:c r="AQ524" s="2"/>
      <x:c r="AR524" s="2"/>
      <x:c r="AS524" s="2"/>
    </x:row>
    <x:row r="525">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c r="AA525" s="2"/>
      <x:c r="AB525" s="2"/>
      <x:c r="AC525" s="2"/>
      <x:c r="AD525" s="2"/>
      <x:c r="AE525" s="2"/>
      <x:c r="AF525" s="2"/>
      <x:c r="AG525" s="2"/>
      <x:c r="AH525" s="2"/>
      <x:c r="AI525" s="2"/>
      <x:c r="AJ525" s="2"/>
      <x:c r="AK525" s="2"/>
      <x:c r="AL525" s="2"/>
      <x:c r="AM525" s="2"/>
      <x:c r="AN525" s="2"/>
      <x:c r="AO525" s="2"/>
      <x:c r="AP525" s="2"/>
      <x:c r="AQ525" s="2"/>
      <x:c r="AR525" s="2"/>
      <x:c r="AS525" s="2"/>
    </x:row>
    <x:row r="526">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c r="AA526" s="2"/>
      <x:c r="AB526" s="2"/>
      <x:c r="AC526" s="2"/>
      <x:c r="AD526" s="2"/>
      <x:c r="AE526" s="2"/>
      <x:c r="AF526" s="2"/>
      <x:c r="AG526" s="2"/>
      <x:c r="AH526" s="2"/>
      <x:c r="AI526" s="2"/>
      <x:c r="AJ526" s="2"/>
      <x:c r="AK526" s="2"/>
      <x:c r="AL526" s="2"/>
      <x:c r="AM526" s="2"/>
      <x:c r="AN526" s="2"/>
      <x:c r="AO526" s="2"/>
      <x:c r="AP526" s="2"/>
      <x:c r="AQ526" s="2"/>
      <x:c r="AR526" s="2"/>
      <x:c r="AS526" s="2"/>
    </x:row>
    <x:row r="527">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c r="AA527" s="2"/>
      <x:c r="AB527" s="2"/>
      <x:c r="AC527" s="2"/>
      <x:c r="AD527" s="2"/>
      <x:c r="AE527" s="2"/>
      <x:c r="AF527" s="2"/>
      <x:c r="AG527" s="2"/>
      <x:c r="AH527" s="2"/>
      <x:c r="AI527" s="2"/>
      <x:c r="AJ527" s="2"/>
      <x:c r="AK527" s="2"/>
      <x:c r="AL527" s="2"/>
      <x:c r="AM527" s="2"/>
      <x:c r="AN527" s="2"/>
      <x:c r="AO527" s="2"/>
      <x:c r="AP527" s="2"/>
      <x:c r="AQ527" s="2"/>
      <x:c r="AR527" s="2"/>
      <x:c r="AS527" s="2"/>
    </x:row>
    <x:row r="528">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c r="AA528" s="2"/>
      <x:c r="AB528" s="2"/>
      <x:c r="AC528" s="2"/>
      <x:c r="AD528" s="2"/>
      <x:c r="AE528" s="2"/>
      <x:c r="AF528" s="2"/>
      <x:c r="AG528" s="2"/>
      <x:c r="AH528" s="2"/>
      <x:c r="AI528" s="2"/>
      <x:c r="AJ528" s="2"/>
      <x:c r="AK528" s="2"/>
      <x:c r="AL528" s="2"/>
      <x:c r="AM528" s="2"/>
      <x:c r="AN528" s="2"/>
      <x:c r="AO528" s="2"/>
      <x:c r="AP528" s="2"/>
      <x:c r="AQ528" s="2"/>
      <x:c r="AR528" s="2"/>
      <x:c r="AS528" s="2"/>
    </x:row>
    <x:row r="529">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c r="AA529" s="2"/>
      <x:c r="AB529" s="2"/>
      <x:c r="AC529" s="2"/>
      <x:c r="AD529" s="2"/>
      <x:c r="AE529" s="2"/>
      <x:c r="AF529" s="2"/>
      <x:c r="AG529" s="2"/>
      <x:c r="AH529" s="2"/>
      <x:c r="AI529" s="2"/>
      <x:c r="AJ529" s="2"/>
      <x:c r="AK529" s="2"/>
      <x:c r="AL529" s="2"/>
      <x:c r="AM529" s="2"/>
      <x:c r="AN529" s="2"/>
      <x:c r="AO529" s="2"/>
      <x:c r="AP529" s="2"/>
      <x:c r="AQ529" s="2"/>
      <x:c r="AR529" s="2"/>
      <x:c r="AS529" s="2"/>
    </x:row>
    <x:row r="530">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c r="AA530" s="2"/>
      <x:c r="AB530" s="2"/>
      <x:c r="AC530" s="2"/>
      <x:c r="AD530" s="2"/>
      <x:c r="AE530" s="2"/>
      <x:c r="AF530" s="2"/>
      <x:c r="AG530" s="2"/>
      <x:c r="AH530" s="2"/>
      <x:c r="AI530" s="2"/>
      <x:c r="AJ530" s="2"/>
      <x:c r="AK530" s="2"/>
      <x:c r="AL530" s="2"/>
      <x:c r="AM530" s="2"/>
      <x:c r="AN530" s="2"/>
      <x:c r="AO530" s="2"/>
      <x:c r="AP530" s="2"/>
      <x:c r="AQ530" s="2"/>
      <x:c r="AR530" s="2"/>
      <x:c r="AS530" s="2"/>
    </x:row>
    <x:row r="531">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c r="AA531" s="2"/>
      <x:c r="AB531" s="2"/>
      <x:c r="AC531" s="2"/>
      <x:c r="AD531" s="2"/>
      <x:c r="AE531" s="2"/>
      <x:c r="AF531" s="2"/>
      <x:c r="AG531" s="2"/>
      <x:c r="AH531" s="2"/>
      <x:c r="AI531" s="2"/>
      <x:c r="AJ531" s="2"/>
      <x:c r="AK531" s="2"/>
      <x:c r="AL531" s="2"/>
      <x:c r="AM531" s="2"/>
      <x:c r="AN531" s="2"/>
      <x:c r="AO531" s="2"/>
      <x:c r="AP531" s="2"/>
      <x:c r="AQ531" s="2"/>
      <x:c r="AR531" s="2"/>
      <x:c r="AS531" s="2"/>
    </x:row>
    <x:row r="53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c r="AA532" s="2"/>
      <x:c r="AB532" s="2"/>
      <x:c r="AC532" s="2"/>
      <x:c r="AD532" s="2"/>
      <x:c r="AE532" s="2"/>
      <x:c r="AF532" s="2"/>
      <x:c r="AG532" s="2"/>
      <x:c r="AH532" s="2"/>
      <x:c r="AI532" s="2"/>
      <x:c r="AJ532" s="2"/>
      <x:c r="AK532" s="2"/>
      <x:c r="AL532" s="2"/>
      <x:c r="AM532" s="2"/>
      <x:c r="AN532" s="2"/>
      <x:c r="AO532" s="2"/>
      <x:c r="AP532" s="2"/>
      <x:c r="AQ532" s="2"/>
      <x:c r="AR532" s="2"/>
      <x:c r="AS532" s="2"/>
    </x:row>
    <x:row r="533">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c r="AA533" s="2"/>
      <x:c r="AB533" s="2"/>
      <x:c r="AC533" s="2"/>
      <x:c r="AD533" s="2"/>
      <x:c r="AE533" s="2"/>
      <x:c r="AF533" s="2"/>
      <x:c r="AG533" s="2"/>
      <x:c r="AH533" s="2"/>
      <x:c r="AI533" s="2"/>
      <x:c r="AJ533" s="2"/>
      <x:c r="AK533" s="2"/>
      <x:c r="AL533" s="2"/>
      <x:c r="AM533" s="2"/>
      <x:c r="AN533" s="2"/>
      <x:c r="AO533" s="2"/>
      <x:c r="AP533" s="2"/>
      <x:c r="AQ533" s="2"/>
      <x:c r="AR533" s="2"/>
      <x:c r="AS533" s="2"/>
    </x:row>
    <x:row r="534">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c r="AA534" s="2"/>
      <x:c r="AB534" s="2"/>
      <x:c r="AC534" s="2"/>
      <x:c r="AD534" s="2"/>
      <x:c r="AE534" s="2"/>
      <x:c r="AF534" s="2"/>
      <x:c r="AG534" s="2"/>
      <x:c r="AH534" s="2"/>
      <x:c r="AI534" s="2"/>
      <x:c r="AJ534" s="2"/>
      <x:c r="AK534" s="2"/>
      <x:c r="AL534" s="2"/>
      <x:c r="AM534" s="2"/>
      <x:c r="AN534" s="2"/>
      <x:c r="AO534" s="2"/>
      <x:c r="AP534" s="2"/>
      <x:c r="AQ534" s="2"/>
      <x:c r="AR534" s="2"/>
      <x:c r="AS534" s="2"/>
    </x:row>
    <x:row r="535">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c r="AA535" s="2"/>
      <x:c r="AB535" s="2"/>
      <x:c r="AC535" s="2"/>
      <x:c r="AD535" s="2"/>
      <x:c r="AE535" s="2"/>
      <x:c r="AF535" s="2"/>
      <x:c r="AG535" s="2"/>
      <x:c r="AH535" s="2"/>
      <x:c r="AI535" s="2"/>
      <x:c r="AJ535" s="2"/>
      <x:c r="AK535" s="2"/>
      <x:c r="AL535" s="2"/>
      <x:c r="AM535" s="2"/>
      <x:c r="AN535" s="2"/>
      <x:c r="AO535" s="2"/>
      <x:c r="AP535" s="2"/>
      <x:c r="AQ535" s="2"/>
      <x:c r="AR535" s="2"/>
      <x:c r="AS535" s="2"/>
    </x:row>
    <x:row r="536">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c r="AA536" s="2"/>
      <x:c r="AB536" s="2"/>
      <x:c r="AC536" s="2"/>
      <x:c r="AD536" s="2"/>
      <x:c r="AE536" s="2"/>
      <x:c r="AF536" s="2"/>
      <x:c r="AG536" s="2"/>
      <x:c r="AH536" s="2"/>
      <x:c r="AI536" s="2"/>
      <x:c r="AJ536" s="2"/>
      <x:c r="AK536" s="2"/>
      <x:c r="AL536" s="2"/>
      <x:c r="AM536" s="2"/>
      <x:c r="AN536" s="2"/>
      <x:c r="AO536" s="2"/>
      <x:c r="AP536" s="2"/>
      <x:c r="AQ536" s="2"/>
      <x:c r="AR536" s="2"/>
      <x:c r="AS536" s="2"/>
    </x:row>
    <x:row r="537">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c r="AA537" s="2"/>
      <x:c r="AB537" s="2"/>
      <x:c r="AC537" s="2"/>
      <x:c r="AD537" s="2"/>
      <x:c r="AE537" s="2"/>
      <x:c r="AF537" s="2"/>
      <x:c r="AG537" s="2"/>
      <x:c r="AH537" s="2"/>
      <x:c r="AI537" s="2"/>
      <x:c r="AJ537" s="2"/>
      <x:c r="AK537" s="2"/>
      <x:c r="AL537" s="2"/>
      <x:c r="AM537" s="2"/>
      <x:c r="AN537" s="2"/>
      <x:c r="AO537" s="2"/>
      <x:c r="AP537" s="2"/>
      <x:c r="AQ537" s="2"/>
      <x:c r="AR537" s="2"/>
      <x:c r="AS537" s="2"/>
    </x:row>
    <x:row r="538">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c r="AA538" s="2"/>
      <x:c r="AB538" s="2"/>
      <x:c r="AC538" s="2"/>
      <x:c r="AD538" s="2"/>
      <x:c r="AE538" s="2"/>
      <x:c r="AF538" s="2"/>
      <x:c r="AG538" s="2"/>
      <x:c r="AH538" s="2"/>
      <x:c r="AI538" s="2"/>
      <x:c r="AJ538" s="2"/>
      <x:c r="AK538" s="2"/>
      <x:c r="AL538" s="2"/>
      <x:c r="AM538" s="2"/>
      <x:c r="AN538" s="2"/>
      <x:c r="AO538" s="2"/>
      <x:c r="AP538" s="2"/>
      <x:c r="AQ538" s="2"/>
      <x:c r="AR538" s="2"/>
      <x:c r="AS538" s="2"/>
    </x:row>
    <x:row r="539">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c r="AA539" s="2"/>
      <x:c r="AB539" s="2"/>
      <x:c r="AC539" s="2"/>
      <x:c r="AD539" s="2"/>
      <x:c r="AE539" s="2"/>
      <x:c r="AF539" s="2"/>
      <x:c r="AG539" s="2"/>
      <x:c r="AH539" s="2"/>
      <x:c r="AI539" s="2"/>
      <x:c r="AJ539" s="2"/>
      <x:c r="AK539" s="2"/>
      <x:c r="AL539" s="2"/>
      <x:c r="AM539" s="2"/>
      <x:c r="AN539" s="2"/>
      <x:c r="AO539" s="2"/>
      <x:c r="AP539" s="2"/>
      <x:c r="AQ539" s="2"/>
      <x:c r="AR539" s="2"/>
      <x:c r="AS539" s="2"/>
    </x:row>
    <x:row r="540">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c r="AA540" s="2"/>
      <x:c r="AB540" s="2"/>
      <x:c r="AC540" s="2"/>
      <x:c r="AD540" s="2"/>
      <x:c r="AE540" s="2"/>
      <x:c r="AF540" s="2"/>
      <x:c r="AG540" s="2"/>
      <x:c r="AH540" s="2"/>
      <x:c r="AI540" s="2"/>
      <x:c r="AJ540" s="2"/>
      <x:c r="AK540" s="2"/>
      <x:c r="AL540" s="2"/>
      <x:c r="AM540" s="2"/>
      <x:c r="AN540" s="2"/>
      <x:c r="AO540" s="2"/>
      <x:c r="AP540" s="2"/>
      <x:c r="AQ540" s="2"/>
      <x:c r="AR540" s="2"/>
      <x:c r="AS540" s="2"/>
    </x:row>
    <x:row r="541">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c r="AA541" s="2"/>
      <x:c r="AB541" s="2"/>
      <x:c r="AC541" s="2"/>
      <x:c r="AD541" s="2"/>
      <x:c r="AE541" s="2"/>
      <x:c r="AF541" s="2"/>
      <x:c r="AG541" s="2"/>
      <x:c r="AH541" s="2"/>
      <x:c r="AI541" s="2"/>
      <x:c r="AJ541" s="2"/>
      <x:c r="AK541" s="2"/>
      <x:c r="AL541" s="2"/>
      <x:c r="AM541" s="2"/>
      <x:c r="AN541" s="2"/>
      <x:c r="AO541" s="2"/>
      <x:c r="AP541" s="2"/>
      <x:c r="AQ541" s="2"/>
      <x:c r="AR541" s="2"/>
      <x:c r="AS541" s="2"/>
    </x:row>
    <x:row r="54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c r="AA542" s="2"/>
      <x:c r="AB542" s="2"/>
      <x:c r="AC542" s="2"/>
      <x:c r="AD542" s="2"/>
      <x:c r="AE542" s="2"/>
      <x:c r="AF542" s="2"/>
      <x:c r="AG542" s="2"/>
      <x:c r="AH542" s="2"/>
      <x:c r="AI542" s="2"/>
      <x:c r="AJ542" s="2"/>
      <x:c r="AK542" s="2"/>
      <x:c r="AL542" s="2"/>
      <x:c r="AM542" s="2"/>
      <x:c r="AN542" s="2"/>
      <x:c r="AO542" s="2"/>
      <x:c r="AP542" s="2"/>
      <x:c r="AQ542" s="2"/>
      <x:c r="AR542" s="2"/>
      <x:c r="AS542" s="2"/>
    </x:row>
    <x:row r="543">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c r="AA543" s="2"/>
      <x:c r="AB543" s="2"/>
      <x:c r="AC543" s="2"/>
      <x:c r="AD543" s="2"/>
      <x:c r="AE543" s="2"/>
      <x:c r="AF543" s="2"/>
      <x:c r="AG543" s="2"/>
      <x:c r="AH543" s="2"/>
      <x:c r="AI543" s="2"/>
      <x:c r="AJ543" s="2"/>
      <x:c r="AK543" s="2"/>
      <x:c r="AL543" s="2"/>
      <x:c r="AM543" s="2"/>
      <x:c r="AN543" s="2"/>
      <x:c r="AO543" s="2"/>
      <x:c r="AP543" s="2"/>
      <x:c r="AQ543" s="2"/>
      <x:c r="AR543" s="2"/>
      <x:c r="AS543" s="2"/>
    </x:row>
    <x:row r="544">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c r="AA544" s="2"/>
      <x:c r="AB544" s="2"/>
      <x:c r="AC544" s="2"/>
      <x:c r="AD544" s="2"/>
      <x:c r="AE544" s="2"/>
      <x:c r="AF544" s="2"/>
      <x:c r="AG544" s="2"/>
      <x:c r="AH544" s="2"/>
      <x:c r="AI544" s="2"/>
      <x:c r="AJ544" s="2"/>
      <x:c r="AK544" s="2"/>
      <x:c r="AL544" s="2"/>
      <x:c r="AM544" s="2"/>
      <x:c r="AN544" s="2"/>
      <x:c r="AO544" s="2"/>
      <x:c r="AP544" s="2"/>
      <x:c r="AQ544" s="2"/>
      <x:c r="AR544" s="2"/>
      <x:c r="AS544" s="2"/>
    </x:row>
    <x:row r="545">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c r="AA545" s="2"/>
      <x:c r="AB545" s="2"/>
      <x:c r="AC545" s="2"/>
      <x:c r="AD545" s="2"/>
      <x:c r="AE545" s="2"/>
      <x:c r="AF545" s="2"/>
      <x:c r="AG545" s="2"/>
      <x:c r="AH545" s="2"/>
      <x:c r="AI545" s="2"/>
      <x:c r="AJ545" s="2"/>
      <x:c r="AK545" s="2"/>
      <x:c r="AL545" s="2"/>
      <x:c r="AM545" s="2"/>
      <x:c r="AN545" s="2"/>
      <x:c r="AO545" s="2"/>
      <x:c r="AP545" s="2"/>
      <x:c r="AQ545" s="2"/>
      <x:c r="AR545" s="2"/>
      <x:c r="AS545" s="2"/>
    </x:row>
    <x:row r="546">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c r="AA546" s="2"/>
      <x:c r="AB546" s="2"/>
      <x:c r="AC546" s="2"/>
      <x:c r="AD546" s="2"/>
      <x:c r="AE546" s="2"/>
      <x:c r="AF546" s="2"/>
      <x:c r="AG546" s="2"/>
      <x:c r="AH546" s="2"/>
      <x:c r="AI546" s="2"/>
      <x:c r="AJ546" s="2"/>
      <x:c r="AK546" s="2"/>
      <x:c r="AL546" s="2"/>
      <x:c r="AM546" s="2"/>
      <x:c r="AN546" s="2"/>
      <x:c r="AO546" s="2"/>
      <x:c r="AP546" s="2"/>
      <x:c r="AQ546" s="2"/>
      <x:c r="AR546" s="2"/>
      <x:c r="AS546" s="2"/>
    </x:row>
    <x:row r="547">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c r="AA547" s="2"/>
      <x:c r="AB547" s="2"/>
      <x:c r="AC547" s="2"/>
      <x:c r="AD547" s="2"/>
      <x:c r="AE547" s="2"/>
      <x:c r="AF547" s="2"/>
      <x:c r="AG547" s="2"/>
      <x:c r="AH547" s="2"/>
      <x:c r="AI547" s="2"/>
      <x:c r="AJ547" s="2"/>
      <x:c r="AK547" s="2"/>
      <x:c r="AL547" s="2"/>
      <x:c r="AM547" s="2"/>
      <x:c r="AN547" s="2"/>
      <x:c r="AO547" s="2"/>
      <x:c r="AP547" s="2"/>
      <x:c r="AQ547" s="2"/>
      <x:c r="AR547" s="2"/>
      <x:c r="AS547" s="2"/>
    </x:row>
    <x:row r="548">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c r="AA548" s="2"/>
      <x:c r="AB548" s="2"/>
      <x:c r="AC548" s="2"/>
      <x:c r="AD548" s="2"/>
      <x:c r="AE548" s="2"/>
      <x:c r="AF548" s="2"/>
      <x:c r="AG548" s="2"/>
      <x:c r="AH548" s="2"/>
      <x:c r="AI548" s="2"/>
      <x:c r="AJ548" s="2"/>
      <x:c r="AK548" s="2"/>
      <x:c r="AL548" s="2"/>
      <x:c r="AM548" s="2"/>
      <x:c r="AN548" s="2"/>
      <x:c r="AO548" s="2"/>
      <x:c r="AP548" s="2"/>
      <x:c r="AQ548" s="2"/>
      <x:c r="AR548" s="2"/>
      <x:c r="AS548" s="2"/>
    </x:row>
    <x:row r="549">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c r="AA549" s="2"/>
      <x:c r="AB549" s="2"/>
      <x:c r="AC549" s="2"/>
      <x:c r="AD549" s="2"/>
      <x:c r="AE549" s="2"/>
      <x:c r="AF549" s="2"/>
      <x:c r="AG549" s="2"/>
      <x:c r="AH549" s="2"/>
      <x:c r="AI549" s="2"/>
      <x:c r="AJ549" s="2"/>
      <x:c r="AK549" s="2"/>
      <x:c r="AL549" s="2"/>
      <x:c r="AM549" s="2"/>
      <x:c r="AN549" s="2"/>
      <x:c r="AO549" s="2"/>
      <x:c r="AP549" s="2"/>
      <x:c r="AQ549" s="2"/>
      <x:c r="AR549" s="2"/>
      <x:c r="AS549" s="2"/>
    </x:row>
    <x:row r="550">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c r="AA550" s="2"/>
      <x:c r="AB550" s="2"/>
      <x:c r="AC550" s="2"/>
      <x:c r="AD550" s="2"/>
      <x:c r="AE550" s="2"/>
      <x:c r="AF550" s="2"/>
      <x:c r="AG550" s="2"/>
      <x:c r="AH550" s="2"/>
      <x:c r="AI550" s="2"/>
      <x:c r="AJ550" s="2"/>
      <x:c r="AK550" s="2"/>
      <x:c r="AL550" s="2"/>
      <x:c r="AM550" s="2"/>
      <x:c r="AN550" s="2"/>
      <x:c r="AO550" s="2"/>
      <x:c r="AP550" s="2"/>
      <x:c r="AQ550" s="2"/>
      <x:c r="AR550" s="2"/>
      <x:c r="AS550" s="2"/>
    </x:row>
    <x:row r="551">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c r="AA551" s="2"/>
      <x:c r="AB551" s="2"/>
      <x:c r="AC551" s="2"/>
      <x:c r="AD551" s="2"/>
      <x:c r="AE551" s="2"/>
      <x:c r="AF551" s="2"/>
      <x:c r="AG551" s="2"/>
      <x:c r="AH551" s="2"/>
      <x:c r="AI551" s="2"/>
      <x:c r="AJ551" s="2"/>
      <x:c r="AK551" s="2"/>
      <x:c r="AL551" s="2"/>
      <x:c r="AM551" s="2"/>
      <x:c r="AN551" s="2"/>
      <x:c r="AO551" s="2"/>
      <x:c r="AP551" s="2"/>
      <x:c r="AQ551" s="2"/>
      <x:c r="AR551" s="2"/>
      <x:c r="AS551" s="2"/>
    </x:row>
    <x:row r="55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c r="AA552" s="2"/>
      <x:c r="AB552" s="2"/>
      <x:c r="AC552" s="2"/>
      <x:c r="AD552" s="2"/>
      <x:c r="AE552" s="2"/>
      <x:c r="AF552" s="2"/>
      <x:c r="AG552" s="2"/>
      <x:c r="AH552" s="2"/>
      <x:c r="AI552" s="2"/>
      <x:c r="AJ552" s="2"/>
      <x:c r="AK552" s="2"/>
      <x:c r="AL552" s="2"/>
      <x:c r="AM552" s="2"/>
      <x:c r="AN552" s="2"/>
      <x:c r="AO552" s="2"/>
      <x:c r="AP552" s="2"/>
      <x:c r="AQ552" s="2"/>
      <x:c r="AR552" s="2"/>
      <x:c r="AS552" s="2"/>
    </x:row>
    <x:row r="553">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c r="AA553" s="2"/>
      <x:c r="AB553" s="2"/>
      <x:c r="AC553" s="2"/>
      <x:c r="AD553" s="2"/>
      <x:c r="AE553" s="2"/>
      <x:c r="AF553" s="2"/>
      <x:c r="AG553" s="2"/>
      <x:c r="AH553" s="2"/>
      <x:c r="AI553" s="2"/>
      <x:c r="AJ553" s="2"/>
      <x:c r="AK553" s="2"/>
      <x:c r="AL553" s="2"/>
      <x:c r="AM553" s="2"/>
      <x:c r="AN553" s="2"/>
      <x:c r="AO553" s="2"/>
      <x:c r="AP553" s="2"/>
      <x:c r="AQ553" s="2"/>
      <x:c r="AR553" s="2"/>
      <x:c r="AS553" s="2"/>
    </x:row>
    <x:row r="554">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c r="AA554" s="2"/>
      <x:c r="AB554" s="2"/>
      <x:c r="AC554" s="2"/>
      <x:c r="AD554" s="2"/>
      <x:c r="AE554" s="2"/>
      <x:c r="AF554" s="2"/>
      <x:c r="AG554" s="2"/>
      <x:c r="AH554" s="2"/>
      <x:c r="AI554" s="2"/>
      <x:c r="AJ554" s="2"/>
      <x:c r="AK554" s="2"/>
      <x:c r="AL554" s="2"/>
      <x:c r="AM554" s="2"/>
      <x:c r="AN554" s="2"/>
      <x:c r="AO554" s="2"/>
      <x:c r="AP554" s="2"/>
      <x:c r="AQ554" s="2"/>
      <x:c r="AR554" s="2"/>
      <x:c r="AS554" s="2"/>
    </x:row>
    <x:row r="555">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c r="AA555" s="2"/>
      <x:c r="AB555" s="2"/>
      <x:c r="AC555" s="2"/>
      <x:c r="AD555" s="2"/>
      <x:c r="AE555" s="2"/>
      <x:c r="AF555" s="2"/>
      <x:c r="AG555" s="2"/>
      <x:c r="AH555" s="2"/>
      <x:c r="AI555" s="2"/>
      <x:c r="AJ555" s="2"/>
      <x:c r="AK555" s="2"/>
      <x:c r="AL555" s="2"/>
      <x:c r="AM555" s="2"/>
      <x:c r="AN555" s="2"/>
      <x:c r="AO555" s="2"/>
      <x:c r="AP555" s="2"/>
      <x:c r="AQ555" s="2"/>
      <x:c r="AR555" s="2"/>
      <x:c r="AS555" s="2"/>
    </x:row>
    <x:row r="556">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c r="AA556" s="2"/>
      <x:c r="AB556" s="2"/>
      <x:c r="AC556" s="2"/>
      <x:c r="AD556" s="2"/>
      <x:c r="AE556" s="2"/>
      <x:c r="AF556" s="2"/>
      <x:c r="AG556" s="2"/>
      <x:c r="AH556" s="2"/>
      <x:c r="AI556" s="2"/>
      <x:c r="AJ556" s="2"/>
      <x:c r="AK556" s="2"/>
      <x:c r="AL556" s="2"/>
      <x:c r="AM556" s="2"/>
      <x:c r="AN556" s="2"/>
      <x:c r="AO556" s="2"/>
      <x:c r="AP556" s="2"/>
      <x:c r="AQ556" s="2"/>
      <x:c r="AR556" s="2"/>
      <x:c r="AS556" s="2"/>
    </x:row>
    <x:row r="557">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c r="AA557" s="2"/>
      <x:c r="AB557" s="2"/>
      <x:c r="AC557" s="2"/>
      <x:c r="AD557" s="2"/>
      <x:c r="AE557" s="2"/>
      <x:c r="AF557" s="2"/>
      <x:c r="AG557" s="2"/>
      <x:c r="AH557" s="2"/>
      <x:c r="AI557" s="2"/>
      <x:c r="AJ557" s="2"/>
      <x:c r="AK557" s="2"/>
      <x:c r="AL557" s="2"/>
      <x:c r="AM557" s="2"/>
      <x:c r="AN557" s="2"/>
      <x:c r="AO557" s="2"/>
      <x:c r="AP557" s="2"/>
      <x:c r="AQ557" s="2"/>
      <x:c r="AR557" s="2"/>
      <x:c r="AS557" s="2"/>
    </x:row>
    <x:row r="558">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c r="AA558" s="2"/>
      <x:c r="AB558" s="2"/>
      <x:c r="AC558" s="2"/>
      <x:c r="AD558" s="2"/>
      <x:c r="AE558" s="2"/>
      <x:c r="AF558" s="2"/>
      <x:c r="AG558" s="2"/>
      <x:c r="AH558" s="2"/>
      <x:c r="AI558" s="2"/>
      <x:c r="AJ558" s="2"/>
      <x:c r="AK558" s="2"/>
      <x:c r="AL558" s="2"/>
      <x:c r="AM558" s="2"/>
      <x:c r="AN558" s="2"/>
      <x:c r="AO558" s="2"/>
      <x:c r="AP558" s="2"/>
      <x:c r="AQ558" s="2"/>
      <x:c r="AR558" s="2"/>
      <x:c r="AS558" s="2"/>
    </x:row>
    <x:row r="559">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c r="AA559" s="2"/>
      <x:c r="AB559" s="2"/>
      <x:c r="AC559" s="2"/>
      <x:c r="AD559" s="2"/>
      <x:c r="AE559" s="2"/>
      <x:c r="AF559" s="2"/>
      <x:c r="AG559" s="2"/>
      <x:c r="AH559" s="2"/>
      <x:c r="AI559" s="2"/>
      <x:c r="AJ559" s="2"/>
      <x:c r="AK559" s="2"/>
      <x:c r="AL559" s="2"/>
      <x:c r="AM559" s="2"/>
      <x:c r="AN559" s="2"/>
      <x:c r="AO559" s="2"/>
      <x:c r="AP559" s="2"/>
      <x:c r="AQ559" s="2"/>
      <x:c r="AR559" s="2"/>
      <x:c r="AS559" s="2"/>
    </x:row>
    <x:row r="560">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c r="AA560" s="2"/>
      <x:c r="AB560" s="2"/>
      <x:c r="AC560" s="2"/>
      <x:c r="AD560" s="2"/>
      <x:c r="AE560" s="2"/>
      <x:c r="AF560" s="2"/>
      <x:c r="AG560" s="2"/>
      <x:c r="AH560" s="2"/>
      <x:c r="AI560" s="2"/>
      <x:c r="AJ560" s="2"/>
      <x:c r="AK560" s="2"/>
      <x:c r="AL560" s="2"/>
      <x:c r="AM560" s="2"/>
      <x:c r="AN560" s="2"/>
      <x:c r="AO560" s="2"/>
      <x:c r="AP560" s="2"/>
      <x:c r="AQ560" s="2"/>
      <x:c r="AR560" s="2"/>
      <x:c r="AS560" s="2"/>
    </x:row>
    <x:row r="561">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c r="AA561" s="2"/>
      <x:c r="AB561" s="2"/>
      <x:c r="AC561" s="2"/>
      <x:c r="AD561" s="2"/>
      <x:c r="AE561" s="2"/>
      <x:c r="AF561" s="2"/>
      <x:c r="AG561" s="2"/>
      <x:c r="AH561" s="2"/>
      <x:c r="AI561" s="2"/>
      <x:c r="AJ561" s="2"/>
      <x:c r="AK561" s="2"/>
      <x:c r="AL561" s="2"/>
      <x:c r="AM561" s="2"/>
      <x:c r="AN561" s="2"/>
      <x:c r="AO561" s="2"/>
      <x:c r="AP561" s="2"/>
      <x:c r="AQ561" s="2"/>
      <x:c r="AR561" s="2"/>
      <x:c r="AS561" s="2"/>
    </x:row>
    <x:row r="56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c r="AA562" s="2"/>
      <x:c r="AB562" s="2"/>
      <x:c r="AC562" s="2"/>
      <x:c r="AD562" s="2"/>
      <x:c r="AE562" s="2"/>
      <x:c r="AF562" s="2"/>
      <x:c r="AG562" s="2"/>
      <x:c r="AH562" s="2"/>
      <x:c r="AI562" s="2"/>
      <x:c r="AJ562" s="2"/>
      <x:c r="AK562" s="2"/>
      <x:c r="AL562" s="2"/>
      <x:c r="AM562" s="2"/>
      <x:c r="AN562" s="2"/>
      <x:c r="AO562" s="2"/>
      <x:c r="AP562" s="2"/>
      <x:c r="AQ562" s="2"/>
      <x:c r="AR562" s="2"/>
      <x:c r="AS562" s="2"/>
    </x:row>
    <x:row r="563">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c r="AA563" s="2"/>
      <x:c r="AB563" s="2"/>
      <x:c r="AC563" s="2"/>
      <x:c r="AD563" s="2"/>
      <x:c r="AE563" s="2"/>
      <x:c r="AF563" s="2"/>
      <x:c r="AG563" s="2"/>
      <x:c r="AH563" s="2"/>
      <x:c r="AI563" s="2"/>
      <x:c r="AJ563" s="2"/>
      <x:c r="AK563" s="2"/>
      <x:c r="AL563" s="2"/>
      <x:c r="AM563" s="2"/>
      <x:c r="AN563" s="2"/>
      <x:c r="AO563" s="2"/>
      <x:c r="AP563" s="2"/>
      <x:c r="AQ563" s="2"/>
      <x:c r="AR563" s="2"/>
      <x:c r="AS563" s="2"/>
    </x:row>
    <x:row r="564">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c r="AA564" s="2"/>
      <x:c r="AB564" s="2"/>
      <x:c r="AC564" s="2"/>
      <x:c r="AD564" s="2"/>
      <x:c r="AE564" s="2"/>
      <x:c r="AF564" s="2"/>
      <x:c r="AG564" s="2"/>
      <x:c r="AH564" s="2"/>
      <x:c r="AI564" s="2"/>
      <x:c r="AJ564" s="2"/>
      <x:c r="AK564" s="2"/>
      <x:c r="AL564" s="2"/>
      <x:c r="AM564" s="2"/>
      <x:c r="AN564" s="2"/>
      <x:c r="AO564" s="2"/>
      <x:c r="AP564" s="2"/>
      <x:c r="AQ564" s="2"/>
      <x:c r="AR564" s="2"/>
      <x:c r="AS564" s="2"/>
    </x:row>
    <x:row r="565">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c r="AA565" s="2"/>
      <x:c r="AB565" s="2"/>
      <x:c r="AC565" s="2"/>
      <x:c r="AD565" s="2"/>
      <x:c r="AE565" s="2"/>
      <x:c r="AF565" s="2"/>
      <x:c r="AG565" s="2"/>
      <x:c r="AH565" s="2"/>
      <x:c r="AI565" s="2"/>
      <x:c r="AJ565" s="2"/>
      <x:c r="AK565" s="2"/>
      <x:c r="AL565" s="2"/>
      <x:c r="AM565" s="2"/>
      <x:c r="AN565" s="2"/>
      <x:c r="AO565" s="2"/>
      <x:c r="AP565" s="2"/>
      <x:c r="AQ565" s="2"/>
      <x:c r="AR565" s="2"/>
      <x:c r="AS565" s="2"/>
    </x:row>
    <x:row r="566">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c r="AA566" s="2"/>
      <x:c r="AB566" s="2"/>
      <x:c r="AC566" s="2"/>
      <x:c r="AD566" s="2"/>
      <x:c r="AE566" s="2"/>
      <x:c r="AF566" s="2"/>
      <x:c r="AG566" s="2"/>
      <x:c r="AH566" s="2"/>
      <x:c r="AI566" s="2"/>
      <x:c r="AJ566" s="2"/>
      <x:c r="AK566" s="2"/>
      <x:c r="AL566" s="2"/>
      <x:c r="AM566" s="2"/>
      <x:c r="AN566" s="2"/>
      <x:c r="AO566" s="2"/>
      <x:c r="AP566" s="2"/>
      <x:c r="AQ566" s="2"/>
      <x:c r="AR566" s="2"/>
      <x:c r="AS566" s="2"/>
    </x:row>
    <x:row r="567">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c r="AA567" s="2"/>
      <x:c r="AB567" s="2"/>
      <x:c r="AC567" s="2"/>
      <x:c r="AD567" s="2"/>
      <x:c r="AE567" s="2"/>
      <x:c r="AF567" s="2"/>
      <x:c r="AG567" s="2"/>
      <x:c r="AH567" s="2"/>
      <x:c r="AI567" s="2"/>
      <x:c r="AJ567" s="2"/>
      <x:c r="AK567" s="2"/>
      <x:c r="AL567" s="2"/>
      <x:c r="AM567" s="2"/>
      <x:c r="AN567" s="2"/>
      <x:c r="AO567" s="2"/>
      <x:c r="AP567" s="2"/>
      <x:c r="AQ567" s="2"/>
      <x:c r="AR567" s="2"/>
      <x:c r="AS567" s="2"/>
    </x:row>
    <x:row r="568">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c r="AA568" s="2"/>
      <x:c r="AB568" s="2"/>
      <x:c r="AC568" s="2"/>
      <x:c r="AD568" s="2"/>
      <x:c r="AE568" s="2"/>
      <x:c r="AF568" s="2"/>
      <x:c r="AG568" s="2"/>
      <x:c r="AH568" s="2"/>
      <x:c r="AI568" s="2"/>
      <x:c r="AJ568" s="2"/>
      <x:c r="AK568" s="2"/>
      <x:c r="AL568" s="2"/>
      <x:c r="AM568" s="2"/>
      <x:c r="AN568" s="2"/>
      <x:c r="AO568" s="2"/>
      <x:c r="AP568" s="2"/>
      <x:c r="AQ568" s="2"/>
      <x:c r="AR568" s="2"/>
      <x:c r="AS568" s="2"/>
    </x:row>
    <x:row r="569">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c r="AA569" s="2"/>
      <x:c r="AB569" s="2"/>
      <x:c r="AC569" s="2"/>
      <x:c r="AD569" s="2"/>
      <x:c r="AE569" s="2"/>
      <x:c r="AF569" s="2"/>
      <x:c r="AG569" s="2"/>
      <x:c r="AH569" s="2"/>
      <x:c r="AI569" s="2"/>
      <x:c r="AJ569" s="2"/>
      <x:c r="AK569" s="2"/>
      <x:c r="AL569" s="2"/>
      <x:c r="AM569" s="2"/>
      <x:c r="AN569" s="2"/>
      <x:c r="AO569" s="2"/>
      <x:c r="AP569" s="2"/>
      <x:c r="AQ569" s="2"/>
      <x:c r="AR569" s="2"/>
      <x:c r="AS569" s="2"/>
    </x:row>
    <x:row r="570">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c r="AA570" s="2"/>
      <x:c r="AB570" s="2"/>
      <x:c r="AC570" s="2"/>
      <x:c r="AD570" s="2"/>
      <x:c r="AE570" s="2"/>
      <x:c r="AF570" s="2"/>
      <x:c r="AG570" s="2"/>
      <x:c r="AH570" s="2"/>
      <x:c r="AI570" s="2"/>
      <x:c r="AJ570" s="2"/>
      <x:c r="AK570" s="2"/>
      <x:c r="AL570" s="2"/>
      <x:c r="AM570" s="2"/>
      <x:c r="AN570" s="2"/>
      <x:c r="AO570" s="2"/>
      <x:c r="AP570" s="2"/>
      <x:c r="AQ570" s="2"/>
      <x:c r="AR570" s="2"/>
      <x:c r="AS570" s="2"/>
    </x:row>
    <x:row r="571">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c r="AA571" s="2"/>
      <x:c r="AB571" s="2"/>
      <x:c r="AC571" s="2"/>
      <x:c r="AD571" s="2"/>
      <x:c r="AE571" s="2"/>
      <x:c r="AF571" s="2"/>
      <x:c r="AG571" s="2"/>
      <x:c r="AH571" s="2"/>
      <x:c r="AI571" s="2"/>
      <x:c r="AJ571" s="2"/>
      <x:c r="AK571" s="2"/>
      <x:c r="AL571" s="2"/>
      <x:c r="AM571" s="2"/>
      <x:c r="AN571" s="2"/>
      <x:c r="AO571" s="2"/>
      <x:c r="AP571" s="2"/>
      <x:c r="AQ571" s="2"/>
      <x:c r="AR571" s="2"/>
      <x:c r="AS571" s="2"/>
    </x:row>
    <x:row r="57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c r="AA572" s="2"/>
      <x:c r="AB572" s="2"/>
      <x:c r="AC572" s="2"/>
      <x:c r="AD572" s="2"/>
      <x:c r="AE572" s="2"/>
      <x:c r="AF572" s="2"/>
      <x:c r="AG572" s="2"/>
      <x:c r="AH572" s="2"/>
      <x:c r="AI572" s="2"/>
      <x:c r="AJ572" s="2"/>
      <x:c r="AK572" s="2"/>
      <x:c r="AL572" s="2"/>
      <x:c r="AM572" s="2"/>
      <x:c r="AN572" s="2"/>
      <x:c r="AO572" s="2"/>
      <x:c r="AP572" s="2"/>
      <x:c r="AQ572" s="2"/>
      <x:c r="AR572" s="2"/>
      <x:c r="AS572" s="2"/>
    </x:row>
    <x:row r="573">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c r="AA573" s="2"/>
      <x:c r="AB573" s="2"/>
      <x:c r="AC573" s="2"/>
      <x:c r="AD573" s="2"/>
      <x:c r="AE573" s="2"/>
      <x:c r="AF573" s="2"/>
      <x:c r="AG573" s="2"/>
      <x:c r="AH573" s="2"/>
      <x:c r="AI573" s="2"/>
      <x:c r="AJ573" s="2"/>
      <x:c r="AK573" s="2"/>
      <x:c r="AL573" s="2"/>
      <x:c r="AM573" s="2"/>
      <x:c r="AN573" s="2"/>
      <x:c r="AO573" s="2"/>
      <x:c r="AP573" s="2"/>
      <x:c r="AQ573" s="2"/>
      <x:c r="AR573" s="2"/>
      <x:c r="AS573" s="2"/>
    </x:row>
    <x:row r="574">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c r="AA574" s="2"/>
      <x:c r="AB574" s="2"/>
      <x:c r="AC574" s="2"/>
      <x:c r="AD574" s="2"/>
      <x:c r="AE574" s="2"/>
      <x:c r="AF574" s="2"/>
      <x:c r="AG574" s="2"/>
      <x:c r="AH574" s="2"/>
      <x:c r="AI574" s="2"/>
      <x:c r="AJ574" s="2"/>
      <x:c r="AK574" s="2"/>
      <x:c r="AL574" s="2"/>
      <x:c r="AM574" s="2"/>
      <x:c r="AN574" s="2"/>
      <x:c r="AO574" s="2"/>
      <x:c r="AP574" s="2"/>
      <x:c r="AQ574" s="2"/>
      <x:c r="AR574" s="2"/>
      <x:c r="AS574" s="2"/>
    </x:row>
    <x:row r="575">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c r="AA575" s="2"/>
      <x:c r="AB575" s="2"/>
      <x:c r="AC575" s="2"/>
      <x:c r="AD575" s="2"/>
      <x:c r="AE575" s="2"/>
      <x:c r="AF575" s="2"/>
      <x:c r="AG575" s="2"/>
      <x:c r="AH575" s="2"/>
      <x:c r="AI575" s="2"/>
      <x:c r="AJ575" s="2"/>
      <x:c r="AK575" s="2"/>
      <x:c r="AL575" s="2"/>
      <x:c r="AM575" s="2"/>
      <x:c r="AN575" s="2"/>
      <x:c r="AO575" s="2"/>
      <x:c r="AP575" s="2"/>
      <x:c r="AQ575" s="2"/>
      <x:c r="AR575" s="2"/>
      <x:c r="AS575" s="2"/>
    </x:row>
    <x:row r="576">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c r="AA576" s="2"/>
      <x:c r="AB576" s="2"/>
      <x:c r="AC576" s="2"/>
      <x:c r="AD576" s="2"/>
      <x:c r="AE576" s="2"/>
      <x:c r="AF576" s="2"/>
      <x:c r="AG576" s="2"/>
      <x:c r="AH576" s="2"/>
      <x:c r="AI576" s="2"/>
      <x:c r="AJ576" s="2"/>
      <x:c r="AK576" s="2"/>
      <x:c r="AL576" s="2"/>
      <x:c r="AM576" s="2"/>
      <x:c r="AN576" s="2"/>
      <x:c r="AO576" s="2"/>
      <x:c r="AP576" s="2"/>
      <x:c r="AQ576" s="2"/>
      <x:c r="AR576" s="2"/>
      <x:c r="AS576" s="2"/>
    </x:row>
    <x:row r="577">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c r="AA577" s="2"/>
      <x:c r="AB577" s="2"/>
      <x:c r="AC577" s="2"/>
      <x:c r="AD577" s="2"/>
      <x:c r="AE577" s="2"/>
      <x:c r="AF577" s="2"/>
      <x:c r="AG577" s="2"/>
      <x:c r="AH577" s="2"/>
      <x:c r="AI577" s="2"/>
      <x:c r="AJ577" s="2"/>
      <x:c r="AK577" s="2"/>
      <x:c r="AL577" s="2"/>
      <x:c r="AM577" s="2"/>
      <x:c r="AN577" s="2"/>
      <x:c r="AO577" s="2"/>
      <x:c r="AP577" s="2"/>
      <x:c r="AQ577" s="2"/>
      <x:c r="AR577" s="2"/>
      <x:c r="AS577" s="2"/>
    </x:row>
    <x:row r="578">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c r="AA578" s="2"/>
      <x:c r="AB578" s="2"/>
      <x:c r="AC578" s="2"/>
      <x:c r="AD578" s="2"/>
      <x:c r="AE578" s="2"/>
      <x:c r="AF578" s="2"/>
      <x:c r="AG578" s="2"/>
      <x:c r="AH578" s="2"/>
      <x:c r="AI578" s="2"/>
      <x:c r="AJ578" s="2"/>
      <x:c r="AK578" s="2"/>
      <x:c r="AL578" s="2"/>
      <x:c r="AM578" s="2"/>
      <x:c r="AN578" s="2"/>
      <x:c r="AO578" s="2"/>
      <x:c r="AP578" s="2"/>
      <x:c r="AQ578" s="2"/>
      <x:c r="AR578" s="2"/>
      <x:c r="AS578" s="2"/>
    </x:row>
    <x:row r="579">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c r="AA579" s="2"/>
      <x:c r="AB579" s="2"/>
      <x:c r="AC579" s="2"/>
      <x:c r="AD579" s="2"/>
      <x:c r="AE579" s="2"/>
      <x:c r="AF579" s="2"/>
      <x:c r="AG579" s="2"/>
      <x:c r="AH579" s="2"/>
      <x:c r="AI579" s="2"/>
      <x:c r="AJ579" s="2"/>
      <x:c r="AK579" s="2"/>
      <x:c r="AL579" s="2"/>
      <x:c r="AM579" s="2"/>
      <x:c r="AN579" s="2"/>
      <x:c r="AO579" s="2"/>
      <x:c r="AP579" s="2"/>
      <x:c r="AQ579" s="2"/>
      <x:c r="AR579" s="2"/>
      <x:c r="AS579" s="2"/>
    </x:row>
    <x:row r="580">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c r="AA580" s="2"/>
      <x:c r="AB580" s="2"/>
      <x:c r="AC580" s="2"/>
      <x:c r="AD580" s="2"/>
      <x:c r="AE580" s="2"/>
      <x:c r="AF580" s="2"/>
      <x:c r="AG580" s="2"/>
      <x:c r="AH580" s="2"/>
      <x:c r="AI580" s="2"/>
      <x:c r="AJ580" s="2"/>
      <x:c r="AK580" s="2"/>
      <x:c r="AL580" s="2"/>
      <x:c r="AM580" s="2"/>
      <x:c r="AN580" s="2"/>
      <x:c r="AO580" s="2"/>
      <x:c r="AP580" s="2"/>
      <x:c r="AQ580" s="2"/>
      <x:c r="AR580" s="2"/>
      <x:c r="AS580" s="2"/>
    </x:row>
    <x:row r="581">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c r="AA581" s="2"/>
      <x:c r="AB581" s="2"/>
      <x:c r="AC581" s="2"/>
      <x:c r="AD581" s="2"/>
      <x:c r="AE581" s="2"/>
      <x:c r="AF581" s="2"/>
      <x:c r="AG581" s="2"/>
      <x:c r="AH581" s="2"/>
      <x:c r="AI581" s="2"/>
      <x:c r="AJ581" s="2"/>
      <x:c r="AK581" s="2"/>
      <x:c r="AL581" s="2"/>
      <x:c r="AM581" s="2"/>
      <x:c r="AN581" s="2"/>
      <x:c r="AO581" s="2"/>
      <x:c r="AP581" s="2"/>
      <x:c r="AQ581" s="2"/>
      <x:c r="AR581" s="2"/>
      <x:c r="AS581" s="2"/>
    </x:row>
    <x:row r="58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c r="AA582" s="2"/>
      <x:c r="AB582" s="2"/>
      <x:c r="AC582" s="2"/>
      <x:c r="AD582" s="2"/>
      <x:c r="AE582" s="2"/>
      <x:c r="AF582" s="2"/>
      <x:c r="AG582" s="2"/>
      <x:c r="AH582" s="2"/>
      <x:c r="AI582" s="2"/>
      <x:c r="AJ582" s="2"/>
      <x:c r="AK582" s="2"/>
      <x:c r="AL582" s="2"/>
      <x:c r="AM582" s="2"/>
      <x:c r="AN582" s="2"/>
      <x:c r="AO582" s="2"/>
      <x:c r="AP582" s="2"/>
      <x:c r="AQ582" s="2"/>
      <x:c r="AR582" s="2"/>
      <x:c r="AS582" s="2"/>
    </x:row>
    <x:row r="583">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c r="AA583" s="2"/>
      <x:c r="AB583" s="2"/>
      <x:c r="AC583" s="2"/>
      <x:c r="AD583" s="2"/>
      <x:c r="AE583" s="2"/>
      <x:c r="AF583" s="2"/>
      <x:c r="AG583" s="2"/>
      <x:c r="AH583" s="2"/>
      <x:c r="AI583" s="2"/>
      <x:c r="AJ583" s="2"/>
      <x:c r="AK583" s="2"/>
      <x:c r="AL583" s="2"/>
      <x:c r="AM583" s="2"/>
      <x:c r="AN583" s="2"/>
      <x:c r="AO583" s="2"/>
      <x:c r="AP583" s="2"/>
      <x:c r="AQ583" s="2"/>
      <x:c r="AR583" s="2"/>
      <x:c r="AS583" s="2"/>
    </x:row>
    <x:row r="584">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c r="AA584" s="2"/>
      <x:c r="AB584" s="2"/>
      <x:c r="AC584" s="2"/>
      <x:c r="AD584" s="2"/>
      <x:c r="AE584" s="2"/>
      <x:c r="AF584" s="2"/>
      <x:c r="AG584" s="2"/>
      <x:c r="AH584" s="2"/>
      <x:c r="AI584" s="2"/>
      <x:c r="AJ584" s="2"/>
      <x:c r="AK584" s="2"/>
      <x:c r="AL584" s="2"/>
      <x:c r="AM584" s="2"/>
      <x:c r="AN584" s="2"/>
      <x:c r="AO584" s="2"/>
      <x:c r="AP584" s="2"/>
      <x:c r="AQ584" s="2"/>
      <x:c r="AR584" s="2"/>
      <x:c r="AS584" s="2"/>
    </x:row>
    <x:row r="585">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c r="AA585" s="2"/>
      <x:c r="AB585" s="2"/>
      <x:c r="AC585" s="2"/>
      <x:c r="AD585" s="2"/>
      <x:c r="AE585" s="2"/>
      <x:c r="AF585" s="2"/>
      <x:c r="AG585" s="2"/>
      <x:c r="AH585" s="2"/>
      <x:c r="AI585" s="2"/>
      <x:c r="AJ585" s="2"/>
      <x:c r="AK585" s="2"/>
      <x:c r="AL585" s="2"/>
      <x:c r="AM585" s="2"/>
      <x:c r="AN585" s="2"/>
      <x:c r="AO585" s="2"/>
      <x:c r="AP585" s="2"/>
      <x:c r="AQ585" s="2"/>
      <x:c r="AR585" s="2"/>
      <x:c r="AS585" s="2"/>
    </x:row>
    <x:row r="586">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c r="AA586" s="2"/>
      <x:c r="AB586" s="2"/>
      <x:c r="AC586" s="2"/>
      <x:c r="AD586" s="2"/>
      <x:c r="AE586" s="2"/>
      <x:c r="AF586" s="2"/>
      <x:c r="AG586" s="2"/>
      <x:c r="AH586" s="2"/>
      <x:c r="AI586" s="2"/>
      <x:c r="AJ586" s="2"/>
      <x:c r="AK586" s="2"/>
      <x:c r="AL586" s="2"/>
      <x:c r="AM586" s="2"/>
      <x:c r="AN586" s="2"/>
      <x:c r="AO586" s="2"/>
      <x:c r="AP586" s="2"/>
      <x:c r="AQ586" s="2"/>
      <x:c r="AR586" s="2"/>
      <x:c r="AS586" s="2"/>
    </x:row>
    <x:row r="587">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c r="AA587" s="2"/>
      <x:c r="AB587" s="2"/>
      <x:c r="AC587" s="2"/>
      <x:c r="AD587" s="2"/>
      <x:c r="AE587" s="2"/>
      <x:c r="AF587" s="2"/>
      <x:c r="AG587" s="2"/>
      <x:c r="AH587" s="2"/>
      <x:c r="AI587" s="2"/>
      <x:c r="AJ587" s="2"/>
      <x:c r="AK587" s="2"/>
      <x:c r="AL587" s="2"/>
      <x:c r="AM587" s="2"/>
      <x:c r="AN587" s="2"/>
      <x:c r="AO587" s="2"/>
      <x:c r="AP587" s="2"/>
      <x:c r="AQ587" s="2"/>
      <x:c r="AR587" s="2"/>
      <x:c r="AS587" s="2"/>
    </x:row>
    <x:row r="588">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c r="AA588" s="2"/>
      <x:c r="AB588" s="2"/>
      <x:c r="AC588" s="2"/>
      <x:c r="AD588" s="2"/>
      <x:c r="AE588" s="2"/>
      <x:c r="AF588" s="2"/>
      <x:c r="AG588" s="2"/>
      <x:c r="AH588" s="2"/>
      <x:c r="AI588" s="2"/>
      <x:c r="AJ588" s="2"/>
      <x:c r="AK588" s="2"/>
      <x:c r="AL588" s="2"/>
      <x:c r="AM588" s="2"/>
      <x:c r="AN588" s="2"/>
      <x:c r="AO588" s="2"/>
      <x:c r="AP588" s="2"/>
      <x:c r="AQ588" s="2"/>
      <x:c r="AR588" s="2"/>
      <x:c r="AS588" s="2"/>
    </x:row>
    <x:row r="589">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c r="AA589" s="2"/>
      <x:c r="AB589" s="2"/>
      <x:c r="AC589" s="2"/>
      <x:c r="AD589" s="2"/>
      <x:c r="AE589" s="2"/>
      <x:c r="AF589" s="2"/>
      <x:c r="AG589" s="2"/>
      <x:c r="AH589" s="2"/>
      <x:c r="AI589" s="2"/>
      <x:c r="AJ589" s="2"/>
      <x:c r="AK589" s="2"/>
      <x:c r="AL589" s="2"/>
      <x:c r="AM589" s="2"/>
      <x:c r="AN589" s="2"/>
      <x:c r="AO589" s="2"/>
      <x:c r="AP589" s="2"/>
      <x:c r="AQ589" s="2"/>
      <x:c r="AR589" s="2"/>
      <x:c r="AS589" s="2"/>
    </x:row>
    <x:row r="590">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c r="AA590" s="2"/>
      <x:c r="AB590" s="2"/>
      <x:c r="AC590" s="2"/>
      <x:c r="AD590" s="2"/>
      <x:c r="AE590" s="2"/>
      <x:c r="AF590" s="2"/>
      <x:c r="AG590" s="2"/>
      <x:c r="AH590" s="2"/>
      <x:c r="AI590" s="2"/>
      <x:c r="AJ590" s="2"/>
      <x:c r="AK590" s="2"/>
      <x:c r="AL590" s="2"/>
      <x:c r="AM590" s="2"/>
      <x:c r="AN590" s="2"/>
      <x:c r="AO590" s="2"/>
      <x:c r="AP590" s="2"/>
      <x:c r="AQ590" s="2"/>
      <x:c r="AR590" s="2"/>
      <x:c r="AS590" s="2"/>
    </x:row>
    <x:row r="591">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c r="AA591" s="2"/>
      <x:c r="AB591" s="2"/>
      <x:c r="AC591" s="2"/>
      <x:c r="AD591" s="2"/>
      <x:c r="AE591" s="2"/>
      <x:c r="AF591" s="2"/>
      <x:c r="AG591" s="2"/>
      <x:c r="AH591" s="2"/>
      <x:c r="AI591" s="2"/>
      <x:c r="AJ591" s="2"/>
      <x:c r="AK591" s="2"/>
      <x:c r="AL591" s="2"/>
      <x:c r="AM591" s="2"/>
      <x:c r="AN591" s="2"/>
      <x:c r="AO591" s="2"/>
      <x:c r="AP591" s="2"/>
      <x:c r="AQ591" s="2"/>
      <x:c r="AR591" s="2"/>
      <x:c r="AS591" s="2"/>
    </x:row>
    <x:row r="59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c r="AA592" s="2"/>
      <x:c r="AB592" s="2"/>
      <x:c r="AC592" s="2"/>
      <x:c r="AD592" s="2"/>
      <x:c r="AE592" s="2"/>
      <x:c r="AF592" s="2"/>
      <x:c r="AG592" s="2"/>
      <x:c r="AH592" s="2"/>
      <x:c r="AI592" s="2"/>
      <x:c r="AJ592" s="2"/>
      <x:c r="AK592" s="2"/>
      <x:c r="AL592" s="2"/>
      <x:c r="AM592" s="2"/>
      <x:c r="AN592" s="2"/>
      <x:c r="AO592" s="2"/>
      <x:c r="AP592" s="2"/>
      <x:c r="AQ592" s="2"/>
      <x:c r="AR592" s="2"/>
      <x:c r="AS592" s="2"/>
    </x:row>
    <x:row r="593">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c r="AA593" s="2"/>
      <x:c r="AB593" s="2"/>
      <x:c r="AC593" s="2"/>
      <x:c r="AD593" s="2"/>
      <x:c r="AE593" s="2"/>
      <x:c r="AF593" s="2"/>
      <x:c r="AG593" s="2"/>
      <x:c r="AH593" s="2"/>
      <x:c r="AI593" s="2"/>
      <x:c r="AJ593" s="2"/>
      <x:c r="AK593" s="2"/>
      <x:c r="AL593" s="2"/>
      <x:c r="AM593" s="2"/>
      <x:c r="AN593" s="2"/>
      <x:c r="AO593" s="2"/>
      <x:c r="AP593" s="2"/>
      <x:c r="AQ593" s="2"/>
      <x:c r="AR593" s="2"/>
      <x:c r="AS593" s="2"/>
    </x:row>
    <x:row r="594">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c r="AA594" s="2"/>
      <x:c r="AB594" s="2"/>
      <x:c r="AC594" s="2"/>
      <x:c r="AD594" s="2"/>
      <x:c r="AE594" s="2"/>
      <x:c r="AF594" s="2"/>
      <x:c r="AG594" s="2"/>
      <x:c r="AH594" s="2"/>
      <x:c r="AI594" s="2"/>
      <x:c r="AJ594" s="2"/>
      <x:c r="AK594" s="2"/>
      <x:c r="AL594" s="2"/>
      <x:c r="AM594" s="2"/>
      <x:c r="AN594" s="2"/>
      <x:c r="AO594" s="2"/>
      <x:c r="AP594" s="2"/>
      <x:c r="AQ594" s="2"/>
      <x:c r="AR594" s="2"/>
      <x:c r="AS594" s="2"/>
    </x:row>
    <x:row r="595">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c r="AA595" s="2"/>
      <x:c r="AB595" s="2"/>
      <x:c r="AC595" s="2"/>
      <x:c r="AD595" s="2"/>
      <x:c r="AE595" s="2"/>
      <x:c r="AF595" s="2"/>
      <x:c r="AG595" s="2"/>
      <x:c r="AH595" s="2"/>
      <x:c r="AI595" s="2"/>
      <x:c r="AJ595" s="2"/>
      <x:c r="AK595" s="2"/>
      <x:c r="AL595" s="2"/>
      <x:c r="AM595" s="2"/>
      <x:c r="AN595" s="2"/>
      <x:c r="AO595" s="2"/>
      <x:c r="AP595" s="2"/>
      <x:c r="AQ595" s="2"/>
      <x:c r="AR595" s="2"/>
      <x:c r="AS595" s="2"/>
    </x:row>
    <x:row r="596">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c r="AA596" s="2"/>
      <x:c r="AB596" s="2"/>
      <x:c r="AC596" s="2"/>
      <x:c r="AD596" s="2"/>
      <x:c r="AE596" s="2"/>
      <x:c r="AF596" s="2"/>
      <x:c r="AG596" s="2"/>
      <x:c r="AH596" s="2"/>
      <x:c r="AI596" s="2"/>
      <x:c r="AJ596" s="2"/>
      <x:c r="AK596" s="2"/>
      <x:c r="AL596" s="2"/>
      <x:c r="AM596" s="2"/>
      <x:c r="AN596" s="2"/>
      <x:c r="AO596" s="2"/>
      <x:c r="AP596" s="2"/>
      <x:c r="AQ596" s="2"/>
      <x:c r="AR596" s="2"/>
      <x:c r="AS596" s="2"/>
    </x:row>
    <x:row r="597">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c r="AA597" s="2"/>
      <x:c r="AB597" s="2"/>
      <x:c r="AC597" s="2"/>
      <x:c r="AD597" s="2"/>
      <x:c r="AE597" s="2"/>
      <x:c r="AF597" s="2"/>
      <x:c r="AG597" s="2"/>
      <x:c r="AH597" s="2"/>
      <x:c r="AI597" s="2"/>
      <x:c r="AJ597" s="2"/>
      <x:c r="AK597" s="2"/>
      <x:c r="AL597" s="2"/>
      <x:c r="AM597" s="2"/>
      <x:c r="AN597" s="2"/>
      <x:c r="AO597" s="2"/>
      <x:c r="AP597" s="2"/>
      <x:c r="AQ597" s="2"/>
      <x:c r="AR597" s="2"/>
      <x:c r="AS597" s="2"/>
    </x:row>
    <x:row r="598">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c r="AA598" s="2"/>
      <x:c r="AB598" s="2"/>
      <x:c r="AC598" s="2"/>
      <x:c r="AD598" s="2"/>
      <x:c r="AE598" s="2"/>
      <x:c r="AF598" s="2"/>
      <x:c r="AG598" s="2"/>
      <x:c r="AH598" s="2"/>
      <x:c r="AI598" s="2"/>
      <x:c r="AJ598" s="2"/>
      <x:c r="AK598" s="2"/>
      <x:c r="AL598" s="2"/>
      <x:c r="AM598" s="2"/>
      <x:c r="AN598" s="2"/>
      <x:c r="AO598" s="2"/>
      <x:c r="AP598" s="2"/>
      <x:c r="AQ598" s="2"/>
      <x:c r="AR598" s="2"/>
      <x:c r="AS598" s="2"/>
    </x:row>
    <x:row r="599">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c r="AA599" s="2"/>
      <x:c r="AB599" s="2"/>
      <x:c r="AC599" s="2"/>
      <x:c r="AD599" s="2"/>
      <x:c r="AE599" s="2"/>
      <x:c r="AF599" s="2"/>
      <x:c r="AG599" s="2"/>
      <x:c r="AH599" s="2"/>
      <x:c r="AI599" s="2"/>
      <x:c r="AJ599" s="2"/>
      <x:c r="AK599" s="2"/>
      <x:c r="AL599" s="2"/>
      <x:c r="AM599" s="2"/>
      <x:c r="AN599" s="2"/>
      <x:c r="AO599" s="2"/>
      <x:c r="AP599" s="2"/>
      <x:c r="AQ599" s="2"/>
      <x:c r="AR599" s="2"/>
      <x:c r="AS599" s="2"/>
    </x:row>
    <x:row r="600">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c r="AA600" s="2"/>
      <x:c r="AB600" s="2"/>
      <x:c r="AC600" s="2"/>
      <x:c r="AD600" s="2"/>
      <x:c r="AE600" s="2"/>
      <x:c r="AF600" s="2"/>
      <x:c r="AG600" s="2"/>
      <x:c r="AH600" s="2"/>
      <x:c r="AI600" s="2"/>
      <x:c r="AJ600" s="2"/>
      <x:c r="AK600" s="2"/>
      <x:c r="AL600" s="2"/>
      <x:c r="AM600" s="2"/>
      <x:c r="AN600" s="2"/>
      <x:c r="AO600" s="2"/>
      <x:c r="AP600" s="2"/>
      <x:c r="AQ600" s="2"/>
      <x:c r="AR600" s="2"/>
      <x:c r="AS600" s="2"/>
    </x:row>
    <x:row r="601">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c r="AA601" s="2"/>
      <x:c r="AB601" s="2"/>
      <x:c r="AC601" s="2"/>
      <x:c r="AD601" s="2"/>
      <x:c r="AE601" s="2"/>
      <x:c r="AF601" s="2"/>
      <x:c r="AG601" s="2"/>
      <x:c r="AH601" s="2"/>
      <x:c r="AI601" s="2"/>
      <x:c r="AJ601" s="2"/>
      <x:c r="AK601" s="2"/>
      <x:c r="AL601" s="2"/>
      <x:c r="AM601" s="2"/>
      <x:c r="AN601" s="2"/>
      <x:c r="AO601" s="2"/>
      <x:c r="AP601" s="2"/>
      <x:c r="AQ601" s="2"/>
      <x:c r="AR601" s="2"/>
      <x:c r="AS601" s="2"/>
    </x:row>
    <x:row r="60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c r="AA602" s="2"/>
      <x:c r="AB602" s="2"/>
      <x:c r="AC602" s="2"/>
      <x:c r="AD602" s="2"/>
      <x:c r="AE602" s="2"/>
      <x:c r="AF602" s="2"/>
      <x:c r="AG602" s="2"/>
      <x:c r="AH602" s="2"/>
      <x:c r="AI602" s="2"/>
      <x:c r="AJ602" s="2"/>
      <x:c r="AK602" s="2"/>
      <x:c r="AL602" s="2"/>
      <x:c r="AM602" s="2"/>
      <x:c r="AN602" s="2"/>
      <x:c r="AO602" s="2"/>
      <x:c r="AP602" s="2"/>
      <x:c r="AQ602" s="2"/>
      <x:c r="AR602" s="2"/>
      <x:c r="AS602" s="2"/>
    </x:row>
    <x:row r="603">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c r="AA603" s="2"/>
      <x:c r="AB603" s="2"/>
      <x:c r="AC603" s="2"/>
      <x:c r="AD603" s="2"/>
      <x:c r="AE603" s="2"/>
      <x:c r="AF603" s="2"/>
      <x:c r="AG603" s="2"/>
      <x:c r="AH603" s="2"/>
      <x:c r="AI603" s="2"/>
      <x:c r="AJ603" s="2"/>
      <x:c r="AK603" s="2"/>
      <x:c r="AL603" s="2"/>
      <x:c r="AM603" s="2"/>
      <x:c r="AN603" s="2"/>
      <x:c r="AO603" s="2"/>
      <x:c r="AP603" s="2"/>
      <x:c r="AQ603" s="2"/>
      <x:c r="AR603" s="2"/>
      <x:c r="AS603" s="2"/>
    </x:row>
    <x:row r="604">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c r="AA604" s="2"/>
      <x:c r="AB604" s="2"/>
      <x:c r="AC604" s="2"/>
      <x:c r="AD604" s="2"/>
      <x:c r="AE604" s="2"/>
      <x:c r="AF604" s="2"/>
      <x:c r="AG604" s="2"/>
      <x:c r="AH604" s="2"/>
      <x:c r="AI604" s="2"/>
      <x:c r="AJ604" s="2"/>
      <x:c r="AK604" s="2"/>
      <x:c r="AL604" s="2"/>
      <x:c r="AM604" s="2"/>
      <x:c r="AN604" s="2"/>
      <x:c r="AO604" s="2"/>
      <x:c r="AP604" s="2"/>
      <x:c r="AQ604" s="2"/>
      <x:c r="AR604" s="2"/>
      <x:c r="AS604" s="2"/>
    </x:row>
    <x:row r="605">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c r="AA605" s="2"/>
      <x:c r="AB605" s="2"/>
      <x:c r="AC605" s="2"/>
      <x:c r="AD605" s="2"/>
      <x:c r="AE605" s="2"/>
      <x:c r="AF605" s="2"/>
      <x:c r="AG605" s="2"/>
      <x:c r="AH605" s="2"/>
      <x:c r="AI605" s="2"/>
      <x:c r="AJ605" s="2"/>
      <x:c r="AK605" s="2"/>
      <x:c r="AL605" s="2"/>
      <x:c r="AM605" s="2"/>
      <x:c r="AN605" s="2"/>
      <x:c r="AO605" s="2"/>
      <x:c r="AP605" s="2"/>
      <x:c r="AQ605" s="2"/>
      <x:c r="AR605" s="2"/>
      <x:c r="AS605" s="2"/>
    </x:row>
    <x:row r="606">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c r="AA606" s="2"/>
      <x:c r="AB606" s="2"/>
      <x:c r="AC606" s="2"/>
      <x:c r="AD606" s="2"/>
      <x:c r="AE606" s="2"/>
      <x:c r="AF606" s="2"/>
      <x:c r="AG606" s="2"/>
      <x:c r="AH606" s="2"/>
      <x:c r="AI606" s="2"/>
      <x:c r="AJ606" s="2"/>
      <x:c r="AK606" s="2"/>
      <x:c r="AL606" s="2"/>
      <x:c r="AM606" s="2"/>
      <x:c r="AN606" s="2"/>
      <x:c r="AO606" s="2"/>
      <x:c r="AP606" s="2"/>
      <x:c r="AQ606" s="2"/>
      <x:c r="AR606" s="2"/>
      <x:c r="AS606" s="2"/>
    </x:row>
    <x:row r="607">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c r="AA607" s="2"/>
      <x:c r="AB607" s="2"/>
      <x:c r="AC607" s="2"/>
      <x:c r="AD607" s="2"/>
      <x:c r="AE607" s="2"/>
      <x:c r="AF607" s="2"/>
      <x:c r="AG607" s="2"/>
      <x:c r="AH607" s="2"/>
      <x:c r="AI607" s="2"/>
      <x:c r="AJ607" s="2"/>
      <x:c r="AK607" s="2"/>
      <x:c r="AL607" s="2"/>
      <x:c r="AM607" s="2"/>
      <x:c r="AN607" s="2"/>
      <x:c r="AO607" s="2"/>
      <x:c r="AP607" s="2"/>
      <x:c r="AQ607" s="2"/>
      <x:c r="AR607" s="2"/>
      <x:c r="AS607" s="2"/>
    </x:row>
    <x:row r="608">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c r="AA608" s="2"/>
      <x:c r="AB608" s="2"/>
      <x:c r="AC608" s="2"/>
      <x:c r="AD608" s="2"/>
      <x:c r="AE608" s="2"/>
      <x:c r="AF608" s="2"/>
      <x:c r="AG608" s="2"/>
      <x:c r="AH608" s="2"/>
      <x:c r="AI608" s="2"/>
      <x:c r="AJ608" s="2"/>
      <x:c r="AK608" s="2"/>
      <x:c r="AL608" s="2"/>
      <x:c r="AM608" s="2"/>
      <x:c r="AN608" s="2"/>
      <x:c r="AO608" s="2"/>
      <x:c r="AP608" s="2"/>
      <x:c r="AQ608" s="2"/>
      <x:c r="AR608" s="2"/>
      <x:c r="AS608" s="2"/>
    </x:row>
    <x:row r="609">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c r="AA609" s="2"/>
      <x:c r="AB609" s="2"/>
      <x:c r="AC609" s="2"/>
      <x:c r="AD609" s="2"/>
      <x:c r="AE609" s="2"/>
      <x:c r="AF609" s="2"/>
      <x:c r="AG609" s="2"/>
      <x:c r="AH609" s="2"/>
      <x:c r="AI609" s="2"/>
      <x:c r="AJ609" s="2"/>
      <x:c r="AK609" s="2"/>
      <x:c r="AL609" s="2"/>
      <x:c r="AM609" s="2"/>
      <x:c r="AN609" s="2"/>
      <x:c r="AO609" s="2"/>
      <x:c r="AP609" s="2"/>
      <x:c r="AQ609" s="2"/>
      <x:c r="AR609" s="2"/>
      <x:c r="AS609" s="2"/>
    </x:row>
    <x:row r="610">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c r="AA610" s="2"/>
      <x:c r="AB610" s="2"/>
      <x:c r="AC610" s="2"/>
      <x:c r="AD610" s="2"/>
      <x:c r="AE610" s="2"/>
      <x:c r="AF610" s="2"/>
      <x:c r="AG610" s="2"/>
      <x:c r="AH610" s="2"/>
      <x:c r="AI610" s="2"/>
      <x:c r="AJ610" s="2"/>
      <x:c r="AK610" s="2"/>
      <x:c r="AL610" s="2"/>
      <x:c r="AM610" s="2"/>
      <x:c r="AN610" s="2"/>
      <x:c r="AO610" s="2"/>
      <x:c r="AP610" s="2"/>
      <x:c r="AQ610" s="2"/>
      <x:c r="AR610" s="2"/>
      <x:c r="AS610" s="2"/>
    </x:row>
    <x:row r="611">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c r="AA611" s="2"/>
      <x:c r="AB611" s="2"/>
      <x:c r="AC611" s="2"/>
      <x:c r="AD611" s="2"/>
      <x:c r="AE611" s="2"/>
      <x:c r="AF611" s="2"/>
      <x:c r="AG611" s="2"/>
      <x:c r="AH611" s="2"/>
      <x:c r="AI611" s="2"/>
      <x:c r="AJ611" s="2"/>
      <x:c r="AK611" s="2"/>
      <x:c r="AL611" s="2"/>
      <x:c r="AM611" s="2"/>
      <x:c r="AN611" s="2"/>
      <x:c r="AO611" s="2"/>
      <x:c r="AP611" s="2"/>
      <x:c r="AQ611" s="2"/>
      <x:c r="AR611" s="2"/>
      <x:c r="AS611" s="2"/>
    </x:row>
    <x:row r="61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c r="AA612" s="2"/>
      <x:c r="AB612" s="2"/>
      <x:c r="AC612" s="2"/>
      <x:c r="AD612" s="2"/>
      <x:c r="AE612" s="2"/>
      <x:c r="AF612" s="2"/>
      <x:c r="AG612" s="2"/>
      <x:c r="AH612" s="2"/>
      <x:c r="AI612" s="2"/>
      <x:c r="AJ612" s="2"/>
      <x:c r="AK612" s="2"/>
      <x:c r="AL612" s="2"/>
      <x:c r="AM612" s="2"/>
      <x:c r="AN612" s="2"/>
      <x:c r="AO612" s="2"/>
      <x:c r="AP612" s="2"/>
      <x:c r="AQ612" s="2"/>
      <x:c r="AR612" s="2"/>
      <x:c r="AS612" s="2"/>
    </x:row>
    <x:row r="613">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c r="AA613" s="2"/>
      <x:c r="AB613" s="2"/>
      <x:c r="AC613" s="2"/>
      <x:c r="AD613" s="2"/>
      <x:c r="AE613" s="2"/>
      <x:c r="AF613" s="2"/>
      <x:c r="AG613" s="2"/>
      <x:c r="AH613" s="2"/>
      <x:c r="AI613" s="2"/>
      <x:c r="AJ613" s="2"/>
      <x:c r="AK613" s="2"/>
      <x:c r="AL613" s="2"/>
      <x:c r="AM613" s="2"/>
      <x:c r="AN613" s="2"/>
      <x:c r="AO613" s="2"/>
      <x:c r="AP613" s="2"/>
      <x:c r="AQ613" s="2"/>
      <x:c r="AR613" s="2"/>
      <x:c r="AS613" s="2"/>
    </x:row>
    <x:row r="614">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c r="AA614" s="2"/>
      <x:c r="AB614" s="2"/>
      <x:c r="AC614" s="2"/>
      <x:c r="AD614" s="2"/>
      <x:c r="AE614" s="2"/>
      <x:c r="AF614" s="2"/>
      <x:c r="AG614" s="2"/>
      <x:c r="AH614" s="2"/>
      <x:c r="AI614" s="2"/>
      <x:c r="AJ614" s="2"/>
      <x:c r="AK614" s="2"/>
      <x:c r="AL614" s="2"/>
      <x:c r="AM614" s="2"/>
      <x:c r="AN614" s="2"/>
      <x:c r="AO614" s="2"/>
      <x:c r="AP614" s="2"/>
      <x:c r="AQ614" s="2"/>
      <x:c r="AR614" s="2"/>
      <x:c r="AS614" s="2"/>
    </x:row>
    <x:row r="615">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c r="AA615" s="2"/>
      <x:c r="AB615" s="2"/>
      <x:c r="AC615" s="2"/>
      <x:c r="AD615" s="2"/>
      <x:c r="AE615" s="2"/>
      <x:c r="AF615" s="2"/>
      <x:c r="AG615" s="2"/>
      <x:c r="AH615" s="2"/>
      <x:c r="AI615" s="2"/>
      <x:c r="AJ615" s="2"/>
      <x:c r="AK615" s="2"/>
      <x:c r="AL615" s="2"/>
      <x:c r="AM615" s="2"/>
      <x:c r="AN615" s="2"/>
      <x:c r="AO615" s="2"/>
      <x:c r="AP615" s="2"/>
      <x:c r="AQ615" s="2"/>
      <x:c r="AR615" s="2"/>
      <x:c r="AS615" s="2"/>
    </x:row>
    <x:row r="616">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c r="AA616" s="2"/>
      <x:c r="AB616" s="2"/>
      <x:c r="AC616" s="2"/>
      <x:c r="AD616" s="2"/>
      <x:c r="AE616" s="2"/>
      <x:c r="AF616" s="2"/>
      <x:c r="AG616" s="2"/>
      <x:c r="AH616" s="2"/>
      <x:c r="AI616" s="2"/>
      <x:c r="AJ616" s="2"/>
      <x:c r="AK616" s="2"/>
      <x:c r="AL616" s="2"/>
      <x:c r="AM616" s="2"/>
      <x:c r="AN616" s="2"/>
      <x:c r="AO616" s="2"/>
      <x:c r="AP616" s="2"/>
      <x:c r="AQ616" s="2"/>
      <x:c r="AR616" s="2"/>
      <x:c r="AS616" s="2"/>
    </x:row>
    <x:row r="617">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c r="AA617" s="2"/>
      <x:c r="AB617" s="2"/>
      <x:c r="AC617" s="2"/>
      <x:c r="AD617" s="2"/>
      <x:c r="AE617" s="2"/>
      <x:c r="AF617" s="2"/>
      <x:c r="AG617" s="2"/>
      <x:c r="AH617" s="2"/>
      <x:c r="AI617" s="2"/>
      <x:c r="AJ617" s="2"/>
      <x:c r="AK617" s="2"/>
      <x:c r="AL617" s="2"/>
      <x:c r="AM617" s="2"/>
      <x:c r="AN617" s="2"/>
      <x:c r="AO617" s="2"/>
      <x:c r="AP617" s="2"/>
      <x:c r="AQ617" s="2"/>
      <x:c r="AR617" s="2"/>
      <x:c r="AS617" s="2"/>
    </x:row>
    <x:row r="618">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c r="AA618" s="2"/>
      <x:c r="AB618" s="2"/>
      <x:c r="AC618" s="2"/>
      <x:c r="AD618" s="2"/>
      <x:c r="AE618" s="2"/>
      <x:c r="AF618" s="2"/>
      <x:c r="AG618" s="2"/>
      <x:c r="AH618" s="2"/>
      <x:c r="AI618" s="2"/>
      <x:c r="AJ618" s="2"/>
      <x:c r="AK618" s="2"/>
      <x:c r="AL618" s="2"/>
      <x:c r="AM618" s="2"/>
      <x:c r="AN618" s="2"/>
      <x:c r="AO618" s="2"/>
      <x:c r="AP618" s="2"/>
      <x:c r="AQ618" s="2"/>
      <x:c r="AR618" s="2"/>
      <x:c r="AS618" s="2"/>
    </x:row>
    <x:row r="619">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c r="AA619" s="2"/>
      <x:c r="AB619" s="2"/>
      <x:c r="AC619" s="2"/>
      <x:c r="AD619" s="2"/>
      <x:c r="AE619" s="2"/>
      <x:c r="AF619" s="2"/>
      <x:c r="AG619" s="2"/>
      <x:c r="AH619" s="2"/>
      <x:c r="AI619" s="2"/>
      <x:c r="AJ619" s="2"/>
      <x:c r="AK619" s="2"/>
      <x:c r="AL619" s="2"/>
      <x:c r="AM619" s="2"/>
      <x:c r="AN619" s="2"/>
      <x:c r="AO619" s="2"/>
      <x:c r="AP619" s="2"/>
      <x:c r="AQ619" s="2"/>
      <x:c r="AR619" s="2"/>
      <x:c r="AS619" s="2"/>
    </x:row>
    <x:row r="620">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c r="AA620" s="2"/>
      <x:c r="AB620" s="2"/>
      <x:c r="AC620" s="2"/>
      <x:c r="AD620" s="2"/>
      <x:c r="AE620" s="2"/>
      <x:c r="AF620" s="2"/>
      <x:c r="AG620" s="2"/>
      <x:c r="AH620" s="2"/>
      <x:c r="AI620" s="2"/>
      <x:c r="AJ620" s="2"/>
      <x:c r="AK620" s="2"/>
      <x:c r="AL620" s="2"/>
      <x:c r="AM620" s="2"/>
      <x:c r="AN620" s="2"/>
      <x:c r="AO620" s="2"/>
      <x:c r="AP620" s="2"/>
      <x:c r="AQ620" s="2"/>
      <x:c r="AR620" s="2"/>
      <x:c r="AS620" s="2"/>
    </x:row>
    <x:row r="621">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c r="AA621" s="2"/>
      <x:c r="AB621" s="2"/>
      <x:c r="AC621" s="2"/>
      <x:c r="AD621" s="2"/>
      <x:c r="AE621" s="2"/>
      <x:c r="AF621" s="2"/>
      <x:c r="AG621" s="2"/>
      <x:c r="AH621" s="2"/>
      <x:c r="AI621" s="2"/>
      <x:c r="AJ621" s="2"/>
      <x:c r="AK621" s="2"/>
      <x:c r="AL621" s="2"/>
      <x:c r="AM621" s="2"/>
      <x:c r="AN621" s="2"/>
      <x:c r="AO621" s="2"/>
      <x:c r="AP621" s="2"/>
      <x:c r="AQ621" s="2"/>
      <x:c r="AR621" s="2"/>
      <x:c r="AS621" s="2"/>
    </x:row>
    <x:row r="62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c r="AA622" s="2"/>
      <x:c r="AB622" s="2"/>
      <x:c r="AC622" s="2"/>
      <x:c r="AD622" s="2"/>
      <x:c r="AE622" s="2"/>
      <x:c r="AF622" s="2"/>
      <x:c r="AG622" s="2"/>
      <x:c r="AH622" s="2"/>
      <x:c r="AI622" s="2"/>
      <x:c r="AJ622" s="2"/>
      <x:c r="AK622" s="2"/>
      <x:c r="AL622" s="2"/>
      <x:c r="AM622" s="2"/>
      <x:c r="AN622" s="2"/>
      <x:c r="AO622" s="2"/>
      <x:c r="AP622" s="2"/>
      <x:c r="AQ622" s="2"/>
      <x:c r="AR622" s="2"/>
      <x:c r="AS622" s="2"/>
    </x:row>
    <x:row r="623">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c r="AA623" s="2"/>
      <x:c r="AB623" s="2"/>
      <x:c r="AC623" s="2"/>
      <x:c r="AD623" s="2"/>
      <x:c r="AE623" s="2"/>
      <x:c r="AF623" s="2"/>
      <x:c r="AG623" s="2"/>
      <x:c r="AH623" s="2"/>
      <x:c r="AI623" s="2"/>
      <x:c r="AJ623" s="2"/>
      <x:c r="AK623" s="2"/>
      <x:c r="AL623" s="2"/>
      <x:c r="AM623" s="2"/>
      <x:c r="AN623" s="2"/>
      <x:c r="AO623" s="2"/>
      <x:c r="AP623" s="2"/>
      <x:c r="AQ623" s="2"/>
      <x:c r="AR623" s="2"/>
      <x:c r="AS623" s="2"/>
    </x:row>
    <x:row r="624">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c r="AA624" s="2"/>
      <x:c r="AB624" s="2"/>
      <x:c r="AC624" s="2"/>
      <x:c r="AD624" s="2"/>
      <x:c r="AE624" s="2"/>
      <x:c r="AF624" s="2"/>
      <x:c r="AG624" s="2"/>
      <x:c r="AH624" s="2"/>
      <x:c r="AI624" s="2"/>
      <x:c r="AJ624" s="2"/>
      <x:c r="AK624" s="2"/>
      <x:c r="AL624" s="2"/>
      <x:c r="AM624" s="2"/>
      <x:c r="AN624" s="2"/>
      <x:c r="AO624" s="2"/>
      <x:c r="AP624" s="2"/>
      <x:c r="AQ624" s="2"/>
      <x:c r="AR624" s="2"/>
      <x:c r="AS624" s="2"/>
    </x:row>
    <x:row r="625">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c r="AA625" s="2"/>
      <x:c r="AB625" s="2"/>
      <x:c r="AC625" s="2"/>
      <x:c r="AD625" s="2"/>
      <x:c r="AE625" s="2"/>
      <x:c r="AF625" s="2"/>
      <x:c r="AG625" s="2"/>
      <x:c r="AH625" s="2"/>
      <x:c r="AI625" s="2"/>
      <x:c r="AJ625" s="2"/>
      <x:c r="AK625" s="2"/>
      <x:c r="AL625" s="2"/>
      <x:c r="AM625" s="2"/>
      <x:c r="AN625" s="2"/>
      <x:c r="AO625" s="2"/>
      <x:c r="AP625" s="2"/>
      <x:c r="AQ625" s="2"/>
      <x:c r="AR625" s="2"/>
      <x:c r="AS625" s="2"/>
    </x:row>
    <x:row r="626">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c r="AA626" s="2"/>
      <x:c r="AB626" s="2"/>
      <x:c r="AC626" s="2"/>
      <x:c r="AD626" s="2"/>
      <x:c r="AE626" s="2"/>
      <x:c r="AF626" s="2"/>
      <x:c r="AG626" s="2"/>
      <x:c r="AH626" s="2"/>
      <x:c r="AI626" s="2"/>
      <x:c r="AJ626" s="2"/>
      <x:c r="AK626" s="2"/>
      <x:c r="AL626" s="2"/>
      <x:c r="AM626" s="2"/>
      <x:c r="AN626" s="2"/>
      <x:c r="AO626" s="2"/>
      <x:c r="AP626" s="2"/>
      <x:c r="AQ626" s="2"/>
      <x:c r="AR626" s="2"/>
      <x:c r="AS626" s="2"/>
    </x:row>
    <x:row r="627">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c r="AA627" s="2"/>
      <x:c r="AB627" s="2"/>
      <x:c r="AC627" s="2"/>
      <x:c r="AD627" s="2"/>
      <x:c r="AE627" s="2"/>
      <x:c r="AF627" s="2"/>
      <x:c r="AG627" s="2"/>
      <x:c r="AH627" s="2"/>
      <x:c r="AI627" s="2"/>
      <x:c r="AJ627" s="2"/>
      <x:c r="AK627" s="2"/>
      <x:c r="AL627" s="2"/>
      <x:c r="AM627" s="2"/>
      <x:c r="AN627" s="2"/>
      <x:c r="AO627" s="2"/>
      <x:c r="AP627" s="2"/>
      <x:c r="AQ627" s="2"/>
      <x:c r="AR627" s="2"/>
      <x:c r="AS627" s="2"/>
    </x:row>
    <x:row r="628">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c r="AA628" s="2"/>
      <x:c r="AB628" s="2"/>
      <x:c r="AC628" s="2"/>
      <x:c r="AD628" s="2"/>
      <x:c r="AE628" s="2"/>
      <x:c r="AF628" s="2"/>
      <x:c r="AG628" s="2"/>
      <x:c r="AH628" s="2"/>
      <x:c r="AI628" s="2"/>
      <x:c r="AJ628" s="2"/>
      <x:c r="AK628" s="2"/>
      <x:c r="AL628" s="2"/>
      <x:c r="AM628" s="2"/>
      <x:c r="AN628" s="2"/>
      <x:c r="AO628" s="2"/>
      <x:c r="AP628" s="2"/>
      <x:c r="AQ628" s="2"/>
      <x:c r="AR628" s="2"/>
      <x:c r="AS628" s="2"/>
    </x:row>
    <x:row r="629">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c r="AA629" s="2"/>
      <x:c r="AB629" s="2"/>
      <x:c r="AC629" s="2"/>
      <x:c r="AD629" s="2"/>
      <x:c r="AE629" s="2"/>
      <x:c r="AF629" s="2"/>
      <x:c r="AG629" s="2"/>
      <x:c r="AH629" s="2"/>
      <x:c r="AI629" s="2"/>
      <x:c r="AJ629" s="2"/>
      <x:c r="AK629" s="2"/>
      <x:c r="AL629" s="2"/>
      <x:c r="AM629" s="2"/>
      <x:c r="AN629" s="2"/>
      <x:c r="AO629" s="2"/>
      <x:c r="AP629" s="2"/>
      <x:c r="AQ629" s="2"/>
      <x:c r="AR629" s="2"/>
      <x:c r="AS629" s="2"/>
    </x:row>
    <x:row r="630">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c r="AA630" s="2"/>
      <x:c r="AB630" s="2"/>
      <x:c r="AC630" s="2"/>
      <x:c r="AD630" s="2"/>
      <x:c r="AE630" s="2"/>
      <x:c r="AF630" s="2"/>
      <x:c r="AG630" s="2"/>
      <x:c r="AH630" s="2"/>
      <x:c r="AI630" s="2"/>
      <x:c r="AJ630" s="2"/>
      <x:c r="AK630" s="2"/>
      <x:c r="AL630" s="2"/>
      <x:c r="AM630" s="2"/>
      <x:c r="AN630" s="2"/>
      <x:c r="AO630" s="2"/>
      <x:c r="AP630" s="2"/>
      <x:c r="AQ630" s="2"/>
      <x:c r="AR630" s="2"/>
      <x:c r="AS630" s="2"/>
    </x:row>
    <x:row r="631">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c r="AA631" s="2"/>
      <x:c r="AB631" s="2"/>
      <x:c r="AC631" s="2"/>
      <x:c r="AD631" s="2"/>
      <x:c r="AE631" s="2"/>
      <x:c r="AF631" s="2"/>
      <x:c r="AG631" s="2"/>
      <x:c r="AH631" s="2"/>
      <x:c r="AI631" s="2"/>
      <x:c r="AJ631" s="2"/>
      <x:c r="AK631" s="2"/>
      <x:c r="AL631" s="2"/>
      <x:c r="AM631" s="2"/>
      <x:c r="AN631" s="2"/>
      <x:c r="AO631" s="2"/>
      <x:c r="AP631" s="2"/>
      <x:c r="AQ631" s="2"/>
      <x:c r="AR631" s="2"/>
      <x:c r="AS631" s="2"/>
    </x:row>
    <x:row r="63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c r="AA632" s="2"/>
      <x:c r="AB632" s="2"/>
      <x:c r="AC632" s="2"/>
      <x:c r="AD632" s="2"/>
      <x:c r="AE632" s="2"/>
      <x:c r="AF632" s="2"/>
      <x:c r="AG632" s="2"/>
      <x:c r="AH632" s="2"/>
      <x:c r="AI632" s="2"/>
      <x:c r="AJ632" s="2"/>
      <x:c r="AK632" s="2"/>
      <x:c r="AL632" s="2"/>
      <x:c r="AM632" s="2"/>
      <x:c r="AN632" s="2"/>
      <x:c r="AO632" s="2"/>
      <x:c r="AP632" s="2"/>
      <x:c r="AQ632" s="2"/>
      <x:c r="AR632" s="2"/>
      <x:c r="AS632" s="2"/>
    </x:row>
    <x:row r="633">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c r="AA633" s="2"/>
      <x:c r="AB633" s="2"/>
      <x:c r="AC633" s="2"/>
      <x:c r="AD633" s="2"/>
      <x:c r="AE633" s="2"/>
      <x:c r="AF633" s="2"/>
      <x:c r="AG633" s="2"/>
      <x:c r="AH633" s="2"/>
      <x:c r="AI633" s="2"/>
      <x:c r="AJ633" s="2"/>
      <x:c r="AK633" s="2"/>
      <x:c r="AL633" s="2"/>
      <x:c r="AM633" s="2"/>
      <x:c r="AN633" s="2"/>
      <x:c r="AO633" s="2"/>
      <x:c r="AP633" s="2"/>
      <x:c r="AQ633" s="2"/>
      <x:c r="AR633" s="2"/>
      <x:c r="AS633" s="2"/>
    </x:row>
    <x:row r="634">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c r="AA634" s="2"/>
      <x:c r="AB634" s="2"/>
      <x:c r="AC634" s="2"/>
      <x:c r="AD634" s="2"/>
      <x:c r="AE634" s="2"/>
      <x:c r="AF634" s="2"/>
      <x:c r="AG634" s="2"/>
      <x:c r="AH634" s="2"/>
      <x:c r="AI634" s="2"/>
      <x:c r="AJ634" s="2"/>
      <x:c r="AK634" s="2"/>
      <x:c r="AL634" s="2"/>
      <x:c r="AM634" s="2"/>
      <x:c r="AN634" s="2"/>
      <x:c r="AO634" s="2"/>
      <x:c r="AP634" s="2"/>
      <x:c r="AQ634" s="2"/>
      <x:c r="AR634" s="2"/>
      <x:c r="AS634" s="2"/>
    </x:row>
    <x:row r="635">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c r="AA635" s="2"/>
      <x:c r="AB635" s="2"/>
      <x:c r="AC635" s="2"/>
      <x:c r="AD635" s="2"/>
      <x:c r="AE635" s="2"/>
      <x:c r="AF635" s="2"/>
      <x:c r="AG635" s="2"/>
      <x:c r="AH635" s="2"/>
      <x:c r="AI635" s="2"/>
      <x:c r="AJ635" s="2"/>
      <x:c r="AK635" s="2"/>
      <x:c r="AL635" s="2"/>
      <x:c r="AM635" s="2"/>
      <x:c r="AN635" s="2"/>
      <x:c r="AO635" s="2"/>
      <x:c r="AP635" s="2"/>
      <x:c r="AQ635" s="2"/>
      <x:c r="AR635" s="2"/>
      <x:c r="AS635" s="2"/>
    </x:row>
    <x:row r="636">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c r="AA636" s="2"/>
      <x:c r="AB636" s="2"/>
      <x:c r="AC636" s="2"/>
      <x:c r="AD636" s="2"/>
      <x:c r="AE636" s="2"/>
      <x:c r="AF636" s="2"/>
      <x:c r="AG636" s="2"/>
      <x:c r="AH636" s="2"/>
      <x:c r="AI636" s="2"/>
      <x:c r="AJ636" s="2"/>
      <x:c r="AK636" s="2"/>
      <x:c r="AL636" s="2"/>
      <x:c r="AM636" s="2"/>
      <x:c r="AN636" s="2"/>
      <x:c r="AO636" s="2"/>
      <x:c r="AP636" s="2"/>
      <x:c r="AQ636" s="2"/>
      <x:c r="AR636" s="2"/>
      <x:c r="AS636" s="2"/>
    </x:row>
    <x:row r="637">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c r="AA637" s="2"/>
      <x:c r="AB637" s="2"/>
      <x:c r="AC637" s="2"/>
      <x:c r="AD637" s="2"/>
      <x:c r="AE637" s="2"/>
      <x:c r="AF637" s="2"/>
      <x:c r="AG637" s="2"/>
      <x:c r="AH637" s="2"/>
      <x:c r="AI637" s="2"/>
      <x:c r="AJ637" s="2"/>
      <x:c r="AK637" s="2"/>
      <x:c r="AL637" s="2"/>
      <x:c r="AM637" s="2"/>
      <x:c r="AN637" s="2"/>
      <x:c r="AO637" s="2"/>
      <x:c r="AP637" s="2"/>
      <x:c r="AQ637" s="2"/>
      <x:c r="AR637" s="2"/>
      <x:c r="AS637" s="2"/>
    </x:row>
    <x:row r="638">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c r="AA638" s="2"/>
      <x:c r="AB638" s="2"/>
      <x:c r="AC638" s="2"/>
      <x:c r="AD638" s="2"/>
      <x:c r="AE638" s="2"/>
      <x:c r="AF638" s="2"/>
      <x:c r="AG638" s="2"/>
      <x:c r="AH638" s="2"/>
      <x:c r="AI638" s="2"/>
      <x:c r="AJ638" s="2"/>
      <x:c r="AK638" s="2"/>
      <x:c r="AL638" s="2"/>
      <x:c r="AM638" s="2"/>
      <x:c r="AN638" s="2"/>
      <x:c r="AO638" s="2"/>
      <x:c r="AP638" s="2"/>
      <x:c r="AQ638" s="2"/>
      <x:c r="AR638" s="2"/>
      <x:c r="AS638" s="2"/>
    </x:row>
    <x:row r="639">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c r="AA639" s="2"/>
      <x:c r="AB639" s="2"/>
      <x:c r="AC639" s="2"/>
      <x:c r="AD639" s="2"/>
      <x:c r="AE639" s="2"/>
      <x:c r="AF639" s="2"/>
      <x:c r="AG639" s="2"/>
      <x:c r="AH639" s="2"/>
      <x:c r="AI639" s="2"/>
      <x:c r="AJ639" s="2"/>
      <x:c r="AK639" s="2"/>
      <x:c r="AL639" s="2"/>
      <x:c r="AM639" s="2"/>
      <x:c r="AN639" s="2"/>
      <x:c r="AO639" s="2"/>
      <x:c r="AP639" s="2"/>
      <x:c r="AQ639" s="2"/>
      <x:c r="AR639" s="2"/>
      <x:c r="AS639" s="2"/>
    </x:row>
    <x:row r="640">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c r="AA640" s="2"/>
      <x:c r="AB640" s="2"/>
      <x:c r="AC640" s="2"/>
      <x:c r="AD640" s="2"/>
      <x:c r="AE640" s="2"/>
      <x:c r="AF640" s="2"/>
      <x:c r="AG640" s="2"/>
      <x:c r="AH640" s="2"/>
      <x:c r="AI640" s="2"/>
      <x:c r="AJ640" s="2"/>
      <x:c r="AK640" s="2"/>
      <x:c r="AL640" s="2"/>
      <x:c r="AM640" s="2"/>
      <x:c r="AN640" s="2"/>
      <x:c r="AO640" s="2"/>
      <x:c r="AP640" s="2"/>
      <x:c r="AQ640" s="2"/>
      <x:c r="AR640" s="2"/>
      <x:c r="AS640" s="2"/>
    </x:row>
    <x:row r="641">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c r="AA641" s="2"/>
      <x:c r="AB641" s="2"/>
      <x:c r="AC641" s="2"/>
      <x:c r="AD641" s="2"/>
      <x:c r="AE641" s="2"/>
      <x:c r="AF641" s="2"/>
      <x:c r="AG641" s="2"/>
      <x:c r="AH641" s="2"/>
      <x:c r="AI641" s="2"/>
      <x:c r="AJ641" s="2"/>
      <x:c r="AK641" s="2"/>
      <x:c r="AL641" s="2"/>
      <x:c r="AM641" s="2"/>
      <x:c r="AN641" s="2"/>
      <x:c r="AO641" s="2"/>
      <x:c r="AP641" s="2"/>
      <x:c r="AQ641" s="2"/>
      <x:c r="AR641" s="2"/>
      <x:c r="AS641" s="2"/>
    </x:row>
    <x:row r="64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c r="AA642" s="2"/>
      <x:c r="AB642" s="2"/>
      <x:c r="AC642" s="2"/>
      <x:c r="AD642" s="2"/>
      <x:c r="AE642" s="2"/>
      <x:c r="AF642" s="2"/>
      <x:c r="AG642" s="2"/>
      <x:c r="AH642" s="2"/>
      <x:c r="AI642" s="2"/>
      <x:c r="AJ642" s="2"/>
      <x:c r="AK642" s="2"/>
      <x:c r="AL642" s="2"/>
      <x:c r="AM642" s="2"/>
      <x:c r="AN642" s="2"/>
      <x:c r="AO642" s="2"/>
      <x:c r="AP642" s="2"/>
      <x:c r="AQ642" s="2"/>
      <x:c r="AR642" s="2"/>
      <x:c r="AS642" s="2"/>
    </x:row>
    <x:row r="643">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c r="AA643" s="2"/>
      <x:c r="AB643" s="2"/>
      <x:c r="AC643" s="2"/>
      <x:c r="AD643" s="2"/>
      <x:c r="AE643" s="2"/>
      <x:c r="AF643" s="2"/>
      <x:c r="AG643" s="2"/>
      <x:c r="AH643" s="2"/>
      <x:c r="AI643" s="2"/>
      <x:c r="AJ643" s="2"/>
      <x:c r="AK643" s="2"/>
      <x:c r="AL643" s="2"/>
      <x:c r="AM643" s="2"/>
      <x:c r="AN643" s="2"/>
      <x:c r="AO643" s="2"/>
      <x:c r="AP643" s="2"/>
      <x:c r="AQ643" s="2"/>
      <x:c r="AR643" s="2"/>
      <x:c r="AS643" s="2"/>
    </x:row>
    <x:row r="644">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c r="AA644" s="2"/>
      <x:c r="AB644" s="2"/>
      <x:c r="AC644" s="2"/>
      <x:c r="AD644" s="2"/>
      <x:c r="AE644" s="2"/>
      <x:c r="AF644" s="2"/>
      <x:c r="AG644" s="2"/>
      <x:c r="AH644" s="2"/>
      <x:c r="AI644" s="2"/>
      <x:c r="AJ644" s="2"/>
      <x:c r="AK644" s="2"/>
      <x:c r="AL644" s="2"/>
      <x:c r="AM644" s="2"/>
      <x:c r="AN644" s="2"/>
      <x:c r="AO644" s="2"/>
      <x:c r="AP644" s="2"/>
      <x:c r="AQ644" s="2"/>
      <x:c r="AR644" s="2"/>
      <x:c r="AS644" s="2"/>
    </x:row>
    <x:row r="645">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c r="AA645" s="2"/>
      <x:c r="AB645" s="2"/>
      <x:c r="AC645" s="2"/>
      <x:c r="AD645" s="2"/>
      <x:c r="AE645" s="2"/>
      <x:c r="AF645" s="2"/>
      <x:c r="AG645" s="2"/>
      <x:c r="AH645" s="2"/>
      <x:c r="AI645" s="2"/>
      <x:c r="AJ645" s="2"/>
      <x:c r="AK645" s="2"/>
      <x:c r="AL645" s="2"/>
      <x:c r="AM645" s="2"/>
      <x:c r="AN645" s="2"/>
      <x:c r="AO645" s="2"/>
      <x:c r="AP645" s="2"/>
      <x:c r="AQ645" s="2"/>
      <x:c r="AR645" s="2"/>
      <x:c r="AS645" s="2"/>
    </x:row>
    <x:row r="646">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c r="AA646" s="2"/>
      <x:c r="AB646" s="2"/>
      <x:c r="AC646" s="2"/>
      <x:c r="AD646" s="2"/>
      <x:c r="AE646" s="2"/>
      <x:c r="AF646" s="2"/>
      <x:c r="AG646" s="2"/>
      <x:c r="AH646" s="2"/>
      <x:c r="AI646" s="2"/>
      <x:c r="AJ646" s="2"/>
      <x:c r="AK646" s="2"/>
      <x:c r="AL646" s="2"/>
      <x:c r="AM646" s="2"/>
      <x:c r="AN646" s="2"/>
      <x:c r="AO646" s="2"/>
      <x:c r="AP646" s="2"/>
      <x:c r="AQ646" s="2"/>
      <x:c r="AR646" s="2"/>
      <x:c r="AS646" s="2"/>
    </x:row>
    <x:row r="647">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c r="AA647" s="2"/>
      <x:c r="AB647" s="2"/>
      <x:c r="AC647" s="2"/>
      <x:c r="AD647" s="2"/>
      <x:c r="AE647" s="2"/>
      <x:c r="AF647" s="2"/>
      <x:c r="AG647" s="2"/>
      <x:c r="AH647" s="2"/>
      <x:c r="AI647" s="2"/>
      <x:c r="AJ647" s="2"/>
      <x:c r="AK647" s="2"/>
      <x:c r="AL647" s="2"/>
      <x:c r="AM647" s="2"/>
      <x:c r="AN647" s="2"/>
      <x:c r="AO647" s="2"/>
      <x:c r="AP647" s="2"/>
      <x:c r="AQ647" s="2"/>
      <x:c r="AR647" s="2"/>
      <x:c r="AS647" s="2"/>
    </x:row>
    <x:row r="648">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c r="AA648" s="2"/>
      <x:c r="AB648" s="2"/>
      <x:c r="AC648" s="2"/>
      <x:c r="AD648" s="2"/>
      <x:c r="AE648" s="2"/>
      <x:c r="AF648" s="2"/>
      <x:c r="AG648" s="2"/>
      <x:c r="AH648" s="2"/>
      <x:c r="AI648" s="2"/>
      <x:c r="AJ648" s="2"/>
      <x:c r="AK648" s="2"/>
      <x:c r="AL648" s="2"/>
      <x:c r="AM648" s="2"/>
      <x:c r="AN648" s="2"/>
      <x:c r="AO648" s="2"/>
      <x:c r="AP648" s="2"/>
      <x:c r="AQ648" s="2"/>
      <x:c r="AR648" s="2"/>
      <x:c r="AS648" s="2"/>
    </x:row>
    <x:row r="649">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c r="AA649" s="2"/>
      <x:c r="AB649" s="2"/>
      <x:c r="AC649" s="2"/>
      <x:c r="AD649" s="2"/>
      <x:c r="AE649" s="2"/>
      <x:c r="AF649" s="2"/>
      <x:c r="AG649" s="2"/>
      <x:c r="AH649" s="2"/>
      <x:c r="AI649" s="2"/>
      <x:c r="AJ649" s="2"/>
      <x:c r="AK649" s="2"/>
      <x:c r="AL649" s="2"/>
      <x:c r="AM649" s="2"/>
      <x:c r="AN649" s="2"/>
      <x:c r="AO649" s="2"/>
      <x:c r="AP649" s="2"/>
      <x:c r="AQ649" s="2"/>
      <x:c r="AR649" s="2"/>
      <x:c r="AS649" s="2"/>
    </x:row>
    <x:row r="650">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c r="AA650" s="2"/>
      <x:c r="AB650" s="2"/>
      <x:c r="AC650" s="2"/>
      <x:c r="AD650" s="2"/>
      <x:c r="AE650" s="2"/>
      <x:c r="AF650" s="2"/>
      <x:c r="AG650" s="2"/>
      <x:c r="AH650" s="2"/>
      <x:c r="AI650" s="2"/>
      <x:c r="AJ650" s="2"/>
      <x:c r="AK650" s="2"/>
      <x:c r="AL650" s="2"/>
      <x:c r="AM650" s="2"/>
      <x:c r="AN650" s="2"/>
      <x:c r="AO650" s="2"/>
      <x:c r="AP650" s="2"/>
      <x:c r="AQ650" s="2"/>
      <x:c r="AR650" s="2"/>
      <x:c r="AS650" s="2"/>
    </x:row>
    <x:row r="651">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c r="AA651" s="2"/>
      <x:c r="AB651" s="2"/>
      <x:c r="AC651" s="2"/>
      <x:c r="AD651" s="2"/>
      <x:c r="AE651" s="2"/>
      <x:c r="AF651" s="2"/>
      <x:c r="AG651" s="2"/>
      <x:c r="AH651" s="2"/>
      <x:c r="AI651" s="2"/>
      <x:c r="AJ651" s="2"/>
      <x:c r="AK651" s="2"/>
      <x:c r="AL651" s="2"/>
      <x:c r="AM651" s="2"/>
      <x:c r="AN651" s="2"/>
      <x:c r="AO651" s="2"/>
      <x:c r="AP651" s="2"/>
      <x:c r="AQ651" s="2"/>
      <x:c r="AR651" s="2"/>
      <x:c r="AS651" s="2"/>
    </x:row>
    <x:row r="65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c r="AA652" s="2"/>
      <x:c r="AB652" s="2"/>
      <x:c r="AC652" s="2"/>
      <x:c r="AD652" s="2"/>
      <x:c r="AE652" s="2"/>
      <x:c r="AF652" s="2"/>
      <x:c r="AG652" s="2"/>
      <x:c r="AH652" s="2"/>
      <x:c r="AI652" s="2"/>
      <x:c r="AJ652" s="2"/>
      <x:c r="AK652" s="2"/>
      <x:c r="AL652" s="2"/>
      <x:c r="AM652" s="2"/>
      <x:c r="AN652" s="2"/>
      <x:c r="AO652" s="2"/>
      <x:c r="AP652" s="2"/>
      <x:c r="AQ652" s="2"/>
      <x:c r="AR652" s="2"/>
      <x:c r="AS652" s="2"/>
    </x:row>
    <x:row r="653">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c r="AA653" s="2"/>
      <x:c r="AB653" s="2"/>
      <x:c r="AC653" s="2"/>
      <x:c r="AD653" s="2"/>
      <x:c r="AE653" s="2"/>
      <x:c r="AF653" s="2"/>
      <x:c r="AG653" s="2"/>
      <x:c r="AH653" s="2"/>
      <x:c r="AI653" s="2"/>
      <x:c r="AJ653" s="2"/>
      <x:c r="AK653" s="2"/>
      <x:c r="AL653" s="2"/>
      <x:c r="AM653" s="2"/>
      <x:c r="AN653" s="2"/>
      <x:c r="AO653" s="2"/>
      <x:c r="AP653" s="2"/>
      <x:c r="AQ653" s="2"/>
      <x:c r="AR653" s="2"/>
      <x:c r="AS653" s="2"/>
    </x:row>
    <x:row r="654">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c r="AA654" s="2"/>
      <x:c r="AB654" s="2"/>
      <x:c r="AC654" s="2"/>
      <x:c r="AD654" s="2"/>
      <x:c r="AE654" s="2"/>
      <x:c r="AF654" s="2"/>
      <x:c r="AG654" s="2"/>
      <x:c r="AH654" s="2"/>
      <x:c r="AI654" s="2"/>
      <x:c r="AJ654" s="2"/>
      <x:c r="AK654" s="2"/>
      <x:c r="AL654" s="2"/>
      <x:c r="AM654" s="2"/>
      <x:c r="AN654" s="2"/>
      <x:c r="AO654" s="2"/>
      <x:c r="AP654" s="2"/>
      <x:c r="AQ654" s="2"/>
      <x:c r="AR654" s="2"/>
      <x:c r="AS654" s="2"/>
    </x:row>
    <x:row r="655">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c r="AA655" s="2"/>
      <x:c r="AB655" s="2"/>
      <x:c r="AC655" s="2"/>
      <x:c r="AD655" s="2"/>
      <x:c r="AE655" s="2"/>
      <x:c r="AF655" s="2"/>
      <x:c r="AG655" s="2"/>
      <x:c r="AH655" s="2"/>
      <x:c r="AI655" s="2"/>
      <x:c r="AJ655" s="2"/>
      <x:c r="AK655" s="2"/>
      <x:c r="AL655" s="2"/>
      <x:c r="AM655" s="2"/>
      <x:c r="AN655" s="2"/>
      <x:c r="AO655" s="2"/>
      <x:c r="AP655" s="2"/>
      <x:c r="AQ655" s="2"/>
      <x:c r="AR655" s="2"/>
      <x:c r="AS655" s="2"/>
    </x:row>
    <x:row r="656">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c r="AA656" s="2"/>
      <x:c r="AB656" s="2"/>
      <x:c r="AC656" s="2"/>
      <x:c r="AD656" s="2"/>
      <x:c r="AE656" s="2"/>
      <x:c r="AF656" s="2"/>
      <x:c r="AG656" s="2"/>
      <x:c r="AH656" s="2"/>
      <x:c r="AI656" s="2"/>
      <x:c r="AJ656" s="2"/>
      <x:c r="AK656" s="2"/>
      <x:c r="AL656" s="2"/>
      <x:c r="AM656" s="2"/>
      <x:c r="AN656" s="2"/>
      <x:c r="AO656" s="2"/>
      <x:c r="AP656" s="2"/>
      <x:c r="AQ656" s="2"/>
      <x:c r="AR656" s="2"/>
      <x:c r="AS656" s="2"/>
    </x:row>
    <x:row r="657">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c r="AA657" s="2"/>
      <x:c r="AB657" s="2"/>
      <x:c r="AC657" s="2"/>
      <x:c r="AD657" s="2"/>
      <x:c r="AE657" s="2"/>
      <x:c r="AF657" s="2"/>
      <x:c r="AG657" s="2"/>
      <x:c r="AH657" s="2"/>
      <x:c r="AI657" s="2"/>
      <x:c r="AJ657" s="2"/>
      <x:c r="AK657" s="2"/>
      <x:c r="AL657" s="2"/>
      <x:c r="AM657" s="2"/>
      <x:c r="AN657" s="2"/>
      <x:c r="AO657" s="2"/>
      <x:c r="AP657" s="2"/>
      <x:c r="AQ657" s="2"/>
      <x:c r="AR657" s="2"/>
      <x:c r="AS657" s="2"/>
    </x:row>
    <x:row r="658">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c r="AA658" s="2"/>
      <x:c r="AB658" s="2"/>
      <x:c r="AC658" s="2"/>
      <x:c r="AD658" s="2"/>
      <x:c r="AE658" s="2"/>
      <x:c r="AF658" s="2"/>
      <x:c r="AG658" s="2"/>
      <x:c r="AH658" s="2"/>
      <x:c r="AI658" s="2"/>
      <x:c r="AJ658" s="2"/>
      <x:c r="AK658" s="2"/>
      <x:c r="AL658" s="2"/>
      <x:c r="AM658" s="2"/>
      <x:c r="AN658" s="2"/>
      <x:c r="AO658" s="2"/>
      <x:c r="AP658" s="2"/>
      <x:c r="AQ658" s="2"/>
      <x:c r="AR658" s="2"/>
      <x:c r="AS658" s="2"/>
    </x:row>
    <x:row r="659">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c r="AA659" s="2"/>
      <x:c r="AB659" s="2"/>
      <x:c r="AC659" s="2"/>
      <x:c r="AD659" s="2"/>
      <x:c r="AE659" s="2"/>
      <x:c r="AF659" s="2"/>
      <x:c r="AG659" s="2"/>
      <x:c r="AH659" s="2"/>
      <x:c r="AI659" s="2"/>
      <x:c r="AJ659" s="2"/>
      <x:c r="AK659" s="2"/>
      <x:c r="AL659" s="2"/>
      <x:c r="AM659" s="2"/>
      <x:c r="AN659" s="2"/>
      <x:c r="AO659" s="2"/>
      <x:c r="AP659" s="2"/>
      <x:c r="AQ659" s="2"/>
      <x:c r="AR659" s="2"/>
      <x:c r="AS659" s="2"/>
    </x:row>
    <x:row r="660">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c r="AA660" s="2"/>
      <x:c r="AB660" s="2"/>
      <x:c r="AC660" s="2"/>
      <x:c r="AD660" s="2"/>
      <x:c r="AE660" s="2"/>
      <x:c r="AF660" s="2"/>
      <x:c r="AG660" s="2"/>
      <x:c r="AH660" s="2"/>
      <x:c r="AI660" s="2"/>
      <x:c r="AJ660" s="2"/>
      <x:c r="AK660" s="2"/>
      <x:c r="AL660" s="2"/>
      <x:c r="AM660" s="2"/>
      <x:c r="AN660" s="2"/>
      <x:c r="AO660" s="2"/>
      <x:c r="AP660" s="2"/>
      <x:c r="AQ660" s="2"/>
      <x:c r="AR660" s="2"/>
      <x:c r="AS660" s="2"/>
    </x:row>
    <x:row r="661">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c r="AA661" s="2"/>
      <x:c r="AB661" s="2"/>
      <x:c r="AC661" s="2"/>
      <x:c r="AD661" s="2"/>
      <x:c r="AE661" s="2"/>
      <x:c r="AF661" s="2"/>
      <x:c r="AG661" s="2"/>
      <x:c r="AH661" s="2"/>
      <x:c r="AI661" s="2"/>
      <x:c r="AJ661" s="2"/>
      <x:c r="AK661" s="2"/>
      <x:c r="AL661" s="2"/>
      <x:c r="AM661" s="2"/>
      <x:c r="AN661" s="2"/>
      <x:c r="AO661" s="2"/>
      <x:c r="AP661" s="2"/>
      <x:c r="AQ661" s="2"/>
      <x:c r="AR661" s="2"/>
      <x:c r="AS661" s="2"/>
    </x:row>
    <x:row r="66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c r="AA662" s="2"/>
      <x:c r="AB662" s="2"/>
      <x:c r="AC662" s="2"/>
      <x:c r="AD662" s="2"/>
      <x:c r="AE662" s="2"/>
      <x:c r="AF662" s="2"/>
      <x:c r="AG662" s="2"/>
      <x:c r="AH662" s="2"/>
      <x:c r="AI662" s="2"/>
      <x:c r="AJ662" s="2"/>
      <x:c r="AK662" s="2"/>
      <x:c r="AL662" s="2"/>
      <x:c r="AM662" s="2"/>
      <x:c r="AN662" s="2"/>
      <x:c r="AO662" s="2"/>
      <x:c r="AP662" s="2"/>
      <x:c r="AQ662" s="2"/>
      <x:c r="AR662" s="2"/>
      <x:c r="AS662" s="2"/>
    </x:row>
    <x:row r="663">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c r="AA663" s="2"/>
      <x:c r="AB663" s="2"/>
      <x:c r="AC663" s="2"/>
      <x:c r="AD663" s="2"/>
      <x:c r="AE663" s="2"/>
      <x:c r="AF663" s="2"/>
      <x:c r="AG663" s="2"/>
      <x:c r="AH663" s="2"/>
      <x:c r="AI663" s="2"/>
      <x:c r="AJ663" s="2"/>
      <x:c r="AK663" s="2"/>
      <x:c r="AL663" s="2"/>
      <x:c r="AM663" s="2"/>
      <x:c r="AN663" s="2"/>
      <x:c r="AO663" s="2"/>
      <x:c r="AP663" s="2"/>
      <x:c r="AQ663" s="2"/>
      <x:c r="AR663" s="2"/>
      <x:c r="AS663" s="2"/>
    </x:row>
    <x:row r="664">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c r="AA664" s="2"/>
      <x:c r="AB664" s="2"/>
      <x:c r="AC664" s="2"/>
      <x:c r="AD664" s="2"/>
      <x:c r="AE664" s="2"/>
      <x:c r="AF664" s="2"/>
      <x:c r="AG664" s="2"/>
      <x:c r="AH664" s="2"/>
      <x:c r="AI664" s="2"/>
      <x:c r="AJ664" s="2"/>
      <x:c r="AK664" s="2"/>
      <x:c r="AL664" s="2"/>
      <x:c r="AM664" s="2"/>
      <x:c r="AN664" s="2"/>
      <x:c r="AO664" s="2"/>
      <x:c r="AP664" s="2"/>
      <x:c r="AQ664" s="2"/>
      <x:c r="AR664" s="2"/>
      <x:c r="AS664" s="2"/>
    </x:row>
    <x:row r="665">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c r="AA665" s="2"/>
      <x:c r="AB665" s="2"/>
      <x:c r="AC665" s="2"/>
      <x:c r="AD665" s="2"/>
      <x:c r="AE665" s="2"/>
      <x:c r="AF665" s="2"/>
      <x:c r="AG665" s="2"/>
      <x:c r="AH665" s="2"/>
      <x:c r="AI665" s="2"/>
      <x:c r="AJ665" s="2"/>
      <x:c r="AK665" s="2"/>
      <x:c r="AL665" s="2"/>
      <x:c r="AM665" s="2"/>
      <x:c r="AN665" s="2"/>
      <x:c r="AO665" s="2"/>
      <x:c r="AP665" s="2"/>
      <x:c r="AQ665" s="2"/>
      <x:c r="AR665" s="2"/>
      <x:c r="AS665" s="2"/>
    </x:row>
    <x:row r="666">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c r="AA666" s="2"/>
      <x:c r="AB666" s="2"/>
      <x:c r="AC666" s="2"/>
      <x:c r="AD666" s="2"/>
      <x:c r="AE666" s="2"/>
      <x:c r="AF666" s="2"/>
      <x:c r="AG666" s="2"/>
      <x:c r="AH666" s="2"/>
      <x:c r="AI666" s="2"/>
      <x:c r="AJ666" s="2"/>
      <x:c r="AK666" s="2"/>
      <x:c r="AL666" s="2"/>
      <x:c r="AM666" s="2"/>
      <x:c r="AN666" s="2"/>
      <x:c r="AO666" s="2"/>
      <x:c r="AP666" s="2"/>
      <x:c r="AQ666" s="2"/>
      <x:c r="AR666" s="2"/>
      <x:c r="AS666" s="2"/>
    </x:row>
    <x:row r="667">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c r="AA667" s="2"/>
      <x:c r="AB667" s="2"/>
      <x:c r="AC667" s="2"/>
      <x:c r="AD667" s="2"/>
      <x:c r="AE667" s="2"/>
      <x:c r="AF667" s="2"/>
      <x:c r="AG667" s="2"/>
      <x:c r="AH667" s="2"/>
      <x:c r="AI667" s="2"/>
      <x:c r="AJ667" s="2"/>
      <x:c r="AK667" s="2"/>
      <x:c r="AL667" s="2"/>
      <x:c r="AM667" s="2"/>
      <x:c r="AN667" s="2"/>
      <x:c r="AO667" s="2"/>
      <x:c r="AP667" s="2"/>
      <x:c r="AQ667" s="2"/>
      <x:c r="AR667" s="2"/>
      <x:c r="AS667" s="2"/>
    </x:row>
    <x:row r="668">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c r="AA668" s="2"/>
      <x:c r="AB668" s="2"/>
      <x:c r="AC668" s="2"/>
      <x:c r="AD668" s="2"/>
      <x:c r="AE668" s="2"/>
      <x:c r="AF668" s="2"/>
      <x:c r="AG668" s="2"/>
      <x:c r="AH668" s="2"/>
      <x:c r="AI668" s="2"/>
      <x:c r="AJ668" s="2"/>
      <x:c r="AK668" s="2"/>
      <x:c r="AL668" s="2"/>
      <x:c r="AM668" s="2"/>
      <x:c r="AN668" s="2"/>
      <x:c r="AO668" s="2"/>
      <x:c r="AP668" s="2"/>
      <x:c r="AQ668" s="2"/>
      <x:c r="AR668" s="2"/>
      <x:c r="AS668" s="2"/>
    </x:row>
    <x:row r="669">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c r="AA669" s="2"/>
      <x:c r="AB669" s="2"/>
      <x:c r="AC669" s="2"/>
      <x:c r="AD669" s="2"/>
      <x:c r="AE669" s="2"/>
      <x:c r="AF669" s="2"/>
      <x:c r="AG669" s="2"/>
      <x:c r="AH669" s="2"/>
      <x:c r="AI669" s="2"/>
      <x:c r="AJ669" s="2"/>
      <x:c r="AK669" s="2"/>
      <x:c r="AL669" s="2"/>
      <x:c r="AM669" s="2"/>
      <x:c r="AN669" s="2"/>
      <x:c r="AO669" s="2"/>
      <x:c r="AP669" s="2"/>
      <x:c r="AQ669" s="2"/>
      <x:c r="AR669" s="2"/>
      <x:c r="AS669" s="2"/>
    </x:row>
    <x:row r="670">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c r="AA670" s="2"/>
      <x:c r="AB670" s="2"/>
      <x:c r="AC670" s="2"/>
      <x:c r="AD670" s="2"/>
      <x:c r="AE670" s="2"/>
      <x:c r="AF670" s="2"/>
      <x:c r="AG670" s="2"/>
      <x:c r="AH670" s="2"/>
      <x:c r="AI670" s="2"/>
      <x:c r="AJ670" s="2"/>
      <x:c r="AK670" s="2"/>
      <x:c r="AL670" s="2"/>
      <x:c r="AM670" s="2"/>
      <x:c r="AN670" s="2"/>
      <x:c r="AO670" s="2"/>
      <x:c r="AP670" s="2"/>
      <x:c r="AQ670" s="2"/>
      <x:c r="AR670" s="2"/>
      <x:c r="AS670" s="2"/>
    </x:row>
    <x:row r="671">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c r="AA671" s="2"/>
      <x:c r="AB671" s="2"/>
      <x:c r="AC671" s="2"/>
      <x:c r="AD671" s="2"/>
      <x:c r="AE671" s="2"/>
      <x:c r="AF671" s="2"/>
      <x:c r="AG671" s="2"/>
      <x:c r="AH671" s="2"/>
      <x:c r="AI671" s="2"/>
      <x:c r="AJ671" s="2"/>
      <x:c r="AK671" s="2"/>
      <x:c r="AL671" s="2"/>
      <x:c r="AM671" s="2"/>
      <x:c r="AN671" s="2"/>
      <x:c r="AO671" s="2"/>
      <x:c r="AP671" s="2"/>
      <x:c r="AQ671" s="2"/>
      <x:c r="AR671" s="2"/>
      <x:c r="AS671" s="2"/>
    </x:row>
    <x:row r="67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c r="AA672" s="2"/>
      <x:c r="AB672" s="2"/>
      <x:c r="AC672" s="2"/>
      <x:c r="AD672" s="2"/>
      <x:c r="AE672" s="2"/>
      <x:c r="AF672" s="2"/>
      <x:c r="AG672" s="2"/>
      <x:c r="AH672" s="2"/>
      <x:c r="AI672" s="2"/>
      <x:c r="AJ672" s="2"/>
      <x:c r="AK672" s="2"/>
      <x:c r="AL672" s="2"/>
      <x:c r="AM672" s="2"/>
      <x:c r="AN672" s="2"/>
      <x:c r="AO672" s="2"/>
      <x:c r="AP672" s="2"/>
      <x:c r="AQ672" s="2"/>
      <x:c r="AR672" s="2"/>
      <x:c r="AS672" s="2"/>
    </x:row>
    <x:row r="673">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c r="AA673" s="2"/>
      <x:c r="AB673" s="2"/>
      <x:c r="AC673" s="2"/>
      <x:c r="AD673" s="2"/>
      <x:c r="AE673" s="2"/>
      <x:c r="AF673" s="2"/>
      <x:c r="AG673" s="2"/>
      <x:c r="AH673" s="2"/>
      <x:c r="AI673" s="2"/>
      <x:c r="AJ673" s="2"/>
      <x:c r="AK673" s="2"/>
      <x:c r="AL673" s="2"/>
      <x:c r="AM673" s="2"/>
      <x:c r="AN673" s="2"/>
      <x:c r="AO673" s="2"/>
      <x:c r="AP673" s="2"/>
      <x:c r="AQ673" s="2"/>
      <x:c r="AR673" s="2"/>
      <x:c r="AS673" s="2"/>
    </x:row>
    <x:row r="674">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c r="AA674" s="2"/>
      <x:c r="AB674" s="2"/>
      <x:c r="AC674" s="2"/>
      <x:c r="AD674" s="2"/>
      <x:c r="AE674" s="2"/>
      <x:c r="AF674" s="2"/>
      <x:c r="AG674" s="2"/>
      <x:c r="AH674" s="2"/>
      <x:c r="AI674" s="2"/>
      <x:c r="AJ674" s="2"/>
      <x:c r="AK674" s="2"/>
      <x:c r="AL674" s="2"/>
      <x:c r="AM674" s="2"/>
      <x:c r="AN674" s="2"/>
      <x:c r="AO674" s="2"/>
      <x:c r="AP674" s="2"/>
      <x:c r="AQ674" s="2"/>
      <x:c r="AR674" s="2"/>
      <x:c r="AS674" s="2"/>
    </x:row>
    <x:row r="675">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c r="AA675" s="2"/>
      <x:c r="AB675" s="2"/>
      <x:c r="AC675" s="2"/>
      <x:c r="AD675" s="2"/>
      <x:c r="AE675" s="2"/>
      <x:c r="AF675" s="2"/>
      <x:c r="AG675" s="2"/>
      <x:c r="AH675" s="2"/>
      <x:c r="AI675" s="2"/>
      <x:c r="AJ675" s="2"/>
      <x:c r="AK675" s="2"/>
      <x:c r="AL675" s="2"/>
      <x:c r="AM675" s="2"/>
      <x:c r="AN675" s="2"/>
      <x:c r="AO675" s="2"/>
      <x:c r="AP675" s="2"/>
      <x:c r="AQ675" s="2"/>
      <x:c r="AR675" s="2"/>
      <x:c r="AS675" s="2"/>
    </x:row>
    <x:row r="676">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c r="AA676" s="2"/>
      <x:c r="AB676" s="2"/>
      <x:c r="AC676" s="2"/>
      <x:c r="AD676" s="2"/>
      <x:c r="AE676" s="2"/>
      <x:c r="AF676" s="2"/>
      <x:c r="AG676" s="2"/>
      <x:c r="AH676" s="2"/>
      <x:c r="AI676" s="2"/>
      <x:c r="AJ676" s="2"/>
      <x:c r="AK676" s="2"/>
      <x:c r="AL676" s="2"/>
      <x:c r="AM676" s="2"/>
      <x:c r="AN676" s="2"/>
      <x:c r="AO676" s="2"/>
      <x:c r="AP676" s="2"/>
      <x:c r="AQ676" s="2"/>
      <x:c r="AR676" s="2"/>
      <x:c r="AS676" s="2"/>
    </x:row>
    <x:row r="677">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c r="AA677" s="2"/>
      <x:c r="AB677" s="2"/>
      <x:c r="AC677" s="2"/>
      <x:c r="AD677" s="2"/>
      <x:c r="AE677" s="2"/>
      <x:c r="AF677" s="2"/>
      <x:c r="AG677" s="2"/>
      <x:c r="AH677" s="2"/>
      <x:c r="AI677" s="2"/>
      <x:c r="AJ677" s="2"/>
      <x:c r="AK677" s="2"/>
      <x:c r="AL677" s="2"/>
      <x:c r="AM677" s="2"/>
      <x:c r="AN677" s="2"/>
      <x:c r="AO677" s="2"/>
      <x:c r="AP677" s="2"/>
      <x:c r="AQ677" s="2"/>
      <x:c r="AR677" s="2"/>
      <x:c r="AS677" s="2"/>
    </x:row>
    <x:row r="678">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c r="AA678" s="2"/>
      <x:c r="AB678" s="2"/>
      <x:c r="AC678" s="2"/>
      <x:c r="AD678" s="2"/>
      <x:c r="AE678" s="2"/>
      <x:c r="AF678" s="2"/>
      <x:c r="AG678" s="2"/>
      <x:c r="AH678" s="2"/>
      <x:c r="AI678" s="2"/>
      <x:c r="AJ678" s="2"/>
      <x:c r="AK678" s="2"/>
      <x:c r="AL678" s="2"/>
      <x:c r="AM678" s="2"/>
      <x:c r="AN678" s="2"/>
      <x:c r="AO678" s="2"/>
      <x:c r="AP678" s="2"/>
      <x:c r="AQ678" s="2"/>
      <x:c r="AR678" s="2"/>
      <x:c r="AS678" s="2"/>
    </x:row>
    <x:row r="679">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c r="AA679" s="2"/>
      <x:c r="AB679" s="2"/>
      <x:c r="AC679" s="2"/>
      <x:c r="AD679" s="2"/>
      <x:c r="AE679" s="2"/>
      <x:c r="AF679" s="2"/>
      <x:c r="AG679" s="2"/>
      <x:c r="AH679" s="2"/>
      <x:c r="AI679" s="2"/>
      <x:c r="AJ679" s="2"/>
      <x:c r="AK679" s="2"/>
      <x:c r="AL679" s="2"/>
      <x:c r="AM679" s="2"/>
      <x:c r="AN679" s="2"/>
      <x:c r="AO679" s="2"/>
      <x:c r="AP679" s="2"/>
      <x:c r="AQ679" s="2"/>
      <x:c r="AR679" s="2"/>
      <x:c r="AS679" s="2"/>
    </x:row>
    <x:row r="680">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c r="AA680" s="2"/>
      <x:c r="AB680" s="2"/>
      <x:c r="AC680" s="2"/>
      <x:c r="AD680" s="2"/>
      <x:c r="AE680" s="2"/>
      <x:c r="AF680" s="2"/>
      <x:c r="AG680" s="2"/>
      <x:c r="AH680" s="2"/>
      <x:c r="AI680" s="2"/>
      <x:c r="AJ680" s="2"/>
      <x:c r="AK680" s="2"/>
      <x:c r="AL680" s="2"/>
      <x:c r="AM680" s="2"/>
      <x:c r="AN680" s="2"/>
      <x:c r="AO680" s="2"/>
      <x:c r="AP680" s="2"/>
      <x:c r="AQ680" s="2"/>
      <x:c r="AR680" s="2"/>
      <x:c r="AS680" s="2"/>
    </x:row>
    <x:row r="681">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c r="AA681" s="2"/>
      <x:c r="AB681" s="2"/>
      <x:c r="AC681" s="2"/>
      <x:c r="AD681" s="2"/>
      <x:c r="AE681" s="2"/>
      <x:c r="AF681" s="2"/>
      <x:c r="AG681" s="2"/>
      <x:c r="AH681" s="2"/>
      <x:c r="AI681" s="2"/>
      <x:c r="AJ681" s="2"/>
      <x:c r="AK681" s="2"/>
      <x:c r="AL681" s="2"/>
      <x:c r="AM681" s="2"/>
      <x:c r="AN681" s="2"/>
      <x:c r="AO681" s="2"/>
      <x:c r="AP681" s="2"/>
      <x:c r="AQ681" s="2"/>
      <x:c r="AR681" s="2"/>
      <x:c r="AS681" s="2"/>
    </x:row>
    <x:row r="68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c r="AA682" s="2"/>
      <x:c r="AB682" s="2"/>
      <x:c r="AC682" s="2"/>
      <x:c r="AD682" s="2"/>
      <x:c r="AE682" s="2"/>
      <x:c r="AF682" s="2"/>
      <x:c r="AG682" s="2"/>
      <x:c r="AH682" s="2"/>
      <x:c r="AI682" s="2"/>
      <x:c r="AJ682" s="2"/>
      <x:c r="AK682" s="2"/>
      <x:c r="AL682" s="2"/>
      <x:c r="AM682" s="2"/>
      <x:c r="AN682" s="2"/>
      <x:c r="AO682" s="2"/>
      <x:c r="AP682" s="2"/>
      <x:c r="AQ682" s="2"/>
      <x:c r="AR682" s="2"/>
      <x:c r="AS682" s="2"/>
    </x:row>
    <x:row r="683">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c r="AA683" s="2"/>
      <x:c r="AB683" s="2"/>
      <x:c r="AC683" s="2"/>
      <x:c r="AD683" s="2"/>
      <x:c r="AE683" s="2"/>
      <x:c r="AF683" s="2"/>
      <x:c r="AG683" s="2"/>
      <x:c r="AH683" s="2"/>
      <x:c r="AI683" s="2"/>
      <x:c r="AJ683" s="2"/>
      <x:c r="AK683" s="2"/>
      <x:c r="AL683" s="2"/>
      <x:c r="AM683" s="2"/>
      <x:c r="AN683" s="2"/>
      <x:c r="AO683" s="2"/>
      <x:c r="AP683" s="2"/>
      <x:c r="AQ683" s="2"/>
      <x:c r="AR683" s="2"/>
      <x:c r="AS683" s="2"/>
    </x:row>
    <x:row r="684">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c r="AA684" s="2"/>
      <x:c r="AB684" s="2"/>
      <x:c r="AC684" s="2"/>
      <x:c r="AD684" s="2"/>
      <x:c r="AE684" s="2"/>
      <x:c r="AF684" s="2"/>
      <x:c r="AG684" s="2"/>
      <x:c r="AH684" s="2"/>
      <x:c r="AI684" s="2"/>
      <x:c r="AJ684" s="2"/>
      <x:c r="AK684" s="2"/>
      <x:c r="AL684" s="2"/>
      <x:c r="AM684" s="2"/>
      <x:c r="AN684" s="2"/>
      <x:c r="AO684" s="2"/>
      <x:c r="AP684" s="2"/>
      <x:c r="AQ684" s="2"/>
      <x:c r="AR684" s="2"/>
      <x:c r="AS684" s="2"/>
    </x:row>
    <x:row r="685">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c r="AA685" s="2"/>
      <x:c r="AB685" s="2"/>
      <x:c r="AC685" s="2"/>
      <x:c r="AD685" s="2"/>
      <x:c r="AE685" s="2"/>
      <x:c r="AF685" s="2"/>
      <x:c r="AG685" s="2"/>
      <x:c r="AH685" s="2"/>
      <x:c r="AI685" s="2"/>
      <x:c r="AJ685" s="2"/>
      <x:c r="AK685" s="2"/>
      <x:c r="AL685" s="2"/>
      <x:c r="AM685" s="2"/>
      <x:c r="AN685" s="2"/>
      <x:c r="AO685" s="2"/>
      <x:c r="AP685" s="2"/>
      <x:c r="AQ685" s="2"/>
      <x:c r="AR685" s="2"/>
      <x:c r="AS685" s="2"/>
    </x:row>
    <x:row r="686">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c r="AA686" s="2"/>
      <x:c r="AB686" s="2"/>
      <x:c r="AC686" s="2"/>
      <x:c r="AD686" s="2"/>
      <x:c r="AE686" s="2"/>
      <x:c r="AF686" s="2"/>
      <x:c r="AG686" s="2"/>
      <x:c r="AH686" s="2"/>
      <x:c r="AI686" s="2"/>
      <x:c r="AJ686" s="2"/>
      <x:c r="AK686" s="2"/>
      <x:c r="AL686" s="2"/>
      <x:c r="AM686" s="2"/>
      <x:c r="AN686" s="2"/>
      <x:c r="AO686" s="2"/>
      <x:c r="AP686" s="2"/>
      <x:c r="AQ686" s="2"/>
      <x:c r="AR686" s="2"/>
      <x:c r="AS686" s="2"/>
    </x:row>
    <x:row r="687">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c r="AA687" s="2"/>
      <x:c r="AB687" s="2"/>
      <x:c r="AC687" s="2"/>
      <x:c r="AD687" s="2"/>
      <x:c r="AE687" s="2"/>
      <x:c r="AF687" s="2"/>
      <x:c r="AG687" s="2"/>
      <x:c r="AH687" s="2"/>
      <x:c r="AI687" s="2"/>
      <x:c r="AJ687" s="2"/>
      <x:c r="AK687" s="2"/>
      <x:c r="AL687" s="2"/>
      <x:c r="AM687" s="2"/>
      <x:c r="AN687" s="2"/>
      <x:c r="AO687" s="2"/>
      <x:c r="AP687" s="2"/>
      <x:c r="AQ687" s="2"/>
      <x:c r="AR687" s="2"/>
      <x:c r="AS687" s="2"/>
    </x:row>
    <x:row r="688">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c r="AA688" s="2"/>
      <x:c r="AB688" s="2"/>
      <x:c r="AC688" s="2"/>
      <x:c r="AD688" s="2"/>
      <x:c r="AE688" s="2"/>
      <x:c r="AF688" s="2"/>
      <x:c r="AG688" s="2"/>
      <x:c r="AH688" s="2"/>
      <x:c r="AI688" s="2"/>
      <x:c r="AJ688" s="2"/>
      <x:c r="AK688" s="2"/>
      <x:c r="AL688" s="2"/>
      <x:c r="AM688" s="2"/>
      <x:c r="AN688" s="2"/>
      <x:c r="AO688" s="2"/>
      <x:c r="AP688" s="2"/>
      <x:c r="AQ688" s="2"/>
      <x:c r="AR688" s="2"/>
      <x:c r="AS688" s="2"/>
    </x:row>
    <x:row r="689">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c r="AA689" s="2"/>
      <x:c r="AB689" s="2"/>
      <x:c r="AC689" s="2"/>
      <x:c r="AD689" s="2"/>
      <x:c r="AE689" s="2"/>
      <x:c r="AF689" s="2"/>
      <x:c r="AG689" s="2"/>
      <x:c r="AH689" s="2"/>
      <x:c r="AI689" s="2"/>
      <x:c r="AJ689" s="2"/>
      <x:c r="AK689" s="2"/>
      <x:c r="AL689" s="2"/>
      <x:c r="AM689" s="2"/>
      <x:c r="AN689" s="2"/>
      <x:c r="AO689" s="2"/>
      <x:c r="AP689" s="2"/>
      <x:c r="AQ689" s="2"/>
      <x:c r="AR689" s="2"/>
      <x:c r="AS689" s="2"/>
    </x:row>
    <x:row r="690">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c r="AA690" s="2"/>
      <x:c r="AB690" s="2"/>
      <x:c r="AC690" s="2"/>
      <x:c r="AD690" s="2"/>
      <x:c r="AE690" s="2"/>
      <x:c r="AF690" s="2"/>
      <x:c r="AG690" s="2"/>
      <x:c r="AH690" s="2"/>
      <x:c r="AI690" s="2"/>
      <x:c r="AJ690" s="2"/>
      <x:c r="AK690" s="2"/>
      <x:c r="AL690" s="2"/>
      <x:c r="AM690" s="2"/>
      <x:c r="AN690" s="2"/>
      <x:c r="AO690" s="2"/>
      <x:c r="AP690" s="2"/>
      <x:c r="AQ690" s="2"/>
      <x:c r="AR690" s="2"/>
      <x:c r="AS690" s="2"/>
    </x:row>
    <x:row r="691">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c r="AA691" s="2"/>
      <x:c r="AB691" s="2"/>
      <x:c r="AC691" s="2"/>
      <x:c r="AD691" s="2"/>
      <x:c r="AE691" s="2"/>
      <x:c r="AF691" s="2"/>
      <x:c r="AG691" s="2"/>
      <x:c r="AH691" s="2"/>
      <x:c r="AI691" s="2"/>
      <x:c r="AJ691" s="2"/>
      <x:c r="AK691" s="2"/>
      <x:c r="AL691" s="2"/>
      <x:c r="AM691" s="2"/>
      <x:c r="AN691" s="2"/>
      <x:c r="AO691" s="2"/>
      <x:c r="AP691" s="2"/>
      <x:c r="AQ691" s="2"/>
      <x:c r="AR691" s="2"/>
      <x:c r="AS691" s="2"/>
    </x:row>
    <x:row r="69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c r="AA692" s="2"/>
      <x:c r="AB692" s="2"/>
      <x:c r="AC692" s="2"/>
      <x:c r="AD692" s="2"/>
      <x:c r="AE692" s="2"/>
      <x:c r="AF692" s="2"/>
      <x:c r="AG692" s="2"/>
      <x:c r="AH692" s="2"/>
      <x:c r="AI692" s="2"/>
      <x:c r="AJ692" s="2"/>
      <x:c r="AK692" s="2"/>
      <x:c r="AL692" s="2"/>
      <x:c r="AM692" s="2"/>
      <x:c r="AN692" s="2"/>
      <x:c r="AO692" s="2"/>
      <x:c r="AP692" s="2"/>
      <x:c r="AQ692" s="2"/>
      <x:c r="AR692" s="2"/>
      <x:c r="AS692" s="2"/>
    </x:row>
    <x:row r="693">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c r="AA693" s="2"/>
      <x:c r="AB693" s="2"/>
      <x:c r="AC693" s="2"/>
      <x:c r="AD693" s="2"/>
      <x:c r="AE693" s="2"/>
      <x:c r="AF693" s="2"/>
      <x:c r="AG693" s="2"/>
      <x:c r="AH693" s="2"/>
      <x:c r="AI693" s="2"/>
      <x:c r="AJ693" s="2"/>
      <x:c r="AK693" s="2"/>
      <x:c r="AL693" s="2"/>
      <x:c r="AM693" s="2"/>
      <x:c r="AN693" s="2"/>
      <x:c r="AO693" s="2"/>
      <x:c r="AP693" s="2"/>
      <x:c r="AQ693" s="2"/>
      <x:c r="AR693" s="2"/>
      <x:c r="AS693" s="2"/>
    </x:row>
    <x:row r="694">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c r="AA694" s="2"/>
      <x:c r="AB694" s="2"/>
      <x:c r="AC694" s="2"/>
      <x:c r="AD694" s="2"/>
      <x:c r="AE694" s="2"/>
      <x:c r="AF694" s="2"/>
      <x:c r="AG694" s="2"/>
      <x:c r="AH694" s="2"/>
      <x:c r="AI694" s="2"/>
      <x:c r="AJ694" s="2"/>
      <x:c r="AK694" s="2"/>
      <x:c r="AL694" s="2"/>
      <x:c r="AM694" s="2"/>
      <x:c r="AN694" s="2"/>
      <x:c r="AO694" s="2"/>
      <x:c r="AP694" s="2"/>
      <x:c r="AQ694" s="2"/>
      <x:c r="AR694" s="2"/>
      <x:c r="AS694" s="2"/>
    </x:row>
    <x:row r="695">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c r="AA695" s="2"/>
      <x:c r="AB695" s="2"/>
      <x:c r="AC695" s="2"/>
      <x:c r="AD695" s="2"/>
      <x:c r="AE695" s="2"/>
      <x:c r="AF695" s="2"/>
      <x:c r="AG695" s="2"/>
      <x:c r="AH695" s="2"/>
      <x:c r="AI695" s="2"/>
      <x:c r="AJ695" s="2"/>
      <x:c r="AK695" s="2"/>
      <x:c r="AL695" s="2"/>
      <x:c r="AM695" s="2"/>
      <x:c r="AN695" s="2"/>
      <x:c r="AO695" s="2"/>
      <x:c r="AP695" s="2"/>
      <x:c r="AQ695" s="2"/>
      <x:c r="AR695" s="2"/>
      <x:c r="AS695" s="2"/>
    </x:row>
    <x:row r="696">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c r="AA696" s="2"/>
      <x:c r="AB696" s="2"/>
      <x:c r="AC696" s="2"/>
      <x:c r="AD696" s="2"/>
      <x:c r="AE696" s="2"/>
      <x:c r="AF696" s="2"/>
      <x:c r="AG696" s="2"/>
      <x:c r="AH696" s="2"/>
      <x:c r="AI696" s="2"/>
      <x:c r="AJ696" s="2"/>
      <x:c r="AK696" s="2"/>
      <x:c r="AL696" s="2"/>
      <x:c r="AM696" s="2"/>
      <x:c r="AN696" s="2"/>
      <x:c r="AO696" s="2"/>
      <x:c r="AP696" s="2"/>
      <x:c r="AQ696" s="2"/>
      <x:c r="AR696" s="2"/>
      <x:c r="AS696" s="2"/>
    </x:row>
    <x:row r="697">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c r="AA697" s="2"/>
      <x:c r="AB697" s="2"/>
      <x:c r="AC697" s="2"/>
      <x:c r="AD697" s="2"/>
      <x:c r="AE697" s="2"/>
      <x:c r="AF697" s="2"/>
      <x:c r="AG697" s="2"/>
      <x:c r="AH697" s="2"/>
      <x:c r="AI697" s="2"/>
      <x:c r="AJ697" s="2"/>
      <x:c r="AK697" s="2"/>
      <x:c r="AL697" s="2"/>
      <x:c r="AM697" s="2"/>
      <x:c r="AN697" s="2"/>
      <x:c r="AO697" s="2"/>
      <x:c r="AP697" s="2"/>
      <x:c r="AQ697" s="2"/>
      <x:c r="AR697" s="2"/>
      <x:c r="AS697" s="2"/>
    </x:row>
    <x:row r="698">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c r="AA698" s="2"/>
      <x:c r="AB698" s="2"/>
      <x:c r="AC698" s="2"/>
      <x:c r="AD698" s="2"/>
      <x:c r="AE698" s="2"/>
      <x:c r="AF698" s="2"/>
      <x:c r="AG698" s="2"/>
      <x:c r="AH698" s="2"/>
      <x:c r="AI698" s="2"/>
      <x:c r="AJ698" s="2"/>
      <x:c r="AK698" s="2"/>
      <x:c r="AL698" s="2"/>
      <x:c r="AM698" s="2"/>
      <x:c r="AN698" s="2"/>
      <x:c r="AO698" s="2"/>
      <x:c r="AP698" s="2"/>
      <x:c r="AQ698" s="2"/>
      <x:c r="AR698" s="2"/>
      <x:c r="AS698" s="2"/>
    </x:row>
    <x:row r="699">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c r="AA699" s="2"/>
      <x:c r="AB699" s="2"/>
      <x:c r="AC699" s="2"/>
      <x:c r="AD699" s="2"/>
      <x:c r="AE699" s="2"/>
      <x:c r="AF699" s="2"/>
      <x:c r="AG699" s="2"/>
      <x:c r="AH699" s="2"/>
      <x:c r="AI699" s="2"/>
      <x:c r="AJ699" s="2"/>
      <x:c r="AK699" s="2"/>
      <x:c r="AL699" s="2"/>
      <x:c r="AM699" s="2"/>
      <x:c r="AN699" s="2"/>
      <x:c r="AO699" s="2"/>
      <x:c r="AP699" s="2"/>
      <x:c r="AQ699" s="2"/>
      <x:c r="AR699" s="2"/>
      <x:c r="AS699" s="2"/>
    </x:row>
    <x:row r="700">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c r="AA700" s="2"/>
      <x:c r="AB700" s="2"/>
      <x:c r="AC700" s="2"/>
      <x:c r="AD700" s="2"/>
      <x:c r="AE700" s="2"/>
      <x:c r="AF700" s="2"/>
      <x:c r="AG700" s="2"/>
      <x:c r="AH700" s="2"/>
      <x:c r="AI700" s="2"/>
      <x:c r="AJ700" s="2"/>
      <x:c r="AK700" s="2"/>
      <x:c r="AL700" s="2"/>
      <x:c r="AM700" s="2"/>
      <x:c r="AN700" s="2"/>
      <x:c r="AO700" s="2"/>
      <x:c r="AP700" s="2"/>
      <x:c r="AQ700" s="2"/>
      <x:c r="AR700" s="2"/>
      <x:c r="AS700" s="2"/>
    </x:row>
    <x:row r="701">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c r="AA701" s="2"/>
      <x:c r="AB701" s="2"/>
      <x:c r="AC701" s="2"/>
      <x:c r="AD701" s="2"/>
      <x:c r="AE701" s="2"/>
      <x:c r="AF701" s="2"/>
      <x:c r="AG701" s="2"/>
      <x:c r="AH701" s="2"/>
      <x:c r="AI701" s="2"/>
      <x:c r="AJ701" s="2"/>
      <x:c r="AK701" s="2"/>
      <x:c r="AL701" s="2"/>
      <x:c r="AM701" s="2"/>
      <x:c r="AN701" s="2"/>
      <x:c r="AO701" s="2"/>
      <x:c r="AP701" s="2"/>
      <x:c r="AQ701" s="2"/>
      <x:c r="AR701" s="2"/>
      <x:c r="AS701" s="2"/>
    </x:row>
    <x:row r="70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c r="AA702" s="2"/>
      <x:c r="AB702" s="2"/>
      <x:c r="AC702" s="2"/>
      <x:c r="AD702" s="2"/>
      <x:c r="AE702" s="2"/>
      <x:c r="AF702" s="2"/>
      <x:c r="AG702" s="2"/>
      <x:c r="AH702" s="2"/>
      <x:c r="AI702" s="2"/>
      <x:c r="AJ702" s="2"/>
      <x:c r="AK702" s="2"/>
      <x:c r="AL702" s="2"/>
      <x:c r="AM702" s="2"/>
      <x:c r="AN702" s="2"/>
      <x:c r="AO702" s="2"/>
      <x:c r="AP702" s="2"/>
      <x:c r="AQ702" s="2"/>
      <x:c r="AR702" s="2"/>
      <x:c r="AS702" s="2"/>
    </x:row>
    <x:row r="703">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c r="AA703" s="2"/>
      <x:c r="AB703" s="2"/>
      <x:c r="AC703" s="2"/>
      <x:c r="AD703" s="2"/>
      <x:c r="AE703" s="2"/>
      <x:c r="AF703" s="2"/>
      <x:c r="AG703" s="2"/>
      <x:c r="AH703" s="2"/>
      <x:c r="AI703" s="2"/>
      <x:c r="AJ703" s="2"/>
      <x:c r="AK703" s="2"/>
      <x:c r="AL703" s="2"/>
      <x:c r="AM703" s="2"/>
      <x:c r="AN703" s="2"/>
      <x:c r="AO703" s="2"/>
      <x:c r="AP703" s="2"/>
      <x:c r="AQ703" s="2"/>
      <x:c r="AR703" s="2"/>
      <x:c r="AS703" s="2"/>
    </x:row>
    <x:row r="704">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c r="AA704" s="2"/>
      <x:c r="AB704" s="2"/>
      <x:c r="AC704" s="2"/>
      <x:c r="AD704" s="2"/>
      <x:c r="AE704" s="2"/>
      <x:c r="AF704" s="2"/>
      <x:c r="AG704" s="2"/>
      <x:c r="AH704" s="2"/>
      <x:c r="AI704" s="2"/>
      <x:c r="AJ704" s="2"/>
      <x:c r="AK704" s="2"/>
      <x:c r="AL704" s="2"/>
      <x:c r="AM704" s="2"/>
      <x:c r="AN704" s="2"/>
      <x:c r="AO704" s="2"/>
      <x:c r="AP704" s="2"/>
      <x:c r="AQ704" s="2"/>
      <x:c r="AR704" s="2"/>
      <x:c r="AS704" s="2"/>
    </x:row>
    <x:row r="705">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c r="AA705" s="2"/>
      <x:c r="AB705" s="2"/>
      <x:c r="AC705" s="2"/>
      <x:c r="AD705" s="2"/>
      <x:c r="AE705" s="2"/>
      <x:c r="AF705" s="2"/>
      <x:c r="AG705" s="2"/>
      <x:c r="AH705" s="2"/>
      <x:c r="AI705" s="2"/>
      <x:c r="AJ705" s="2"/>
      <x:c r="AK705" s="2"/>
      <x:c r="AL705" s="2"/>
      <x:c r="AM705" s="2"/>
      <x:c r="AN705" s="2"/>
      <x:c r="AO705" s="2"/>
      <x:c r="AP705" s="2"/>
      <x:c r="AQ705" s="2"/>
      <x:c r="AR705" s="2"/>
      <x:c r="AS705" s="2"/>
    </x:row>
    <x:row r="706">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c r="AA706" s="2"/>
      <x:c r="AB706" s="2"/>
      <x:c r="AC706" s="2"/>
      <x:c r="AD706" s="2"/>
      <x:c r="AE706" s="2"/>
      <x:c r="AF706" s="2"/>
      <x:c r="AG706" s="2"/>
      <x:c r="AH706" s="2"/>
      <x:c r="AI706" s="2"/>
      <x:c r="AJ706" s="2"/>
      <x:c r="AK706" s="2"/>
      <x:c r="AL706" s="2"/>
      <x:c r="AM706" s="2"/>
      <x:c r="AN706" s="2"/>
      <x:c r="AO706" s="2"/>
      <x:c r="AP706" s="2"/>
      <x:c r="AQ706" s="2"/>
      <x:c r="AR706" s="2"/>
      <x:c r="AS706" s="2"/>
    </x:row>
    <x:row r="707">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c r="AA707" s="2"/>
      <x:c r="AB707" s="2"/>
      <x:c r="AC707" s="2"/>
      <x:c r="AD707" s="2"/>
      <x:c r="AE707" s="2"/>
      <x:c r="AF707" s="2"/>
      <x:c r="AG707" s="2"/>
      <x:c r="AH707" s="2"/>
      <x:c r="AI707" s="2"/>
      <x:c r="AJ707" s="2"/>
      <x:c r="AK707" s="2"/>
      <x:c r="AL707" s="2"/>
      <x:c r="AM707" s="2"/>
      <x:c r="AN707" s="2"/>
      <x:c r="AO707" s="2"/>
      <x:c r="AP707" s="2"/>
      <x:c r="AQ707" s="2"/>
      <x:c r="AR707" s="2"/>
      <x:c r="AS707" s="2"/>
    </x:row>
    <x:row r="708">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c r="AA708" s="2"/>
      <x:c r="AB708" s="2"/>
      <x:c r="AC708" s="2"/>
      <x:c r="AD708" s="2"/>
      <x:c r="AE708" s="2"/>
      <x:c r="AF708" s="2"/>
      <x:c r="AG708" s="2"/>
      <x:c r="AH708" s="2"/>
      <x:c r="AI708" s="2"/>
      <x:c r="AJ708" s="2"/>
      <x:c r="AK708" s="2"/>
      <x:c r="AL708" s="2"/>
      <x:c r="AM708" s="2"/>
      <x:c r="AN708" s="2"/>
      <x:c r="AO708" s="2"/>
      <x:c r="AP708" s="2"/>
      <x:c r="AQ708" s="2"/>
      <x:c r="AR708" s="2"/>
      <x:c r="AS708" s="2"/>
    </x:row>
    <x:row r="709">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c r="AA709" s="2"/>
      <x:c r="AB709" s="2"/>
      <x:c r="AC709" s="2"/>
      <x:c r="AD709" s="2"/>
      <x:c r="AE709" s="2"/>
      <x:c r="AF709" s="2"/>
      <x:c r="AG709" s="2"/>
      <x:c r="AH709" s="2"/>
      <x:c r="AI709" s="2"/>
      <x:c r="AJ709" s="2"/>
      <x:c r="AK709" s="2"/>
      <x:c r="AL709" s="2"/>
      <x:c r="AM709" s="2"/>
      <x:c r="AN709" s="2"/>
      <x:c r="AO709" s="2"/>
      <x:c r="AP709" s="2"/>
      <x:c r="AQ709" s="2"/>
      <x:c r="AR709" s="2"/>
      <x:c r="AS709" s="2"/>
    </x:row>
    <x:row r="710">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c r="AA710" s="2"/>
      <x:c r="AB710" s="2"/>
      <x:c r="AC710" s="2"/>
      <x:c r="AD710" s="2"/>
      <x:c r="AE710" s="2"/>
      <x:c r="AF710" s="2"/>
      <x:c r="AG710" s="2"/>
      <x:c r="AH710" s="2"/>
      <x:c r="AI710" s="2"/>
      <x:c r="AJ710" s="2"/>
      <x:c r="AK710" s="2"/>
      <x:c r="AL710" s="2"/>
      <x:c r="AM710" s="2"/>
      <x:c r="AN710" s="2"/>
      <x:c r="AO710" s="2"/>
      <x:c r="AP710" s="2"/>
      <x:c r="AQ710" s="2"/>
      <x:c r="AR710" s="2"/>
      <x:c r="AS710" s="2"/>
    </x:row>
    <x:row r="711">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c r="AA711" s="2"/>
      <x:c r="AB711" s="2"/>
      <x:c r="AC711" s="2"/>
      <x:c r="AD711" s="2"/>
      <x:c r="AE711" s="2"/>
      <x:c r="AF711" s="2"/>
      <x:c r="AG711" s="2"/>
      <x:c r="AH711" s="2"/>
      <x:c r="AI711" s="2"/>
      <x:c r="AJ711" s="2"/>
      <x:c r="AK711" s="2"/>
      <x:c r="AL711" s="2"/>
      <x:c r="AM711" s="2"/>
      <x:c r="AN711" s="2"/>
      <x:c r="AO711" s="2"/>
      <x:c r="AP711" s="2"/>
      <x:c r="AQ711" s="2"/>
      <x:c r="AR711" s="2"/>
      <x:c r="AS711" s="2"/>
    </x:row>
    <x:row r="71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c r="AA712" s="2"/>
      <x:c r="AB712" s="2"/>
      <x:c r="AC712" s="2"/>
      <x:c r="AD712" s="2"/>
      <x:c r="AE712" s="2"/>
      <x:c r="AF712" s="2"/>
      <x:c r="AG712" s="2"/>
      <x:c r="AH712" s="2"/>
      <x:c r="AI712" s="2"/>
      <x:c r="AJ712" s="2"/>
      <x:c r="AK712" s="2"/>
      <x:c r="AL712" s="2"/>
      <x:c r="AM712" s="2"/>
      <x:c r="AN712" s="2"/>
      <x:c r="AO712" s="2"/>
      <x:c r="AP712" s="2"/>
      <x:c r="AQ712" s="2"/>
      <x:c r="AR712" s="2"/>
      <x:c r="AS712" s="2"/>
    </x:row>
    <x:row r="713">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c r="AA713" s="2"/>
      <x:c r="AB713" s="2"/>
      <x:c r="AC713" s="2"/>
      <x:c r="AD713" s="2"/>
      <x:c r="AE713" s="2"/>
      <x:c r="AF713" s="2"/>
      <x:c r="AG713" s="2"/>
      <x:c r="AH713" s="2"/>
      <x:c r="AI713" s="2"/>
      <x:c r="AJ713" s="2"/>
      <x:c r="AK713" s="2"/>
      <x:c r="AL713" s="2"/>
      <x:c r="AM713" s="2"/>
      <x:c r="AN713" s="2"/>
      <x:c r="AO713" s="2"/>
      <x:c r="AP713" s="2"/>
      <x:c r="AQ713" s="2"/>
      <x:c r="AR713" s="2"/>
      <x:c r="AS713" s="2"/>
    </x:row>
    <x:row r="714">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c r="AA714" s="2"/>
      <x:c r="AB714" s="2"/>
      <x:c r="AC714" s="2"/>
      <x:c r="AD714" s="2"/>
      <x:c r="AE714" s="2"/>
      <x:c r="AF714" s="2"/>
      <x:c r="AG714" s="2"/>
      <x:c r="AH714" s="2"/>
      <x:c r="AI714" s="2"/>
      <x:c r="AJ714" s="2"/>
      <x:c r="AK714" s="2"/>
      <x:c r="AL714" s="2"/>
      <x:c r="AM714" s="2"/>
      <x:c r="AN714" s="2"/>
      <x:c r="AO714" s="2"/>
      <x:c r="AP714" s="2"/>
      <x:c r="AQ714" s="2"/>
      <x:c r="AR714" s="2"/>
      <x:c r="AS714" s="2"/>
    </x:row>
    <x:row r="715">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c r="AA715" s="2"/>
      <x:c r="AB715" s="2"/>
      <x:c r="AC715" s="2"/>
      <x:c r="AD715" s="2"/>
      <x:c r="AE715" s="2"/>
      <x:c r="AF715" s="2"/>
      <x:c r="AG715" s="2"/>
      <x:c r="AH715" s="2"/>
      <x:c r="AI715" s="2"/>
      <x:c r="AJ715" s="2"/>
      <x:c r="AK715" s="2"/>
      <x:c r="AL715" s="2"/>
      <x:c r="AM715" s="2"/>
      <x:c r="AN715" s="2"/>
      <x:c r="AO715" s="2"/>
      <x:c r="AP715" s="2"/>
      <x:c r="AQ715" s="2"/>
      <x:c r="AR715" s="2"/>
      <x:c r="AS715" s="2"/>
    </x:row>
    <x:row r="716">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c r="AA716" s="2"/>
      <x:c r="AB716" s="2"/>
      <x:c r="AC716" s="2"/>
      <x:c r="AD716" s="2"/>
      <x:c r="AE716" s="2"/>
      <x:c r="AF716" s="2"/>
      <x:c r="AG716" s="2"/>
      <x:c r="AH716" s="2"/>
      <x:c r="AI716" s="2"/>
      <x:c r="AJ716" s="2"/>
      <x:c r="AK716" s="2"/>
      <x:c r="AL716" s="2"/>
      <x:c r="AM716" s="2"/>
      <x:c r="AN716" s="2"/>
      <x:c r="AO716" s="2"/>
      <x:c r="AP716" s="2"/>
      <x:c r="AQ716" s="2"/>
      <x:c r="AR716" s="2"/>
      <x:c r="AS716" s="2"/>
    </x:row>
    <x:row r="717">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c r="AA717" s="2"/>
      <x:c r="AB717" s="2"/>
      <x:c r="AC717" s="2"/>
      <x:c r="AD717" s="2"/>
      <x:c r="AE717" s="2"/>
      <x:c r="AF717" s="2"/>
      <x:c r="AG717" s="2"/>
      <x:c r="AH717" s="2"/>
      <x:c r="AI717" s="2"/>
      <x:c r="AJ717" s="2"/>
      <x:c r="AK717" s="2"/>
      <x:c r="AL717" s="2"/>
      <x:c r="AM717" s="2"/>
      <x:c r="AN717" s="2"/>
      <x:c r="AO717" s="2"/>
      <x:c r="AP717" s="2"/>
      <x:c r="AQ717" s="2"/>
      <x:c r="AR717" s="2"/>
      <x:c r="AS717" s="2"/>
    </x:row>
    <x:row r="718">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c r="AA718" s="2"/>
      <x:c r="AB718" s="2"/>
      <x:c r="AC718" s="2"/>
      <x:c r="AD718" s="2"/>
      <x:c r="AE718" s="2"/>
      <x:c r="AF718" s="2"/>
      <x:c r="AG718" s="2"/>
      <x:c r="AH718" s="2"/>
      <x:c r="AI718" s="2"/>
      <x:c r="AJ718" s="2"/>
      <x:c r="AK718" s="2"/>
      <x:c r="AL718" s="2"/>
      <x:c r="AM718" s="2"/>
      <x:c r="AN718" s="2"/>
      <x:c r="AO718" s="2"/>
      <x:c r="AP718" s="2"/>
      <x:c r="AQ718" s="2"/>
      <x:c r="AR718" s="2"/>
      <x:c r="AS718" s="2"/>
    </x:row>
    <x:row r="719">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c r="AA719" s="2"/>
      <x:c r="AB719" s="2"/>
      <x:c r="AC719" s="2"/>
      <x:c r="AD719" s="2"/>
      <x:c r="AE719" s="2"/>
      <x:c r="AF719" s="2"/>
      <x:c r="AG719" s="2"/>
      <x:c r="AH719" s="2"/>
      <x:c r="AI719" s="2"/>
      <x:c r="AJ719" s="2"/>
      <x:c r="AK719" s="2"/>
      <x:c r="AL719" s="2"/>
      <x:c r="AM719" s="2"/>
      <x:c r="AN719" s="2"/>
      <x:c r="AO719" s="2"/>
      <x:c r="AP719" s="2"/>
      <x:c r="AQ719" s="2"/>
      <x:c r="AR719" s="2"/>
      <x:c r="AS719" s="2"/>
    </x:row>
    <x:row r="720">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c r="AA720" s="2"/>
      <x:c r="AB720" s="2"/>
      <x:c r="AC720" s="2"/>
      <x:c r="AD720" s="2"/>
      <x:c r="AE720" s="2"/>
      <x:c r="AF720" s="2"/>
      <x:c r="AG720" s="2"/>
      <x:c r="AH720" s="2"/>
      <x:c r="AI720" s="2"/>
      <x:c r="AJ720" s="2"/>
      <x:c r="AK720" s="2"/>
      <x:c r="AL720" s="2"/>
      <x:c r="AM720" s="2"/>
      <x:c r="AN720" s="2"/>
      <x:c r="AO720" s="2"/>
      <x:c r="AP720" s="2"/>
      <x:c r="AQ720" s="2"/>
      <x:c r="AR720" s="2"/>
      <x:c r="AS720" s="2"/>
    </x:row>
    <x:row r="721">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c r="AA721" s="2"/>
      <x:c r="AB721" s="2"/>
      <x:c r="AC721" s="2"/>
      <x:c r="AD721" s="2"/>
      <x:c r="AE721" s="2"/>
      <x:c r="AF721" s="2"/>
      <x:c r="AG721" s="2"/>
      <x:c r="AH721" s="2"/>
      <x:c r="AI721" s="2"/>
      <x:c r="AJ721" s="2"/>
      <x:c r="AK721" s="2"/>
      <x:c r="AL721" s="2"/>
      <x:c r="AM721" s="2"/>
      <x:c r="AN721" s="2"/>
      <x:c r="AO721" s="2"/>
      <x:c r="AP721" s="2"/>
      <x:c r="AQ721" s="2"/>
      <x:c r="AR721" s="2"/>
      <x:c r="AS721" s="2"/>
    </x:row>
    <x:row r="72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c r="AA722" s="2"/>
      <x:c r="AB722" s="2"/>
      <x:c r="AC722" s="2"/>
      <x:c r="AD722" s="2"/>
      <x:c r="AE722" s="2"/>
      <x:c r="AF722" s="2"/>
      <x:c r="AG722" s="2"/>
      <x:c r="AH722" s="2"/>
      <x:c r="AI722" s="2"/>
      <x:c r="AJ722" s="2"/>
      <x:c r="AK722" s="2"/>
      <x:c r="AL722" s="2"/>
      <x:c r="AM722" s="2"/>
      <x:c r="AN722" s="2"/>
      <x:c r="AO722" s="2"/>
      <x:c r="AP722" s="2"/>
      <x:c r="AQ722" s="2"/>
      <x:c r="AR722" s="2"/>
      <x:c r="AS722" s="2"/>
    </x:row>
    <x:row r="723">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c r="AA723" s="2"/>
      <x:c r="AB723" s="2"/>
      <x:c r="AC723" s="2"/>
      <x:c r="AD723" s="2"/>
      <x:c r="AE723" s="2"/>
      <x:c r="AF723" s="2"/>
      <x:c r="AG723" s="2"/>
      <x:c r="AH723" s="2"/>
      <x:c r="AI723" s="2"/>
      <x:c r="AJ723" s="2"/>
      <x:c r="AK723" s="2"/>
      <x:c r="AL723" s="2"/>
      <x:c r="AM723" s="2"/>
      <x:c r="AN723" s="2"/>
      <x:c r="AO723" s="2"/>
      <x:c r="AP723" s="2"/>
      <x:c r="AQ723" s="2"/>
      <x:c r="AR723" s="2"/>
      <x:c r="AS723" s="2"/>
    </x:row>
    <x:row r="724">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c r="AA724" s="2"/>
      <x:c r="AB724" s="2"/>
      <x:c r="AC724" s="2"/>
      <x:c r="AD724" s="2"/>
      <x:c r="AE724" s="2"/>
      <x:c r="AF724" s="2"/>
      <x:c r="AG724" s="2"/>
      <x:c r="AH724" s="2"/>
      <x:c r="AI724" s="2"/>
      <x:c r="AJ724" s="2"/>
      <x:c r="AK724" s="2"/>
      <x:c r="AL724" s="2"/>
      <x:c r="AM724" s="2"/>
      <x:c r="AN724" s="2"/>
      <x:c r="AO724" s="2"/>
      <x:c r="AP724" s="2"/>
      <x:c r="AQ724" s="2"/>
      <x:c r="AR724" s="2"/>
      <x:c r="AS724" s="2"/>
    </x:row>
    <x:row r="725">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c r="AA725" s="2"/>
      <x:c r="AB725" s="2"/>
      <x:c r="AC725" s="2"/>
      <x:c r="AD725" s="2"/>
      <x:c r="AE725" s="2"/>
      <x:c r="AF725" s="2"/>
      <x:c r="AG725" s="2"/>
      <x:c r="AH725" s="2"/>
      <x:c r="AI725" s="2"/>
      <x:c r="AJ725" s="2"/>
      <x:c r="AK725" s="2"/>
      <x:c r="AL725" s="2"/>
      <x:c r="AM725" s="2"/>
      <x:c r="AN725" s="2"/>
      <x:c r="AO725" s="2"/>
      <x:c r="AP725" s="2"/>
      <x:c r="AQ725" s="2"/>
      <x:c r="AR725" s="2"/>
      <x:c r="AS725" s="2"/>
    </x:row>
    <x:row r="726">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c r="AA726" s="2"/>
      <x:c r="AB726" s="2"/>
      <x:c r="AC726" s="2"/>
      <x:c r="AD726" s="2"/>
      <x:c r="AE726" s="2"/>
      <x:c r="AF726" s="2"/>
      <x:c r="AG726" s="2"/>
      <x:c r="AH726" s="2"/>
      <x:c r="AI726" s="2"/>
      <x:c r="AJ726" s="2"/>
      <x:c r="AK726" s="2"/>
      <x:c r="AL726" s="2"/>
      <x:c r="AM726" s="2"/>
      <x:c r="AN726" s="2"/>
      <x:c r="AO726" s="2"/>
      <x:c r="AP726" s="2"/>
      <x:c r="AQ726" s="2"/>
      <x:c r="AR726" s="2"/>
      <x:c r="AS726" s="2"/>
    </x:row>
    <x:row r="727">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c r="AA727" s="2"/>
      <x:c r="AB727" s="2"/>
      <x:c r="AC727" s="2"/>
      <x:c r="AD727" s="2"/>
      <x:c r="AE727" s="2"/>
      <x:c r="AF727" s="2"/>
      <x:c r="AG727" s="2"/>
      <x:c r="AH727" s="2"/>
      <x:c r="AI727" s="2"/>
      <x:c r="AJ727" s="2"/>
      <x:c r="AK727" s="2"/>
      <x:c r="AL727" s="2"/>
      <x:c r="AM727" s="2"/>
      <x:c r="AN727" s="2"/>
      <x:c r="AO727" s="2"/>
      <x:c r="AP727" s="2"/>
      <x:c r="AQ727" s="2"/>
      <x:c r="AR727" s="2"/>
      <x:c r="AS727" s="2"/>
    </x:row>
    <x:row r="728">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c r="AA728" s="2"/>
      <x:c r="AB728" s="2"/>
      <x:c r="AC728" s="2"/>
      <x:c r="AD728" s="2"/>
      <x:c r="AE728" s="2"/>
      <x:c r="AF728" s="2"/>
      <x:c r="AG728" s="2"/>
      <x:c r="AH728" s="2"/>
      <x:c r="AI728" s="2"/>
      <x:c r="AJ728" s="2"/>
      <x:c r="AK728" s="2"/>
      <x:c r="AL728" s="2"/>
      <x:c r="AM728" s="2"/>
      <x:c r="AN728" s="2"/>
      <x:c r="AO728" s="2"/>
      <x:c r="AP728" s="2"/>
      <x:c r="AQ728" s="2"/>
      <x:c r="AR728" s="2"/>
      <x:c r="AS728" s="2"/>
    </x:row>
    <x:row r="729">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c r="AA729" s="2"/>
      <x:c r="AB729" s="2"/>
      <x:c r="AC729" s="2"/>
      <x:c r="AD729" s="2"/>
      <x:c r="AE729" s="2"/>
      <x:c r="AF729" s="2"/>
      <x:c r="AG729" s="2"/>
      <x:c r="AH729" s="2"/>
      <x:c r="AI729" s="2"/>
      <x:c r="AJ729" s="2"/>
      <x:c r="AK729" s="2"/>
      <x:c r="AL729" s="2"/>
      <x:c r="AM729" s="2"/>
      <x:c r="AN729" s="2"/>
      <x:c r="AO729" s="2"/>
      <x:c r="AP729" s="2"/>
      <x:c r="AQ729" s="2"/>
      <x:c r="AR729" s="2"/>
      <x:c r="AS729" s="2"/>
    </x:row>
    <x:row r="730">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c r="AA730" s="2"/>
      <x:c r="AB730" s="2"/>
      <x:c r="AC730" s="2"/>
      <x:c r="AD730" s="2"/>
      <x:c r="AE730" s="2"/>
      <x:c r="AF730" s="2"/>
      <x:c r="AG730" s="2"/>
      <x:c r="AH730" s="2"/>
      <x:c r="AI730" s="2"/>
      <x:c r="AJ730" s="2"/>
      <x:c r="AK730" s="2"/>
      <x:c r="AL730" s="2"/>
      <x:c r="AM730" s="2"/>
      <x:c r="AN730" s="2"/>
      <x:c r="AO730" s="2"/>
      <x:c r="AP730" s="2"/>
      <x:c r="AQ730" s="2"/>
      <x:c r="AR730" s="2"/>
      <x:c r="AS730" s="2"/>
    </x:row>
    <x:row r="731">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c r="AA731" s="2"/>
      <x:c r="AB731" s="2"/>
      <x:c r="AC731" s="2"/>
      <x:c r="AD731" s="2"/>
      <x:c r="AE731" s="2"/>
      <x:c r="AF731" s="2"/>
      <x:c r="AG731" s="2"/>
      <x:c r="AH731" s="2"/>
      <x:c r="AI731" s="2"/>
      <x:c r="AJ731" s="2"/>
      <x:c r="AK731" s="2"/>
      <x:c r="AL731" s="2"/>
      <x:c r="AM731" s="2"/>
      <x:c r="AN731" s="2"/>
      <x:c r="AO731" s="2"/>
      <x:c r="AP731" s="2"/>
      <x:c r="AQ731" s="2"/>
      <x:c r="AR731" s="2"/>
      <x:c r="AS731" s="2"/>
    </x:row>
    <x:row r="73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c r="AA732" s="2"/>
      <x:c r="AB732" s="2"/>
      <x:c r="AC732" s="2"/>
      <x:c r="AD732" s="2"/>
      <x:c r="AE732" s="2"/>
      <x:c r="AF732" s="2"/>
      <x:c r="AG732" s="2"/>
      <x:c r="AH732" s="2"/>
      <x:c r="AI732" s="2"/>
      <x:c r="AJ732" s="2"/>
      <x:c r="AK732" s="2"/>
      <x:c r="AL732" s="2"/>
      <x:c r="AM732" s="2"/>
      <x:c r="AN732" s="2"/>
      <x:c r="AO732" s="2"/>
      <x:c r="AP732" s="2"/>
      <x:c r="AQ732" s="2"/>
      <x:c r="AR732" s="2"/>
      <x:c r="AS732" s="2"/>
    </x:row>
    <x:row r="733">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c r="AA733" s="2"/>
      <x:c r="AB733" s="2"/>
      <x:c r="AC733" s="2"/>
      <x:c r="AD733" s="2"/>
      <x:c r="AE733" s="2"/>
      <x:c r="AF733" s="2"/>
      <x:c r="AG733" s="2"/>
      <x:c r="AH733" s="2"/>
      <x:c r="AI733" s="2"/>
      <x:c r="AJ733" s="2"/>
      <x:c r="AK733" s="2"/>
      <x:c r="AL733" s="2"/>
      <x:c r="AM733" s="2"/>
      <x:c r="AN733" s="2"/>
      <x:c r="AO733" s="2"/>
      <x:c r="AP733" s="2"/>
      <x:c r="AQ733" s="2"/>
      <x:c r="AR733" s="2"/>
      <x:c r="AS733" s="2"/>
    </x:row>
    <x:row r="734">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c r="AA734" s="2"/>
      <x:c r="AB734" s="2"/>
      <x:c r="AC734" s="2"/>
      <x:c r="AD734" s="2"/>
      <x:c r="AE734" s="2"/>
      <x:c r="AF734" s="2"/>
      <x:c r="AG734" s="2"/>
      <x:c r="AH734" s="2"/>
      <x:c r="AI734" s="2"/>
      <x:c r="AJ734" s="2"/>
      <x:c r="AK734" s="2"/>
      <x:c r="AL734" s="2"/>
      <x:c r="AM734" s="2"/>
      <x:c r="AN734" s="2"/>
      <x:c r="AO734" s="2"/>
      <x:c r="AP734" s="2"/>
      <x:c r="AQ734" s="2"/>
      <x:c r="AR734" s="2"/>
      <x:c r="AS734" s="2"/>
    </x:row>
    <x:row r="735">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c r="AA735" s="2"/>
      <x:c r="AB735" s="2"/>
      <x:c r="AC735" s="2"/>
      <x:c r="AD735" s="2"/>
      <x:c r="AE735" s="2"/>
      <x:c r="AF735" s="2"/>
      <x:c r="AG735" s="2"/>
      <x:c r="AH735" s="2"/>
      <x:c r="AI735" s="2"/>
      <x:c r="AJ735" s="2"/>
      <x:c r="AK735" s="2"/>
      <x:c r="AL735" s="2"/>
      <x:c r="AM735" s="2"/>
      <x:c r="AN735" s="2"/>
      <x:c r="AO735" s="2"/>
      <x:c r="AP735" s="2"/>
      <x:c r="AQ735" s="2"/>
      <x:c r="AR735" s="2"/>
      <x:c r="AS735" s="2"/>
    </x:row>
    <x:row r="736">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c r="AA736" s="2"/>
      <x:c r="AB736" s="2"/>
      <x:c r="AC736" s="2"/>
      <x:c r="AD736" s="2"/>
      <x:c r="AE736" s="2"/>
      <x:c r="AF736" s="2"/>
      <x:c r="AG736" s="2"/>
      <x:c r="AH736" s="2"/>
      <x:c r="AI736" s="2"/>
      <x:c r="AJ736" s="2"/>
      <x:c r="AK736" s="2"/>
      <x:c r="AL736" s="2"/>
      <x:c r="AM736" s="2"/>
      <x:c r="AN736" s="2"/>
      <x:c r="AO736" s="2"/>
      <x:c r="AP736" s="2"/>
      <x:c r="AQ736" s="2"/>
      <x:c r="AR736" s="2"/>
      <x:c r="AS736" s="2"/>
    </x:row>
    <x:row r="737">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c r="AA737" s="2"/>
      <x:c r="AB737" s="2"/>
      <x:c r="AC737" s="2"/>
      <x:c r="AD737" s="2"/>
      <x:c r="AE737" s="2"/>
      <x:c r="AF737" s="2"/>
      <x:c r="AG737" s="2"/>
      <x:c r="AH737" s="2"/>
      <x:c r="AI737" s="2"/>
      <x:c r="AJ737" s="2"/>
      <x:c r="AK737" s="2"/>
      <x:c r="AL737" s="2"/>
      <x:c r="AM737" s="2"/>
      <x:c r="AN737" s="2"/>
      <x:c r="AO737" s="2"/>
      <x:c r="AP737" s="2"/>
      <x:c r="AQ737" s="2"/>
      <x:c r="AR737" s="2"/>
      <x:c r="AS737" s="2"/>
    </x:row>
    <x:row r="738">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c r="AA738" s="2"/>
      <x:c r="AB738" s="2"/>
      <x:c r="AC738" s="2"/>
      <x:c r="AD738" s="2"/>
      <x:c r="AE738" s="2"/>
      <x:c r="AF738" s="2"/>
      <x:c r="AG738" s="2"/>
      <x:c r="AH738" s="2"/>
      <x:c r="AI738" s="2"/>
      <x:c r="AJ738" s="2"/>
      <x:c r="AK738" s="2"/>
      <x:c r="AL738" s="2"/>
      <x:c r="AM738" s="2"/>
      <x:c r="AN738" s="2"/>
      <x:c r="AO738" s="2"/>
      <x:c r="AP738" s="2"/>
      <x:c r="AQ738" s="2"/>
      <x:c r="AR738" s="2"/>
      <x:c r="AS738" s="2"/>
    </x:row>
    <x:row r="739">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c r="AA739" s="2"/>
      <x:c r="AB739" s="2"/>
      <x:c r="AC739" s="2"/>
      <x:c r="AD739" s="2"/>
      <x:c r="AE739" s="2"/>
      <x:c r="AF739" s="2"/>
      <x:c r="AG739" s="2"/>
      <x:c r="AH739" s="2"/>
      <x:c r="AI739" s="2"/>
      <x:c r="AJ739" s="2"/>
      <x:c r="AK739" s="2"/>
      <x:c r="AL739" s="2"/>
      <x:c r="AM739" s="2"/>
      <x:c r="AN739" s="2"/>
      <x:c r="AO739" s="2"/>
      <x:c r="AP739" s="2"/>
      <x:c r="AQ739" s="2"/>
      <x:c r="AR739" s="2"/>
      <x:c r="AS739" s="2"/>
    </x:row>
    <x:row r="740">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c r="AA740" s="2"/>
      <x:c r="AB740" s="2"/>
      <x:c r="AC740" s="2"/>
      <x:c r="AD740" s="2"/>
      <x:c r="AE740" s="2"/>
      <x:c r="AF740" s="2"/>
      <x:c r="AG740" s="2"/>
      <x:c r="AH740" s="2"/>
      <x:c r="AI740" s="2"/>
      <x:c r="AJ740" s="2"/>
      <x:c r="AK740" s="2"/>
      <x:c r="AL740" s="2"/>
      <x:c r="AM740" s="2"/>
      <x:c r="AN740" s="2"/>
      <x:c r="AO740" s="2"/>
      <x:c r="AP740" s="2"/>
      <x:c r="AQ740" s="2"/>
      <x:c r="AR740" s="2"/>
      <x:c r="AS740" s="2"/>
    </x:row>
    <x:row r="741">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c r="AA741" s="2"/>
      <x:c r="AB741" s="2"/>
      <x:c r="AC741" s="2"/>
      <x:c r="AD741" s="2"/>
      <x:c r="AE741" s="2"/>
      <x:c r="AF741" s="2"/>
      <x:c r="AG741" s="2"/>
      <x:c r="AH741" s="2"/>
      <x:c r="AI741" s="2"/>
      <x:c r="AJ741" s="2"/>
      <x:c r="AK741" s="2"/>
      <x:c r="AL741" s="2"/>
      <x:c r="AM741" s="2"/>
      <x:c r="AN741" s="2"/>
      <x:c r="AO741" s="2"/>
      <x:c r="AP741" s="2"/>
      <x:c r="AQ741" s="2"/>
      <x:c r="AR741" s="2"/>
      <x:c r="AS741" s="2"/>
    </x:row>
    <x:row r="74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c r="AA742" s="2"/>
      <x:c r="AB742" s="2"/>
      <x:c r="AC742" s="2"/>
      <x:c r="AD742" s="2"/>
      <x:c r="AE742" s="2"/>
      <x:c r="AF742" s="2"/>
      <x:c r="AG742" s="2"/>
      <x:c r="AH742" s="2"/>
      <x:c r="AI742" s="2"/>
      <x:c r="AJ742" s="2"/>
      <x:c r="AK742" s="2"/>
      <x:c r="AL742" s="2"/>
      <x:c r="AM742" s="2"/>
      <x:c r="AN742" s="2"/>
      <x:c r="AO742" s="2"/>
      <x:c r="AP742" s="2"/>
      <x:c r="AQ742" s="2"/>
      <x:c r="AR742" s="2"/>
      <x:c r="AS742" s="2"/>
    </x:row>
    <x:row r="743">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c r="AA743" s="2"/>
      <x:c r="AB743" s="2"/>
      <x:c r="AC743" s="2"/>
      <x:c r="AD743" s="2"/>
      <x:c r="AE743" s="2"/>
      <x:c r="AF743" s="2"/>
      <x:c r="AG743" s="2"/>
      <x:c r="AH743" s="2"/>
      <x:c r="AI743" s="2"/>
      <x:c r="AJ743" s="2"/>
      <x:c r="AK743" s="2"/>
      <x:c r="AL743" s="2"/>
      <x:c r="AM743" s="2"/>
      <x:c r="AN743" s="2"/>
      <x:c r="AO743" s="2"/>
      <x:c r="AP743" s="2"/>
      <x:c r="AQ743" s="2"/>
      <x:c r="AR743" s="2"/>
      <x:c r="AS743" s="2"/>
    </x:row>
    <x:row r="744">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c r="AA744" s="2"/>
      <x:c r="AB744" s="2"/>
      <x:c r="AC744" s="2"/>
      <x:c r="AD744" s="2"/>
      <x:c r="AE744" s="2"/>
      <x:c r="AF744" s="2"/>
      <x:c r="AG744" s="2"/>
      <x:c r="AH744" s="2"/>
      <x:c r="AI744" s="2"/>
      <x:c r="AJ744" s="2"/>
      <x:c r="AK744" s="2"/>
      <x:c r="AL744" s="2"/>
      <x:c r="AM744" s="2"/>
      <x:c r="AN744" s="2"/>
      <x:c r="AO744" s="2"/>
      <x:c r="AP744" s="2"/>
      <x:c r="AQ744" s="2"/>
      <x:c r="AR744" s="2"/>
      <x:c r="AS744" s="2"/>
    </x:row>
    <x:row r="745">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c r="AA745" s="2"/>
      <x:c r="AB745" s="2"/>
      <x:c r="AC745" s="2"/>
      <x:c r="AD745" s="2"/>
      <x:c r="AE745" s="2"/>
      <x:c r="AF745" s="2"/>
      <x:c r="AG745" s="2"/>
      <x:c r="AH745" s="2"/>
      <x:c r="AI745" s="2"/>
      <x:c r="AJ745" s="2"/>
      <x:c r="AK745" s="2"/>
      <x:c r="AL745" s="2"/>
      <x:c r="AM745" s="2"/>
      <x:c r="AN745" s="2"/>
      <x:c r="AO745" s="2"/>
      <x:c r="AP745" s="2"/>
      <x:c r="AQ745" s="2"/>
      <x:c r="AR745" s="2"/>
      <x:c r="AS745" s="2"/>
    </x:row>
    <x:row r="746">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c r="AA746" s="2"/>
      <x:c r="AB746" s="2"/>
      <x:c r="AC746" s="2"/>
      <x:c r="AD746" s="2"/>
      <x:c r="AE746" s="2"/>
      <x:c r="AF746" s="2"/>
      <x:c r="AG746" s="2"/>
      <x:c r="AH746" s="2"/>
      <x:c r="AI746" s="2"/>
      <x:c r="AJ746" s="2"/>
      <x:c r="AK746" s="2"/>
      <x:c r="AL746" s="2"/>
      <x:c r="AM746" s="2"/>
      <x:c r="AN746" s="2"/>
      <x:c r="AO746" s="2"/>
      <x:c r="AP746" s="2"/>
      <x:c r="AQ746" s="2"/>
      <x:c r="AR746" s="2"/>
      <x:c r="AS746" s="2"/>
    </x:row>
    <x:row r="747">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c r="AA747" s="2"/>
      <x:c r="AB747" s="2"/>
      <x:c r="AC747" s="2"/>
      <x:c r="AD747" s="2"/>
      <x:c r="AE747" s="2"/>
      <x:c r="AF747" s="2"/>
      <x:c r="AG747" s="2"/>
      <x:c r="AH747" s="2"/>
      <x:c r="AI747" s="2"/>
      <x:c r="AJ747" s="2"/>
      <x:c r="AK747" s="2"/>
      <x:c r="AL747" s="2"/>
      <x:c r="AM747" s="2"/>
      <x:c r="AN747" s="2"/>
      <x:c r="AO747" s="2"/>
      <x:c r="AP747" s="2"/>
      <x:c r="AQ747" s="2"/>
      <x:c r="AR747" s="2"/>
      <x:c r="AS747" s="2"/>
    </x:row>
    <x:row r="748">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c r="AA748" s="2"/>
      <x:c r="AB748" s="2"/>
      <x:c r="AC748" s="2"/>
      <x:c r="AD748" s="2"/>
      <x:c r="AE748" s="2"/>
      <x:c r="AF748" s="2"/>
      <x:c r="AG748" s="2"/>
      <x:c r="AH748" s="2"/>
      <x:c r="AI748" s="2"/>
      <x:c r="AJ748" s="2"/>
      <x:c r="AK748" s="2"/>
      <x:c r="AL748" s="2"/>
      <x:c r="AM748" s="2"/>
      <x:c r="AN748" s="2"/>
      <x:c r="AO748" s="2"/>
      <x:c r="AP748" s="2"/>
      <x:c r="AQ748" s="2"/>
      <x:c r="AR748" s="2"/>
      <x:c r="AS748" s="2"/>
    </x:row>
    <x:row r="749">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c r="AA749" s="2"/>
      <x:c r="AB749" s="2"/>
      <x:c r="AC749" s="2"/>
      <x:c r="AD749" s="2"/>
      <x:c r="AE749" s="2"/>
      <x:c r="AF749" s="2"/>
      <x:c r="AG749" s="2"/>
      <x:c r="AH749" s="2"/>
      <x:c r="AI749" s="2"/>
      <x:c r="AJ749" s="2"/>
      <x:c r="AK749" s="2"/>
      <x:c r="AL749" s="2"/>
      <x:c r="AM749" s="2"/>
      <x:c r="AN749" s="2"/>
      <x:c r="AO749" s="2"/>
      <x:c r="AP749" s="2"/>
      <x:c r="AQ749" s="2"/>
      <x:c r="AR749" s="2"/>
      <x:c r="AS749" s="2"/>
    </x:row>
    <x:row r="750">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c r="AA750" s="2"/>
      <x:c r="AB750" s="2"/>
      <x:c r="AC750" s="2"/>
      <x:c r="AD750" s="2"/>
      <x:c r="AE750" s="2"/>
      <x:c r="AF750" s="2"/>
      <x:c r="AG750" s="2"/>
      <x:c r="AH750" s="2"/>
      <x:c r="AI750" s="2"/>
      <x:c r="AJ750" s="2"/>
      <x:c r="AK750" s="2"/>
      <x:c r="AL750" s="2"/>
      <x:c r="AM750" s="2"/>
      <x:c r="AN750" s="2"/>
      <x:c r="AO750" s="2"/>
      <x:c r="AP750" s="2"/>
      <x:c r="AQ750" s="2"/>
      <x:c r="AR750" s="2"/>
      <x:c r="AS750" s="2"/>
    </x:row>
    <x:row r="751">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c r="AA751" s="2"/>
      <x:c r="AB751" s="2"/>
      <x:c r="AC751" s="2"/>
      <x:c r="AD751" s="2"/>
      <x:c r="AE751" s="2"/>
      <x:c r="AF751" s="2"/>
      <x:c r="AG751" s="2"/>
      <x:c r="AH751" s="2"/>
      <x:c r="AI751" s="2"/>
      <x:c r="AJ751" s="2"/>
      <x:c r="AK751" s="2"/>
      <x:c r="AL751" s="2"/>
      <x:c r="AM751" s="2"/>
      <x:c r="AN751" s="2"/>
      <x:c r="AO751" s="2"/>
      <x:c r="AP751" s="2"/>
      <x:c r="AQ751" s="2"/>
      <x:c r="AR751" s="2"/>
      <x:c r="AS751" s="2"/>
    </x:row>
    <x:row r="75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c r="AA752" s="2"/>
      <x:c r="AB752" s="2"/>
      <x:c r="AC752" s="2"/>
      <x:c r="AD752" s="2"/>
      <x:c r="AE752" s="2"/>
      <x:c r="AF752" s="2"/>
      <x:c r="AG752" s="2"/>
      <x:c r="AH752" s="2"/>
      <x:c r="AI752" s="2"/>
      <x:c r="AJ752" s="2"/>
      <x:c r="AK752" s="2"/>
      <x:c r="AL752" s="2"/>
      <x:c r="AM752" s="2"/>
      <x:c r="AN752" s="2"/>
      <x:c r="AO752" s="2"/>
      <x:c r="AP752" s="2"/>
      <x:c r="AQ752" s="2"/>
      <x:c r="AR752" s="2"/>
      <x:c r="AS752" s="2"/>
    </x:row>
    <x:row r="753">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c r="AA753" s="2"/>
      <x:c r="AB753" s="2"/>
      <x:c r="AC753" s="2"/>
      <x:c r="AD753" s="2"/>
      <x:c r="AE753" s="2"/>
      <x:c r="AF753" s="2"/>
      <x:c r="AG753" s="2"/>
      <x:c r="AH753" s="2"/>
      <x:c r="AI753" s="2"/>
      <x:c r="AJ753" s="2"/>
      <x:c r="AK753" s="2"/>
      <x:c r="AL753" s="2"/>
      <x:c r="AM753" s="2"/>
      <x:c r="AN753" s="2"/>
      <x:c r="AO753" s="2"/>
      <x:c r="AP753" s="2"/>
      <x:c r="AQ753" s="2"/>
      <x:c r="AR753" s="2"/>
      <x:c r="AS753" s="2"/>
    </x:row>
    <x:row r="754">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c r="AA754" s="2"/>
      <x:c r="AB754" s="2"/>
      <x:c r="AC754" s="2"/>
      <x:c r="AD754" s="2"/>
      <x:c r="AE754" s="2"/>
      <x:c r="AF754" s="2"/>
      <x:c r="AG754" s="2"/>
      <x:c r="AH754" s="2"/>
      <x:c r="AI754" s="2"/>
      <x:c r="AJ754" s="2"/>
      <x:c r="AK754" s="2"/>
      <x:c r="AL754" s="2"/>
      <x:c r="AM754" s="2"/>
      <x:c r="AN754" s="2"/>
      <x:c r="AO754" s="2"/>
      <x:c r="AP754" s="2"/>
      <x:c r="AQ754" s="2"/>
      <x:c r="AR754" s="2"/>
      <x:c r="AS754" s="2"/>
    </x:row>
    <x:row r="755">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c r="AA755" s="2"/>
      <x:c r="AB755" s="2"/>
      <x:c r="AC755" s="2"/>
      <x:c r="AD755" s="2"/>
      <x:c r="AE755" s="2"/>
      <x:c r="AF755" s="2"/>
      <x:c r="AG755" s="2"/>
      <x:c r="AH755" s="2"/>
      <x:c r="AI755" s="2"/>
      <x:c r="AJ755" s="2"/>
      <x:c r="AK755" s="2"/>
      <x:c r="AL755" s="2"/>
      <x:c r="AM755" s="2"/>
      <x:c r="AN755" s="2"/>
      <x:c r="AO755" s="2"/>
      <x:c r="AP755" s="2"/>
      <x:c r="AQ755" s="2"/>
      <x:c r="AR755" s="2"/>
      <x:c r="AS755" s="2"/>
    </x:row>
    <x:row r="756">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c r="AA756" s="2"/>
      <x:c r="AB756" s="2"/>
      <x:c r="AC756" s="2"/>
      <x:c r="AD756" s="2"/>
      <x:c r="AE756" s="2"/>
      <x:c r="AF756" s="2"/>
      <x:c r="AG756" s="2"/>
      <x:c r="AH756" s="2"/>
      <x:c r="AI756" s="2"/>
      <x:c r="AJ756" s="2"/>
      <x:c r="AK756" s="2"/>
      <x:c r="AL756" s="2"/>
      <x:c r="AM756" s="2"/>
      <x:c r="AN756" s="2"/>
      <x:c r="AO756" s="2"/>
      <x:c r="AP756" s="2"/>
      <x:c r="AQ756" s="2"/>
      <x:c r="AR756" s="2"/>
      <x:c r="AS756" s="2"/>
    </x:row>
    <x:row r="757">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c r="AA757" s="2"/>
      <x:c r="AB757" s="2"/>
      <x:c r="AC757" s="2"/>
      <x:c r="AD757" s="2"/>
      <x:c r="AE757" s="2"/>
      <x:c r="AF757" s="2"/>
      <x:c r="AG757" s="2"/>
      <x:c r="AH757" s="2"/>
      <x:c r="AI757" s="2"/>
      <x:c r="AJ757" s="2"/>
      <x:c r="AK757" s="2"/>
      <x:c r="AL757" s="2"/>
      <x:c r="AM757" s="2"/>
      <x:c r="AN757" s="2"/>
      <x:c r="AO757" s="2"/>
      <x:c r="AP757" s="2"/>
      <x:c r="AQ757" s="2"/>
      <x:c r="AR757" s="2"/>
      <x:c r="AS757" s="2"/>
    </x:row>
    <x:row r="758">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c r="AA758" s="2"/>
      <x:c r="AB758" s="2"/>
      <x:c r="AC758" s="2"/>
      <x:c r="AD758" s="2"/>
      <x:c r="AE758" s="2"/>
      <x:c r="AF758" s="2"/>
      <x:c r="AG758" s="2"/>
      <x:c r="AH758" s="2"/>
      <x:c r="AI758" s="2"/>
      <x:c r="AJ758" s="2"/>
      <x:c r="AK758" s="2"/>
      <x:c r="AL758" s="2"/>
      <x:c r="AM758" s="2"/>
      <x:c r="AN758" s="2"/>
      <x:c r="AO758" s="2"/>
      <x:c r="AP758" s="2"/>
      <x:c r="AQ758" s="2"/>
      <x:c r="AR758" s="2"/>
      <x:c r="AS758" s="2"/>
    </x:row>
    <x:row r="759">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c r="AA759" s="2"/>
      <x:c r="AB759" s="2"/>
      <x:c r="AC759" s="2"/>
      <x:c r="AD759" s="2"/>
      <x:c r="AE759" s="2"/>
      <x:c r="AF759" s="2"/>
      <x:c r="AG759" s="2"/>
      <x:c r="AH759" s="2"/>
      <x:c r="AI759" s="2"/>
      <x:c r="AJ759" s="2"/>
      <x:c r="AK759" s="2"/>
      <x:c r="AL759" s="2"/>
      <x:c r="AM759" s="2"/>
      <x:c r="AN759" s="2"/>
      <x:c r="AO759" s="2"/>
      <x:c r="AP759" s="2"/>
      <x:c r="AQ759" s="2"/>
      <x:c r="AR759" s="2"/>
      <x:c r="AS759" s="2"/>
    </x:row>
    <x:row r="760">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c r="AA760" s="2"/>
      <x:c r="AB760" s="2"/>
      <x:c r="AC760" s="2"/>
      <x:c r="AD760" s="2"/>
      <x:c r="AE760" s="2"/>
      <x:c r="AF760" s="2"/>
      <x:c r="AG760" s="2"/>
      <x:c r="AH760" s="2"/>
      <x:c r="AI760" s="2"/>
      <x:c r="AJ760" s="2"/>
      <x:c r="AK760" s="2"/>
      <x:c r="AL760" s="2"/>
      <x:c r="AM760" s="2"/>
      <x:c r="AN760" s="2"/>
      <x:c r="AO760" s="2"/>
      <x:c r="AP760" s="2"/>
      <x:c r="AQ760" s="2"/>
      <x:c r="AR760" s="2"/>
      <x:c r="AS760" s="2"/>
    </x:row>
    <x:row r="761">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c r="AA761" s="2"/>
      <x:c r="AB761" s="2"/>
      <x:c r="AC761" s="2"/>
      <x:c r="AD761" s="2"/>
      <x:c r="AE761" s="2"/>
      <x:c r="AF761" s="2"/>
      <x:c r="AG761" s="2"/>
      <x:c r="AH761" s="2"/>
      <x:c r="AI761" s="2"/>
      <x:c r="AJ761" s="2"/>
      <x:c r="AK761" s="2"/>
      <x:c r="AL761" s="2"/>
      <x:c r="AM761" s="2"/>
      <x:c r="AN761" s="2"/>
      <x:c r="AO761" s="2"/>
      <x:c r="AP761" s="2"/>
      <x:c r="AQ761" s="2"/>
      <x:c r="AR761" s="2"/>
      <x:c r="AS761" s="2"/>
    </x:row>
    <x:row r="76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c r="AA762" s="2"/>
      <x:c r="AB762" s="2"/>
      <x:c r="AC762" s="2"/>
      <x:c r="AD762" s="2"/>
      <x:c r="AE762" s="2"/>
      <x:c r="AF762" s="2"/>
      <x:c r="AG762" s="2"/>
      <x:c r="AH762" s="2"/>
      <x:c r="AI762" s="2"/>
      <x:c r="AJ762" s="2"/>
      <x:c r="AK762" s="2"/>
      <x:c r="AL762" s="2"/>
      <x:c r="AM762" s="2"/>
      <x:c r="AN762" s="2"/>
      <x:c r="AO762" s="2"/>
      <x:c r="AP762" s="2"/>
      <x:c r="AQ762" s="2"/>
      <x:c r="AR762" s="2"/>
      <x:c r="AS762" s="2"/>
    </x:row>
    <x:row r="763">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c r="AA763" s="2"/>
      <x:c r="AB763" s="2"/>
      <x:c r="AC763" s="2"/>
      <x:c r="AD763" s="2"/>
      <x:c r="AE763" s="2"/>
      <x:c r="AF763" s="2"/>
      <x:c r="AG763" s="2"/>
      <x:c r="AH763" s="2"/>
      <x:c r="AI763" s="2"/>
      <x:c r="AJ763" s="2"/>
      <x:c r="AK763" s="2"/>
      <x:c r="AL763" s="2"/>
      <x:c r="AM763" s="2"/>
      <x:c r="AN763" s="2"/>
      <x:c r="AO763" s="2"/>
      <x:c r="AP763" s="2"/>
      <x:c r="AQ763" s="2"/>
      <x:c r="AR763" s="2"/>
      <x:c r="AS763" s="2"/>
    </x:row>
    <x:row r="764">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c r="AA764" s="2"/>
      <x:c r="AB764" s="2"/>
      <x:c r="AC764" s="2"/>
      <x:c r="AD764" s="2"/>
      <x:c r="AE764" s="2"/>
      <x:c r="AF764" s="2"/>
      <x:c r="AG764" s="2"/>
      <x:c r="AH764" s="2"/>
      <x:c r="AI764" s="2"/>
      <x:c r="AJ764" s="2"/>
      <x:c r="AK764" s="2"/>
      <x:c r="AL764" s="2"/>
      <x:c r="AM764" s="2"/>
      <x:c r="AN764" s="2"/>
      <x:c r="AO764" s="2"/>
      <x:c r="AP764" s="2"/>
      <x:c r="AQ764" s="2"/>
      <x:c r="AR764" s="2"/>
      <x:c r="AS764" s="2"/>
    </x:row>
    <x:row r="765">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c r="AA765" s="2"/>
      <x:c r="AB765" s="2"/>
      <x:c r="AC765" s="2"/>
      <x:c r="AD765" s="2"/>
      <x:c r="AE765" s="2"/>
      <x:c r="AF765" s="2"/>
      <x:c r="AG765" s="2"/>
      <x:c r="AH765" s="2"/>
      <x:c r="AI765" s="2"/>
      <x:c r="AJ765" s="2"/>
      <x:c r="AK765" s="2"/>
      <x:c r="AL765" s="2"/>
      <x:c r="AM765" s="2"/>
      <x:c r="AN765" s="2"/>
      <x:c r="AO765" s="2"/>
      <x:c r="AP765" s="2"/>
      <x:c r="AQ765" s="2"/>
      <x:c r="AR765" s="2"/>
      <x:c r="AS765" s="2"/>
    </x:row>
    <x:row r="766">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c r="AA766" s="2"/>
      <x:c r="AB766" s="2"/>
      <x:c r="AC766" s="2"/>
      <x:c r="AD766" s="2"/>
      <x:c r="AE766" s="2"/>
      <x:c r="AF766" s="2"/>
      <x:c r="AG766" s="2"/>
      <x:c r="AH766" s="2"/>
      <x:c r="AI766" s="2"/>
      <x:c r="AJ766" s="2"/>
      <x:c r="AK766" s="2"/>
      <x:c r="AL766" s="2"/>
      <x:c r="AM766" s="2"/>
      <x:c r="AN766" s="2"/>
      <x:c r="AO766" s="2"/>
      <x:c r="AP766" s="2"/>
      <x:c r="AQ766" s="2"/>
      <x:c r="AR766" s="2"/>
      <x:c r="AS766" s="2"/>
    </x:row>
    <x:row r="767">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c r="AA767" s="2"/>
      <x:c r="AB767" s="2"/>
      <x:c r="AC767" s="2"/>
      <x:c r="AD767" s="2"/>
      <x:c r="AE767" s="2"/>
      <x:c r="AF767" s="2"/>
      <x:c r="AG767" s="2"/>
      <x:c r="AH767" s="2"/>
      <x:c r="AI767" s="2"/>
      <x:c r="AJ767" s="2"/>
      <x:c r="AK767" s="2"/>
      <x:c r="AL767" s="2"/>
      <x:c r="AM767" s="2"/>
      <x:c r="AN767" s="2"/>
      <x:c r="AO767" s="2"/>
      <x:c r="AP767" s="2"/>
      <x:c r="AQ767" s="2"/>
      <x:c r="AR767" s="2"/>
      <x:c r="AS767" s="2"/>
    </x:row>
    <x:row r="768">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c r="AA768" s="2"/>
      <x:c r="AB768" s="2"/>
      <x:c r="AC768" s="2"/>
      <x:c r="AD768" s="2"/>
      <x:c r="AE768" s="2"/>
      <x:c r="AF768" s="2"/>
      <x:c r="AG768" s="2"/>
      <x:c r="AH768" s="2"/>
      <x:c r="AI768" s="2"/>
      <x:c r="AJ768" s="2"/>
      <x:c r="AK768" s="2"/>
      <x:c r="AL768" s="2"/>
      <x:c r="AM768" s="2"/>
      <x:c r="AN768" s="2"/>
      <x:c r="AO768" s="2"/>
      <x:c r="AP768" s="2"/>
      <x:c r="AQ768" s="2"/>
      <x:c r="AR768" s="2"/>
      <x:c r="AS768" s="2"/>
    </x:row>
    <x:row r="769">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c r="AA769" s="2"/>
      <x:c r="AB769" s="2"/>
      <x:c r="AC769" s="2"/>
      <x:c r="AD769" s="2"/>
      <x:c r="AE769" s="2"/>
      <x:c r="AF769" s="2"/>
      <x:c r="AG769" s="2"/>
      <x:c r="AH769" s="2"/>
      <x:c r="AI769" s="2"/>
      <x:c r="AJ769" s="2"/>
      <x:c r="AK769" s="2"/>
      <x:c r="AL769" s="2"/>
      <x:c r="AM769" s="2"/>
      <x:c r="AN769" s="2"/>
      <x:c r="AO769" s="2"/>
      <x:c r="AP769" s="2"/>
      <x:c r="AQ769" s="2"/>
      <x:c r="AR769" s="2"/>
      <x:c r="AS769" s="2"/>
    </x:row>
    <x:row r="770">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c r="AA770" s="2"/>
      <x:c r="AB770" s="2"/>
      <x:c r="AC770" s="2"/>
      <x:c r="AD770" s="2"/>
      <x:c r="AE770" s="2"/>
      <x:c r="AF770" s="2"/>
      <x:c r="AG770" s="2"/>
      <x:c r="AH770" s="2"/>
      <x:c r="AI770" s="2"/>
      <x:c r="AJ770" s="2"/>
      <x:c r="AK770" s="2"/>
      <x:c r="AL770" s="2"/>
      <x:c r="AM770" s="2"/>
      <x:c r="AN770" s="2"/>
      <x:c r="AO770" s="2"/>
      <x:c r="AP770" s="2"/>
      <x:c r="AQ770" s="2"/>
      <x:c r="AR770" s="2"/>
      <x:c r="AS770" s="2"/>
    </x:row>
    <x:row r="771">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c r="AA771" s="2"/>
      <x:c r="AB771" s="2"/>
      <x:c r="AC771" s="2"/>
      <x:c r="AD771" s="2"/>
      <x:c r="AE771" s="2"/>
      <x:c r="AF771" s="2"/>
      <x:c r="AG771" s="2"/>
      <x:c r="AH771" s="2"/>
      <x:c r="AI771" s="2"/>
      <x:c r="AJ771" s="2"/>
      <x:c r="AK771" s="2"/>
      <x:c r="AL771" s="2"/>
      <x:c r="AM771" s="2"/>
      <x:c r="AN771" s="2"/>
      <x:c r="AO771" s="2"/>
      <x:c r="AP771" s="2"/>
      <x:c r="AQ771" s="2"/>
      <x:c r="AR771" s="2"/>
      <x:c r="AS771" s="2"/>
    </x:row>
    <x:row r="77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c r="AA772" s="2"/>
      <x:c r="AB772" s="2"/>
      <x:c r="AC772" s="2"/>
      <x:c r="AD772" s="2"/>
      <x:c r="AE772" s="2"/>
      <x:c r="AF772" s="2"/>
      <x:c r="AG772" s="2"/>
      <x:c r="AH772" s="2"/>
      <x:c r="AI772" s="2"/>
      <x:c r="AJ772" s="2"/>
      <x:c r="AK772" s="2"/>
      <x:c r="AL772" s="2"/>
      <x:c r="AM772" s="2"/>
      <x:c r="AN772" s="2"/>
      <x:c r="AO772" s="2"/>
      <x:c r="AP772" s="2"/>
      <x:c r="AQ772" s="2"/>
      <x:c r="AR772" s="2"/>
      <x:c r="AS772" s="2"/>
    </x:row>
    <x:row r="773">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c r="AA773" s="2"/>
      <x:c r="AB773" s="2"/>
      <x:c r="AC773" s="2"/>
      <x:c r="AD773" s="2"/>
      <x:c r="AE773" s="2"/>
      <x:c r="AF773" s="2"/>
      <x:c r="AG773" s="2"/>
      <x:c r="AH773" s="2"/>
      <x:c r="AI773" s="2"/>
      <x:c r="AJ773" s="2"/>
      <x:c r="AK773" s="2"/>
      <x:c r="AL773" s="2"/>
      <x:c r="AM773" s="2"/>
      <x:c r="AN773" s="2"/>
      <x:c r="AO773" s="2"/>
      <x:c r="AP773" s="2"/>
      <x:c r="AQ773" s="2"/>
      <x:c r="AR773" s="2"/>
      <x:c r="AS773" s="2"/>
    </x:row>
    <x:row r="774">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c r="AA774" s="2"/>
      <x:c r="AB774" s="2"/>
      <x:c r="AC774" s="2"/>
      <x:c r="AD774" s="2"/>
      <x:c r="AE774" s="2"/>
      <x:c r="AF774" s="2"/>
      <x:c r="AG774" s="2"/>
      <x:c r="AH774" s="2"/>
      <x:c r="AI774" s="2"/>
      <x:c r="AJ774" s="2"/>
      <x:c r="AK774" s="2"/>
      <x:c r="AL774" s="2"/>
      <x:c r="AM774" s="2"/>
      <x:c r="AN774" s="2"/>
      <x:c r="AO774" s="2"/>
      <x:c r="AP774" s="2"/>
      <x:c r="AQ774" s="2"/>
      <x:c r="AR774" s="2"/>
      <x:c r="AS774" s="2"/>
    </x:row>
    <x:row r="775">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c r="AA775" s="2"/>
      <x:c r="AB775" s="2"/>
      <x:c r="AC775" s="2"/>
      <x:c r="AD775" s="2"/>
      <x:c r="AE775" s="2"/>
      <x:c r="AF775" s="2"/>
      <x:c r="AG775" s="2"/>
      <x:c r="AH775" s="2"/>
      <x:c r="AI775" s="2"/>
      <x:c r="AJ775" s="2"/>
      <x:c r="AK775" s="2"/>
      <x:c r="AL775" s="2"/>
      <x:c r="AM775" s="2"/>
      <x:c r="AN775" s="2"/>
      <x:c r="AO775" s="2"/>
      <x:c r="AP775" s="2"/>
      <x:c r="AQ775" s="2"/>
      <x:c r="AR775" s="2"/>
      <x:c r="AS775" s="2"/>
    </x:row>
    <x:row r="776">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c r="AA776" s="2"/>
      <x:c r="AB776" s="2"/>
      <x:c r="AC776" s="2"/>
      <x:c r="AD776" s="2"/>
      <x:c r="AE776" s="2"/>
      <x:c r="AF776" s="2"/>
      <x:c r="AG776" s="2"/>
      <x:c r="AH776" s="2"/>
      <x:c r="AI776" s="2"/>
      <x:c r="AJ776" s="2"/>
      <x:c r="AK776" s="2"/>
      <x:c r="AL776" s="2"/>
      <x:c r="AM776" s="2"/>
      <x:c r="AN776" s="2"/>
      <x:c r="AO776" s="2"/>
      <x:c r="AP776" s="2"/>
      <x:c r="AQ776" s="2"/>
      <x:c r="AR776" s="2"/>
      <x:c r="AS776" s="2"/>
    </x:row>
    <x:row r="777">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c r="AA777" s="2"/>
      <x:c r="AB777" s="2"/>
      <x:c r="AC777" s="2"/>
      <x:c r="AD777" s="2"/>
      <x:c r="AE777" s="2"/>
      <x:c r="AF777" s="2"/>
      <x:c r="AG777" s="2"/>
      <x:c r="AH777" s="2"/>
      <x:c r="AI777" s="2"/>
      <x:c r="AJ777" s="2"/>
      <x:c r="AK777" s="2"/>
      <x:c r="AL777" s="2"/>
      <x:c r="AM777" s="2"/>
      <x:c r="AN777" s="2"/>
      <x:c r="AO777" s="2"/>
      <x:c r="AP777" s="2"/>
      <x:c r="AQ777" s="2"/>
      <x:c r="AR777" s="2"/>
      <x:c r="AS777" s="2"/>
    </x:row>
    <x:row r="778">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c r="AA778" s="2"/>
      <x:c r="AB778" s="2"/>
      <x:c r="AC778" s="2"/>
      <x:c r="AD778" s="2"/>
      <x:c r="AE778" s="2"/>
      <x:c r="AF778" s="2"/>
      <x:c r="AG778" s="2"/>
      <x:c r="AH778" s="2"/>
      <x:c r="AI778" s="2"/>
      <x:c r="AJ778" s="2"/>
      <x:c r="AK778" s="2"/>
      <x:c r="AL778" s="2"/>
      <x:c r="AM778" s="2"/>
      <x:c r="AN778" s="2"/>
      <x:c r="AO778" s="2"/>
      <x:c r="AP778" s="2"/>
      <x:c r="AQ778" s="2"/>
      <x:c r="AR778" s="2"/>
      <x:c r="AS778" s="2"/>
    </x:row>
    <x:row r="779">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c r="AA779" s="2"/>
      <x:c r="AB779" s="2"/>
      <x:c r="AC779" s="2"/>
      <x:c r="AD779" s="2"/>
      <x:c r="AE779" s="2"/>
      <x:c r="AF779" s="2"/>
      <x:c r="AG779" s="2"/>
      <x:c r="AH779" s="2"/>
      <x:c r="AI779" s="2"/>
      <x:c r="AJ779" s="2"/>
      <x:c r="AK779" s="2"/>
      <x:c r="AL779" s="2"/>
      <x:c r="AM779" s="2"/>
      <x:c r="AN779" s="2"/>
      <x:c r="AO779" s="2"/>
      <x:c r="AP779" s="2"/>
      <x:c r="AQ779" s="2"/>
      <x:c r="AR779" s="2"/>
      <x:c r="AS779" s="2"/>
    </x:row>
    <x:row r="780">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c r="AA780" s="2"/>
      <x:c r="AB780" s="2"/>
      <x:c r="AC780" s="2"/>
      <x:c r="AD780" s="2"/>
      <x:c r="AE780" s="2"/>
      <x:c r="AF780" s="2"/>
      <x:c r="AG780" s="2"/>
      <x:c r="AH780" s="2"/>
      <x:c r="AI780" s="2"/>
      <x:c r="AJ780" s="2"/>
      <x:c r="AK780" s="2"/>
      <x:c r="AL780" s="2"/>
      <x:c r="AM780" s="2"/>
      <x:c r="AN780" s="2"/>
      <x:c r="AO780" s="2"/>
      <x:c r="AP780" s="2"/>
      <x:c r="AQ780" s="2"/>
      <x:c r="AR780" s="2"/>
      <x:c r="AS780" s="2"/>
    </x:row>
    <x:row r="781">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c r="AA781" s="2"/>
      <x:c r="AB781" s="2"/>
      <x:c r="AC781" s="2"/>
      <x:c r="AD781" s="2"/>
      <x:c r="AE781" s="2"/>
      <x:c r="AF781" s="2"/>
      <x:c r="AG781" s="2"/>
      <x:c r="AH781" s="2"/>
      <x:c r="AI781" s="2"/>
      <x:c r="AJ781" s="2"/>
      <x:c r="AK781" s="2"/>
      <x:c r="AL781" s="2"/>
      <x:c r="AM781" s="2"/>
      <x:c r="AN781" s="2"/>
      <x:c r="AO781" s="2"/>
      <x:c r="AP781" s="2"/>
      <x:c r="AQ781" s="2"/>
      <x:c r="AR781" s="2"/>
      <x:c r="AS781" s="2"/>
    </x:row>
    <x:row r="78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c r="AA782" s="2"/>
      <x:c r="AB782" s="2"/>
      <x:c r="AC782" s="2"/>
      <x:c r="AD782" s="2"/>
      <x:c r="AE782" s="2"/>
      <x:c r="AF782" s="2"/>
      <x:c r="AG782" s="2"/>
      <x:c r="AH782" s="2"/>
      <x:c r="AI782" s="2"/>
      <x:c r="AJ782" s="2"/>
      <x:c r="AK782" s="2"/>
      <x:c r="AL782" s="2"/>
      <x:c r="AM782" s="2"/>
      <x:c r="AN782" s="2"/>
      <x:c r="AO782" s="2"/>
      <x:c r="AP782" s="2"/>
      <x:c r="AQ782" s="2"/>
      <x:c r="AR782" s="2"/>
      <x:c r="AS782" s="2"/>
    </x:row>
    <x:row r="783">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c r="AA783" s="2"/>
      <x:c r="AB783" s="2"/>
      <x:c r="AC783" s="2"/>
      <x:c r="AD783" s="2"/>
      <x:c r="AE783" s="2"/>
      <x:c r="AF783" s="2"/>
      <x:c r="AG783" s="2"/>
      <x:c r="AH783" s="2"/>
      <x:c r="AI783" s="2"/>
      <x:c r="AJ783" s="2"/>
      <x:c r="AK783" s="2"/>
      <x:c r="AL783" s="2"/>
      <x:c r="AM783" s="2"/>
      <x:c r="AN783" s="2"/>
      <x:c r="AO783" s="2"/>
      <x:c r="AP783" s="2"/>
      <x:c r="AQ783" s="2"/>
      <x:c r="AR783" s="2"/>
      <x:c r="AS783" s="2"/>
    </x:row>
    <x:row r="784">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c r="AA784" s="2"/>
      <x:c r="AB784" s="2"/>
      <x:c r="AC784" s="2"/>
      <x:c r="AD784" s="2"/>
      <x:c r="AE784" s="2"/>
      <x:c r="AF784" s="2"/>
      <x:c r="AG784" s="2"/>
      <x:c r="AH784" s="2"/>
      <x:c r="AI784" s="2"/>
      <x:c r="AJ784" s="2"/>
      <x:c r="AK784" s="2"/>
      <x:c r="AL784" s="2"/>
      <x:c r="AM784" s="2"/>
      <x:c r="AN784" s="2"/>
      <x:c r="AO784" s="2"/>
      <x:c r="AP784" s="2"/>
      <x:c r="AQ784" s="2"/>
      <x:c r="AR784" s="2"/>
      <x:c r="AS784" s="2"/>
    </x:row>
    <x:row r="785">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c r="AA785" s="2"/>
      <x:c r="AB785" s="2"/>
      <x:c r="AC785" s="2"/>
      <x:c r="AD785" s="2"/>
      <x:c r="AE785" s="2"/>
      <x:c r="AF785" s="2"/>
      <x:c r="AG785" s="2"/>
      <x:c r="AH785" s="2"/>
      <x:c r="AI785" s="2"/>
      <x:c r="AJ785" s="2"/>
      <x:c r="AK785" s="2"/>
      <x:c r="AL785" s="2"/>
      <x:c r="AM785" s="2"/>
      <x:c r="AN785" s="2"/>
      <x:c r="AO785" s="2"/>
      <x:c r="AP785" s="2"/>
      <x:c r="AQ785" s="2"/>
      <x:c r="AR785" s="2"/>
      <x:c r="AS785" s="2"/>
    </x:row>
    <x:row r="786">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c r="AA786" s="2"/>
      <x:c r="AB786" s="2"/>
      <x:c r="AC786" s="2"/>
      <x:c r="AD786" s="2"/>
      <x:c r="AE786" s="2"/>
      <x:c r="AF786" s="2"/>
      <x:c r="AG786" s="2"/>
      <x:c r="AH786" s="2"/>
      <x:c r="AI786" s="2"/>
      <x:c r="AJ786" s="2"/>
      <x:c r="AK786" s="2"/>
      <x:c r="AL786" s="2"/>
      <x:c r="AM786" s="2"/>
      <x:c r="AN786" s="2"/>
      <x:c r="AO786" s="2"/>
      <x:c r="AP786" s="2"/>
      <x:c r="AQ786" s="2"/>
      <x:c r="AR786" s="2"/>
      <x:c r="AS786" s="2"/>
    </x:row>
    <x:row r="787">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c r="AA787" s="2"/>
      <x:c r="AB787" s="2"/>
      <x:c r="AC787" s="2"/>
      <x:c r="AD787" s="2"/>
      <x:c r="AE787" s="2"/>
      <x:c r="AF787" s="2"/>
      <x:c r="AG787" s="2"/>
      <x:c r="AH787" s="2"/>
      <x:c r="AI787" s="2"/>
      <x:c r="AJ787" s="2"/>
      <x:c r="AK787" s="2"/>
      <x:c r="AL787" s="2"/>
      <x:c r="AM787" s="2"/>
      <x:c r="AN787" s="2"/>
      <x:c r="AO787" s="2"/>
      <x:c r="AP787" s="2"/>
      <x:c r="AQ787" s="2"/>
      <x:c r="AR787" s="2"/>
      <x:c r="AS787" s="2"/>
    </x:row>
    <x:row r="788">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c r="AA788" s="2"/>
      <x:c r="AB788" s="2"/>
      <x:c r="AC788" s="2"/>
      <x:c r="AD788" s="2"/>
      <x:c r="AE788" s="2"/>
      <x:c r="AF788" s="2"/>
      <x:c r="AG788" s="2"/>
      <x:c r="AH788" s="2"/>
      <x:c r="AI788" s="2"/>
      <x:c r="AJ788" s="2"/>
      <x:c r="AK788" s="2"/>
      <x:c r="AL788" s="2"/>
      <x:c r="AM788" s="2"/>
      <x:c r="AN788" s="2"/>
      <x:c r="AO788" s="2"/>
      <x:c r="AP788" s="2"/>
      <x:c r="AQ788" s="2"/>
      <x:c r="AR788" s="2"/>
      <x:c r="AS788" s="2"/>
    </x:row>
    <x:row r="789">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c r="AA789" s="2"/>
      <x:c r="AB789" s="2"/>
      <x:c r="AC789" s="2"/>
      <x:c r="AD789" s="2"/>
      <x:c r="AE789" s="2"/>
      <x:c r="AF789" s="2"/>
      <x:c r="AG789" s="2"/>
      <x:c r="AH789" s="2"/>
      <x:c r="AI789" s="2"/>
      <x:c r="AJ789" s="2"/>
      <x:c r="AK789" s="2"/>
      <x:c r="AL789" s="2"/>
      <x:c r="AM789" s="2"/>
      <x:c r="AN789" s="2"/>
      <x:c r="AO789" s="2"/>
      <x:c r="AP789" s="2"/>
      <x:c r="AQ789" s="2"/>
      <x:c r="AR789" s="2"/>
      <x:c r="AS789" s="2"/>
    </x:row>
    <x:row r="790">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c r="AA790" s="2"/>
      <x:c r="AB790" s="2"/>
      <x:c r="AC790" s="2"/>
      <x:c r="AD790" s="2"/>
      <x:c r="AE790" s="2"/>
      <x:c r="AF790" s="2"/>
      <x:c r="AG790" s="2"/>
      <x:c r="AH790" s="2"/>
      <x:c r="AI790" s="2"/>
      <x:c r="AJ790" s="2"/>
      <x:c r="AK790" s="2"/>
      <x:c r="AL790" s="2"/>
      <x:c r="AM790" s="2"/>
      <x:c r="AN790" s="2"/>
      <x:c r="AO790" s="2"/>
      <x:c r="AP790" s="2"/>
      <x:c r="AQ790" s="2"/>
      <x:c r="AR790" s="2"/>
      <x:c r="AS790" s="2"/>
    </x:row>
    <x:row r="791">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c r="AA791" s="2"/>
      <x:c r="AB791" s="2"/>
      <x:c r="AC791" s="2"/>
      <x:c r="AD791" s="2"/>
      <x:c r="AE791" s="2"/>
      <x:c r="AF791" s="2"/>
      <x:c r="AG791" s="2"/>
      <x:c r="AH791" s="2"/>
      <x:c r="AI791" s="2"/>
      <x:c r="AJ791" s="2"/>
      <x:c r="AK791" s="2"/>
      <x:c r="AL791" s="2"/>
      <x:c r="AM791" s="2"/>
      <x:c r="AN791" s="2"/>
      <x:c r="AO791" s="2"/>
      <x:c r="AP791" s="2"/>
      <x:c r="AQ791" s="2"/>
      <x:c r="AR791" s="2"/>
      <x:c r="AS791" s="2"/>
    </x:row>
    <x:row r="79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c r="AA792" s="2"/>
      <x:c r="AB792" s="2"/>
      <x:c r="AC792" s="2"/>
      <x:c r="AD792" s="2"/>
      <x:c r="AE792" s="2"/>
      <x:c r="AF792" s="2"/>
      <x:c r="AG792" s="2"/>
      <x:c r="AH792" s="2"/>
      <x:c r="AI792" s="2"/>
      <x:c r="AJ792" s="2"/>
      <x:c r="AK792" s="2"/>
      <x:c r="AL792" s="2"/>
      <x:c r="AM792" s="2"/>
      <x:c r="AN792" s="2"/>
      <x:c r="AO792" s="2"/>
      <x:c r="AP792" s="2"/>
      <x:c r="AQ792" s="2"/>
      <x:c r="AR792" s="2"/>
      <x:c r="AS792" s="2"/>
    </x:row>
    <x:row r="793">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c r="AA793" s="2"/>
      <x:c r="AB793" s="2"/>
      <x:c r="AC793" s="2"/>
      <x:c r="AD793" s="2"/>
      <x:c r="AE793" s="2"/>
      <x:c r="AF793" s="2"/>
      <x:c r="AG793" s="2"/>
      <x:c r="AH793" s="2"/>
      <x:c r="AI793" s="2"/>
      <x:c r="AJ793" s="2"/>
      <x:c r="AK793" s="2"/>
      <x:c r="AL793" s="2"/>
      <x:c r="AM793" s="2"/>
      <x:c r="AN793" s="2"/>
      <x:c r="AO793" s="2"/>
      <x:c r="AP793" s="2"/>
      <x:c r="AQ793" s="2"/>
      <x:c r="AR793" s="2"/>
      <x:c r="AS793" s="2"/>
    </x:row>
    <x:row r="794">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c r="AA794" s="2"/>
      <x:c r="AB794" s="2"/>
      <x:c r="AC794" s="2"/>
      <x:c r="AD794" s="2"/>
      <x:c r="AE794" s="2"/>
      <x:c r="AF794" s="2"/>
      <x:c r="AG794" s="2"/>
      <x:c r="AH794" s="2"/>
      <x:c r="AI794" s="2"/>
      <x:c r="AJ794" s="2"/>
      <x:c r="AK794" s="2"/>
      <x:c r="AL794" s="2"/>
      <x:c r="AM794" s="2"/>
      <x:c r="AN794" s="2"/>
      <x:c r="AO794" s="2"/>
      <x:c r="AP794" s="2"/>
      <x:c r="AQ794" s="2"/>
      <x:c r="AR794" s="2"/>
      <x:c r="AS794" s="2"/>
    </x:row>
    <x:row r="795">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c r="AA795" s="2"/>
      <x:c r="AB795" s="2"/>
      <x:c r="AC795" s="2"/>
      <x:c r="AD795" s="2"/>
      <x:c r="AE795" s="2"/>
      <x:c r="AF795" s="2"/>
      <x:c r="AG795" s="2"/>
      <x:c r="AH795" s="2"/>
      <x:c r="AI795" s="2"/>
      <x:c r="AJ795" s="2"/>
      <x:c r="AK795" s="2"/>
      <x:c r="AL795" s="2"/>
      <x:c r="AM795" s="2"/>
      <x:c r="AN795" s="2"/>
      <x:c r="AO795" s="2"/>
      <x:c r="AP795" s="2"/>
      <x:c r="AQ795" s="2"/>
      <x:c r="AR795" s="2"/>
      <x:c r="AS795" s="2"/>
    </x:row>
    <x:row r="796">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c r="AA796" s="2"/>
      <x:c r="AB796" s="2"/>
      <x:c r="AC796" s="2"/>
      <x:c r="AD796" s="2"/>
      <x:c r="AE796" s="2"/>
      <x:c r="AF796" s="2"/>
      <x:c r="AG796" s="2"/>
      <x:c r="AH796" s="2"/>
      <x:c r="AI796" s="2"/>
      <x:c r="AJ796" s="2"/>
      <x:c r="AK796" s="2"/>
      <x:c r="AL796" s="2"/>
      <x:c r="AM796" s="2"/>
      <x:c r="AN796" s="2"/>
      <x:c r="AO796" s="2"/>
      <x:c r="AP796" s="2"/>
      <x:c r="AQ796" s="2"/>
      <x:c r="AR796" s="2"/>
      <x:c r="AS796" s="2"/>
    </x:row>
    <x:row r="797">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c r="AA797" s="2"/>
      <x:c r="AB797" s="2"/>
      <x:c r="AC797" s="2"/>
      <x:c r="AD797" s="2"/>
      <x:c r="AE797" s="2"/>
      <x:c r="AF797" s="2"/>
      <x:c r="AG797" s="2"/>
      <x:c r="AH797" s="2"/>
      <x:c r="AI797" s="2"/>
      <x:c r="AJ797" s="2"/>
      <x:c r="AK797" s="2"/>
      <x:c r="AL797" s="2"/>
      <x:c r="AM797" s="2"/>
      <x:c r="AN797" s="2"/>
      <x:c r="AO797" s="2"/>
      <x:c r="AP797" s="2"/>
      <x:c r="AQ797" s="2"/>
      <x:c r="AR797" s="2"/>
      <x:c r="AS797" s="2"/>
    </x:row>
    <x:row r="798">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c r="AA798" s="2"/>
      <x:c r="AB798" s="2"/>
      <x:c r="AC798" s="2"/>
      <x:c r="AD798" s="2"/>
      <x:c r="AE798" s="2"/>
      <x:c r="AF798" s="2"/>
      <x:c r="AG798" s="2"/>
      <x:c r="AH798" s="2"/>
      <x:c r="AI798" s="2"/>
      <x:c r="AJ798" s="2"/>
      <x:c r="AK798" s="2"/>
      <x:c r="AL798" s="2"/>
      <x:c r="AM798" s="2"/>
      <x:c r="AN798" s="2"/>
      <x:c r="AO798" s="2"/>
      <x:c r="AP798" s="2"/>
      <x:c r="AQ798" s="2"/>
      <x:c r="AR798" s="2"/>
      <x:c r="AS798" s="2"/>
    </x:row>
    <x:row r="799">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c r="AA799" s="2"/>
      <x:c r="AB799" s="2"/>
      <x:c r="AC799" s="2"/>
      <x:c r="AD799" s="2"/>
      <x:c r="AE799" s="2"/>
      <x:c r="AF799" s="2"/>
      <x:c r="AG799" s="2"/>
      <x:c r="AH799" s="2"/>
      <x:c r="AI799" s="2"/>
      <x:c r="AJ799" s="2"/>
      <x:c r="AK799" s="2"/>
      <x:c r="AL799" s="2"/>
      <x:c r="AM799" s="2"/>
      <x:c r="AN799" s="2"/>
      <x:c r="AO799" s="2"/>
      <x:c r="AP799" s="2"/>
      <x:c r="AQ799" s="2"/>
      <x:c r="AR799" s="2"/>
      <x:c r="AS799" s="2"/>
    </x:row>
    <x:row r="800">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c r="AA800" s="2"/>
      <x:c r="AB800" s="2"/>
      <x:c r="AC800" s="2"/>
      <x:c r="AD800" s="2"/>
      <x:c r="AE800" s="2"/>
      <x:c r="AF800" s="2"/>
      <x:c r="AG800" s="2"/>
      <x:c r="AH800" s="2"/>
      <x:c r="AI800" s="2"/>
      <x:c r="AJ800" s="2"/>
      <x:c r="AK800" s="2"/>
      <x:c r="AL800" s="2"/>
      <x:c r="AM800" s="2"/>
      <x:c r="AN800" s="2"/>
      <x:c r="AO800" s="2"/>
      <x:c r="AP800" s="2"/>
      <x:c r="AQ800" s="2"/>
      <x:c r="AR800" s="2"/>
      <x:c r="AS800" s="2"/>
    </x:row>
    <x:row r="801">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c r="AA801" s="2"/>
      <x:c r="AB801" s="2"/>
      <x:c r="AC801" s="2"/>
      <x:c r="AD801" s="2"/>
      <x:c r="AE801" s="2"/>
      <x:c r="AF801" s="2"/>
      <x:c r="AG801" s="2"/>
      <x:c r="AH801" s="2"/>
      <x:c r="AI801" s="2"/>
      <x:c r="AJ801" s="2"/>
      <x:c r="AK801" s="2"/>
      <x:c r="AL801" s="2"/>
      <x:c r="AM801" s="2"/>
      <x:c r="AN801" s="2"/>
      <x:c r="AO801" s="2"/>
      <x:c r="AP801" s="2"/>
      <x:c r="AQ801" s="2"/>
      <x:c r="AR801" s="2"/>
      <x:c r="AS801" s="2"/>
    </x:row>
    <x:row r="80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c r="AA802" s="2"/>
      <x:c r="AB802" s="2"/>
      <x:c r="AC802" s="2"/>
      <x:c r="AD802" s="2"/>
      <x:c r="AE802" s="2"/>
      <x:c r="AF802" s="2"/>
      <x:c r="AG802" s="2"/>
      <x:c r="AH802" s="2"/>
      <x:c r="AI802" s="2"/>
      <x:c r="AJ802" s="2"/>
      <x:c r="AK802" s="2"/>
      <x:c r="AL802" s="2"/>
      <x:c r="AM802" s="2"/>
      <x:c r="AN802" s="2"/>
      <x:c r="AO802" s="2"/>
      <x:c r="AP802" s="2"/>
      <x:c r="AQ802" s="2"/>
      <x:c r="AR802" s="2"/>
      <x:c r="AS802" s="2"/>
    </x:row>
    <x:row r="803">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c r="AA803" s="2"/>
      <x:c r="AB803" s="2"/>
      <x:c r="AC803" s="2"/>
      <x:c r="AD803" s="2"/>
      <x:c r="AE803" s="2"/>
      <x:c r="AF803" s="2"/>
      <x:c r="AG803" s="2"/>
      <x:c r="AH803" s="2"/>
      <x:c r="AI803" s="2"/>
      <x:c r="AJ803" s="2"/>
      <x:c r="AK803" s="2"/>
      <x:c r="AL803" s="2"/>
      <x:c r="AM803" s="2"/>
      <x:c r="AN803" s="2"/>
      <x:c r="AO803" s="2"/>
      <x:c r="AP803" s="2"/>
      <x:c r="AQ803" s="2"/>
      <x:c r="AR803" s="2"/>
      <x:c r="AS803" s="2"/>
    </x:row>
    <x:row r="804">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c r="AA804" s="2"/>
      <x:c r="AB804" s="2"/>
      <x:c r="AC804" s="2"/>
      <x:c r="AD804" s="2"/>
      <x:c r="AE804" s="2"/>
      <x:c r="AF804" s="2"/>
      <x:c r="AG804" s="2"/>
      <x:c r="AH804" s="2"/>
      <x:c r="AI804" s="2"/>
      <x:c r="AJ804" s="2"/>
      <x:c r="AK804" s="2"/>
      <x:c r="AL804" s="2"/>
      <x:c r="AM804" s="2"/>
      <x:c r="AN804" s="2"/>
      <x:c r="AO804" s="2"/>
      <x:c r="AP804" s="2"/>
      <x:c r="AQ804" s="2"/>
      <x:c r="AR804" s="2"/>
      <x:c r="AS804" s="2"/>
    </x:row>
    <x:row r="805">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c r="AA805" s="2"/>
      <x:c r="AB805" s="2"/>
      <x:c r="AC805" s="2"/>
      <x:c r="AD805" s="2"/>
      <x:c r="AE805" s="2"/>
      <x:c r="AF805" s="2"/>
      <x:c r="AG805" s="2"/>
      <x:c r="AH805" s="2"/>
      <x:c r="AI805" s="2"/>
      <x:c r="AJ805" s="2"/>
      <x:c r="AK805" s="2"/>
      <x:c r="AL805" s="2"/>
      <x:c r="AM805" s="2"/>
      <x:c r="AN805" s="2"/>
      <x:c r="AO805" s="2"/>
      <x:c r="AP805" s="2"/>
      <x:c r="AQ805" s="2"/>
      <x:c r="AR805" s="2"/>
      <x:c r="AS805" s="2"/>
    </x:row>
    <x:row r="806">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c r="AA806" s="2"/>
      <x:c r="AB806" s="2"/>
      <x:c r="AC806" s="2"/>
      <x:c r="AD806" s="2"/>
      <x:c r="AE806" s="2"/>
      <x:c r="AF806" s="2"/>
      <x:c r="AG806" s="2"/>
      <x:c r="AH806" s="2"/>
      <x:c r="AI806" s="2"/>
      <x:c r="AJ806" s="2"/>
      <x:c r="AK806" s="2"/>
      <x:c r="AL806" s="2"/>
      <x:c r="AM806" s="2"/>
      <x:c r="AN806" s="2"/>
      <x:c r="AO806" s="2"/>
      <x:c r="AP806" s="2"/>
      <x:c r="AQ806" s="2"/>
      <x:c r="AR806" s="2"/>
      <x:c r="AS806" s="2"/>
    </x:row>
    <x:row r="807">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c r="AA807" s="2"/>
      <x:c r="AB807" s="2"/>
      <x:c r="AC807" s="2"/>
      <x:c r="AD807" s="2"/>
      <x:c r="AE807" s="2"/>
      <x:c r="AF807" s="2"/>
      <x:c r="AG807" s="2"/>
      <x:c r="AH807" s="2"/>
      <x:c r="AI807" s="2"/>
      <x:c r="AJ807" s="2"/>
      <x:c r="AK807" s="2"/>
      <x:c r="AL807" s="2"/>
      <x:c r="AM807" s="2"/>
      <x:c r="AN807" s="2"/>
      <x:c r="AO807" s="2"/>
      <x:c r="AP807" s="2"/>
      <x:c r="AQ807" s="2"/>
      <x:c r="AR807" s="2"/>
      <x:c r="AS807" s="2"/>
    </x:row>
    <x:row r="808">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c r="AA808" s="2"/>
      <x:c r="AB808" s="2"/>
      <x:c r="AC808" s="2"/>
      <x:c r="AD808" s="2"/>
      <x:c r="AE808" s="2"/>
      <x:c r="AF808" s="2"/>
      <x:c r="AG808" s="2"/>
      <x:c r="AH808" s="2"/>
      <x:c r="AI808" s="2"/>
      <x:c r="AJ808" s="2"/>
      <x:c r="AK808" s="2"/>
      <x:c r="AL808" s="2"/>
      <x:c r="AM808" s="2"/>
      <x:c r="AN808" s="2"/>
      <x:c r="AO808" s="2"/>
      <x:c r="AP808" s="2"/>
      <x:c r="AQ808" s="2"/>
      <x:c r="AR808" s="2"/>
      <x:c r="AS808" s="2"/>
    </x:row>
    <x:row r="809">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c r="AA809" s="2"/>
      <x:c r="AB809" s="2"/>
      <x:c r="AC809" s="2"/>
      <x:c r="AD809" s="2"/>
      <x:c r="AE809" s="2"/>
      <x:c r="AF809" s="2"/>
      <x:c r="AG809" s="2"/>
      <x:c r="AH809" s="2"/>
      <x:c r="AI809" s="2"/>
      <x:c r="AJ809" s="2"/>
      <x:c r="AK809" s="2"/>
      <x:c r="AL809" s="2"/>
      <x:c r="AM809" s="2"/>
      <x:c r="AN809" s="2"/>
      <x:c r="AO809" s="2"/>
      <x:c r="AP809" s="2"/>
      <x:c r="AQ809" s="2"/>
      <x:c r="AR809" s="2"/>
      <x:c r="AS809" s="2"/>
    </x:row>
    <x:row r="810">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c r="AA810" s="2"/>
      <x:c r="AB810" s="2"/>
      <x:c r="AC810" s="2"/>
      <x:c r="AD810" s="2"/>
      <x:c r="AE810" s="2"/>
      <x:c r="AF810" s="2"/>
      <x:c r="AG810" s="2"/>
      <x:c r="AH810" s="2"/>
      <x:c r="AI810" s="2"/>
      <x:c r="AJ810" s="2"/>
      <x:c r="AK810" s="2"/>
      <x:c r="AL810" s="2"/>
      <x:c r="AM810" s="2"/>
      <x:c r="AN810" s="2"/>
      <x:c r="AO810" s="2"/>
      <x:c r="AP810" s="2"/>
      <x:c r="AQ810" s="2"/>
      <x:c r="AR810" s="2"/>
      <x:c r="AS810" s="2"/>
    </x:row>
    <x:row r="811">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c r="AA811" s="2"/>
      <x:c r="AB811" s="2"/>
      <x:c r="AC811" s="2"/>
      <x:c r="AD811" s="2"/>
      <x:c r="AE811" s="2"/>
      <x:c r="AF811" s="2"/>
      <x:c r="AG811" s="2"/>
      <x:c r="AH811" s="2"/>
      <x:c r="AI811" s="2"/>
      <x:c r="AJ811" s="2"/>
      <x:c r="AK811" s="2"/>
      <x:c r="AL811" s="2"/>
      <x:c r="AM811" s="2"/>
      <x:c r="AN811" s="2"/>
      <x:c r="AO811" s="2"/>
      <x:c r="AP811" s="2"/>
      <x:c r="AQ811" s="2"/>
      <x:c r="AR811" s="2"/>
      <x:c r="AS811" s="2"/>
    </x:row>
    <x:row r="81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c r="AA812" s="2"/>
      <x:c r="AB812" s="2"/>
      <x:c r="AC812" s="2"/>
      <x:c r="AD812" s="2"/>
      <x:c r="AE812" s="2"/>
      <x:c r="AF812" s="2"/>
      <x:c r="AG812" s="2"/>
      <x:c r="AH812" s="2"/>
      <x:c r="AI812" s="2"/>
      <x:c r="AJ812" s="2"/>
      <x:c r="AK812" s="2"/>
      <x:c r="AL812" s="2"/>
      <x:c r="AM812" s="2"/>
      <x:c r="AN812" s="2"/>
      <x:c r="AO812" s="2"/>
      <x:c r="AP812" s="2"/>
      <x:c r="AQ812" s="2"/>
      <x:c r="AR812" s="2"/>
      <x:c r="AS812" s="2"/>
    </x:row>
    <x:row r="813">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c r="AA813" s="2"/>
      <x:c r="AB813" s="2"/>
      <x:c r="AC813" s="2"/>
      <x:c r="AD813" s="2"/>
      <x:c r="AE813" s="2"/>
      <x:c r="AF813" s="2"/>
      <x:c r="AG813" s="2"/>
      <x:c r="AH813" s="2"/>
      <x:c r="AI813" s="2"/>
      <x:c r="AJ813" s="2"/>
      <x:c r="AK813" s="2"/>
      <x:c r="AL813" s="2"/>
      <x:c r="AM813" s="2"/>
      <x:c r="AN813" s="2"/>
      <x:c r="AO813" s="2"/>
      <x:c r="AP813" s="2"/>
      <x:c r="AQ813" s="2"/>
      <x:c r="AR813" s="2"/>
      <x:c r="AS813" s="2"/>
    </x:row>
    <x:row r="814">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c r="AA814" s="2"/>
      <x:c r="AB814" s="2"/>
      <x:c r="AC814" s="2"/>
      <x:c r="AD814" s="2"/>
      <x:c r="AE814" s="2"/>
      <x:c r="AF814" s="2"/>
      <x:c r="AG814" s="2"/>
      <x:c r="AH814" s="2"/>
      <x:c r="AI814" s="2"/>
      <x:c r="AJ814" s="2"/>
      <x:c r="AK814" s="2"/>
      <x:c r="AL814" s="2"/>
      <x:c r="AM814" s="2"/>
      <x:c r="AN814" s="2"/>
      <x:c r="AO814" s="2"/>
      <x:c r="AP814" s="2"/>
      <x:c r="AQ814" s="2"/>
      <x:c r="AR814" s="2"/>
      <x:c r="AS814" s="2"/>
    </x:row>
    <x:row r="815">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c r="AA815" s="2"/>
      <x:c r="AB815" s="2"/>
      <x:c r="AC815" s="2"/>
      <x:c r="AD815" s="2"/>
      <x:c r="AE815" s="2"/>
      <x:c r="AF815" s="2"/>
      <x:c r="AG815" s="2"/>
      <x:c r="AH815" s="2"/>
      <x:c r="AI815" s="2"/>
      <x:c r="AJ815" s="2"/>
      <x:c r="AK815" s="2"/>
      <x:c r="AL815" s="2"/>
      <x:c r="AM815" s="2"/>
      <x:c r="AN815" s="2"/>
      <x:c r="AO815" s="2"/>
      <x:c r="AP815" s="2"/>
      <x:c r="AQ815" s="2"/>
      <x:c r="AR815" s="2"/>
      <x:c r="AS815" s="2"/>
    </x:row>
    <x:row r="816">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c r="AA816" s="2"/>
      <x:c r="AB816" s="2"/>
      <x:c r="AC816" s="2"/>
      <x:c r="AD816" s="2"/>
      <x:c r="AE816" s="2"/>
      <x:c r="AF816" s="2"/>
      <x:c r="AG816" s="2"/>
      <x:c r="AH816" s="2"/>
      <x:c r="AI816" s="2"/>
      <x:c r="AJ816" s="2"/>
      <x:c r="AK816" s="2"/>
      <x:c r="AL816" s="2"/>
      <x:c r="AM816" s="2"/>
      <x:c r="AN816" s="2"/>
      <x:c r="AO816" s="2"/>
      <x:c r="AP816" s="2"/>
      <x:c r="AQ816" s="2"/>
      <x:c r="AR816" s="2"/>
      <x:c r="AS816" s="2"/>
    </x:row>
    <x:row r="817">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c r="AA817" s="2"/>
      <x:c r="AB817" s="2"/>
      <x:c r="AC817" s="2"/>
      <x:c r="AD817" s="2"/>
      <x:c r="AE817" s="2"/>
      <x:c r="AF817" s="2"/>
      <x:c r="AG817" s="2"/>
      <x:c r="AH817" s="2"/>
      <x:c r="AI817" s="2"/>
      <x:c r="AJ817" s="2"/>
      <x:c r="AK817" s="2"/>
      <x:c r="AL817" s="2"/>
      <x:c r="AM817" s="2"/>
      <x:c r="AN817" s="2"/>
      <x:c r="AO817" s="2"/>
      <x:c r="AP817" s="2"/>
      <x:c r="AQ817" s="2"/>
      <x:c r="AR817" s="2"/>
      <x:c r="AS817" s="2"/>
    </x:row>
    <x:row r="818">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c r="AA818" s="2"/>
      <x:c r="AB818" s="2"/>
      <x:c r="AC818" s="2"/>
      <x:c r="AD818" s="2"/>
      <x:c r="AE818" s="2"/>
      <x:c r="AF818" s="2"/>
      <x:c r="AG818" s="2"/>
      <x:c r="AH818" s="2"/>
      <x:c r="AI818" s="2"/>
      <x:c r="AJ818" s="2"/>
      <x:c r="AK818" s="2"/>
      <x:c r="AL818" s="2"/>
      <x:c r="AM818" s="2"/>
      <x:c r="AN818" s="2"/>
      <x:c r="AO818" s="2"/>
      <x:c r="AP818" s="2"/>
      <x:c r="AQ818" s="2"/>
      <x:c r="AR818" s="2"/>
      <x:c r="AS818" s="2"/>
    </x:row>
    <x:row r="819">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c r="AA819" s="2"/>
      <x:c r="AB819" s="2"/>
      <x:c r="AC819" s="2"/>
      <x:c r="AD819" s="2"/>
      <x:c r="AE819" s="2"/>
      <x:c r="AF819" s="2"/>
      <x:c r="AG819" s="2"/>
      <x:c r="AH819" s="2"/>
      <x:c r="AI819" s="2"/>
      <x:c r="AJ819" s="2"/>
      <x:c r="AK819" s="2"/>
      <x:c r="AL819" s="2"/>
      <x:c r="AM819" s="2"/>
      <x:c r="AN819" s="2"/>
      <x:c r="AO819" s="2"/>
      <x:c r="AP819" s="2"/>
      <x:c r="AQ819" s="2"/>
      <x:c r="AR819" s="2"/>
      <x:c r="AS819" s="2"/>
    </x:row>
    <x:row r="820">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c r="AA820" s="2"/>
      <x:c r="AB820" s="2"/>
      <x:c r="AC820" s="2"/>
      <x:c r="AD820" s="2"/>
      <x:c r="AE820" s="2"/>
      <x:c r="AF820" s="2"/>
      <x:c r="AG820" s="2"/>
      <x:c r="AH820" s="2"/>
      <x:c r="AI820" s="2"/>
      <x:c r="AJ820" s="2"/>
      <x:c r="AK820" s="2"/>
      <x:c r="AL820" s="2"/>
      <x:c r="AM820" s="2"/>
      <x:c r="AN820" s="2"/>
      <x:c r="AO820" s="2"/>
      <x:c r="AP820" s="2"/>
      <x:c r="AQ820" s="2"/>
      <x:c r="AR820" s="2"/>
      <x:c r="AS820" s="2"/>
    </x:row>
    <x:row r="821">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c r="AA821" s="2"/>
      <x:c r="AB821" s="2"/>
      <x:c r="AC821" s="2"/>
      <x:c r="AD821" s="2"/>
      <x:c r="AE821" s="2"/>
      <x:c r="AF821" s="2"/>
      <x:c r="AG821" s="2"/>
      <x:c r="AH821" s="2"/>
      <x:c r="AI821" s="2"/>
      <x:c r="AJ821" s="2"/>
      <x:c r="AK821" s="2"/>
      <x:c r="AL821" s="2"/>
      <x:c r="AM821" s="2"/>
      <x:c r="AN821" s="2"/>
      <x:c r="AO821" s="2"/>
      <x:c r="AP821" s="2"/>
      <x:c r="AQ821" s="2"/>
      <x:c r="AR821" s="2"/>
      <x:c r="AS821" s="2"/>
    </x:row>
    <x:row r="82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c r="AA822" s="2"/>
      <x:c r="AB822" s="2"/>
      <x:c r="AC822" s="2"/>
      <x:c r="AD822" s="2"/>
      <x:c r="AE822" s="2"/>
      <x:c r="AF822" s="2"/>
      <x:c r="AG822" s="2"/>
      <x:c r="AH822" s="2"/>
      <x:c r="AI822" s="2"/>
      <x:c r="AJ822" s="2"/>
      <x:c r="AK822" s="2"/>
      <x:c r="AL822" s="2"/>
      <x:c r="AM822" s="2"/>
      <x:c r="AN822" s="2"/>
      <x:c r="AO822" s="2"/>
      <x:c r="AP822" s="2"/>
      <x:c r="AQ822" s="2"/>
      <x:c r="AR822" s="2"/>
      <x:c r="AS822" s="2"/>
    </x:row>
    <x:row r="823">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c r="AA823" s="2"/>
      <x:c r="AB823" s="2"/>
      <x:c r="AC823" s="2"/>
      <x:c r="AD823" s="2"/>
      <x:c r="AE823" s="2"/>
      <x:c r="AF823" s="2"/>
      <x:c r="AG823" s="2"/>
      <x:c r="AH823" s="2"/>
      <x:c r="AI823" s="2"/>
      <x:c r="AJ823" s="2"/>
      <x:c r="AK823" s="2"/>
      <x:c r="AL823" s="2"/>
      <x:c r="AM823" s="2"/>
      <x:c r="AN823" s="2"/>
      <x:c r="AO823" s="2"/>
      <x:c r="AP823" s="2"/>
      <x:c r="AQ823" s="2"/>
      <x:c r="AR823" s="2"/>
      <x:c r="AS823" s="2"/>
    </x:row>
    <x:row r="824">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c r="AA824" s="2"/>
      <x:c r="AB824" s="2"/>
      <x:c r="AC824" s="2"/>
      <x:c r="AD824" s="2"/>
      <x:c r="AE824" s="2"/>
      <x:c r="AF824" s="2"/>
      <x:c r="AG824" s="2"/>
      <x:c r="AH824" s="2"/>
      <x:c r="AI824" s="2"/>
      <x:c r="AJ824" s="2"/>
      <x:c r="AK824" s="2"/>
      <x:c r="AL824" s="2"/>
      <x:c r="AM824" s="2"/>
      <x:c r="AN824" s="2"/>
      <x:c r="AO824" s="2"/>
      <x:c r="AP824" s="2"/>
      <x:c r="AQ824" s="2"/>
      <x:c r="AR824" s="2"/>
      <x:c r="AS824" s="2"/>
    </x:row>
    <x:row r="825">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c r="AA825" s="2"/>
      <x:c r="AB825" s="2"/>
      <x:c r="AC825" s="2"/>
      <x:c r="AD825" s="2"/>
      <x:c r="AE825" s="2"/>
      <x:c r="AF825" s="2"/>
      <x:c r="AG825" s="2"/>
      <x:c r="AH825" s="2"/>
      <x:c r="AI825" s="2"/>
      <x:c r="AJ825" s="2"/>
      <x:c r="AK825" s="2"/>
      <x:c r="AL825" s="2"/>
      <x:c r="AM825" s="2"/>
      <x:c r="AN825" s="2"/>
      <x:c r="AO825" s="2"/>
      <x:c r="AP825" s="2"/>
      <x:c r="AQ825" s="2"/>
      <x:c r="AR825" s="2"/>
      <x:c r="AS825" s="2"/>
    </x:row>
    <x:row r="826">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c r="AA826" s="2"/>
      <x:c r="AB826" s="2"/>
      <x:c r="AC826" s="2"/>
      <x:c r="AD826" s="2"/>
      <x:c r="AE826" s="2"/>
      <x:c r="AF826" s="2"/>
      <x:c r="AG826" s="2"/>
      <x:c r="AH826" s="2"/>
      <x:c r="AI826" s="2"/>
      <x:c r="AJ826" s="2"/>
      <x:c r="AK826" s="2"/>
      <x:c r="AL826" s="2"/>
      <x:c r="AM826" s="2"/>
      <x:c r="AN826" s="2"/>
      <x:c r="AO826" s="2"/>
      <x:c r="AP826" s="2"/>
      <x:c r="AQ826" s="2"/>
      <x:c r="AR826" s="2"/>
      <x:c r="AS826" s="2"/>
    </x:row>
    <x:row r="827">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c r="AA827" s="2"/>
      <x:c r="AB827" s="2"/>
      <x:c r="AC827" s="2"/>
      <x:c r="AD827" s="2"/>
      <x:c r="AE827" s="2"/>
      <x:c r="AF827" s="2"/>
      <x:c r="AG827" s="2"/>
      <x:c r="AH827" s="2"/>
      <x:c r="AI827" s="2"/>
      <x:c r="AJ827" s="2"/>
      <x:c r="AK827" s="2"/>
      <x:c r="AL827" s="2"/>
      <x:c r="AM827" s="2"/>
      <x:c r="AN827" s="2"/>
      <x:c r="AO827" s="2"/>
      <x:c r="AP827" s="2"/>
      <x:c r="AQ827" s="2"/>
      <x:c r="AR827" s="2"/>
      <x:c r="AS827" s="2"/>
    </x:row>
    <x:row r="828">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c r="AA828" s="2"/>
      <x:c r="AB828" s="2"/>
      <x:c r="AC828" s="2"/>
      <x:c r="AD828" s="2"/>
      <x:c r="AE828" s="2"/>
      <x:c r="AF828" s="2"/>
      <x:c r="AG828" s="2"/>
      <x:c r="AH828" s="2"/>
      <x:c r="AI828" s="2"/>
      <x:c r="AJ828" s="2"/>
      <x:c r="AK828" s="2"/>
      <x:c r="AL828" s="2"/>
      <x:c r="AM828" s="2"/>
      <x:c r="AN828" s="2"/>
      <x:c r="AO828" s="2"/>
      <x:c r="AP828" s="2"/>
      <x:c r="AQ828" s="2"/>
      <x:c r="AR828" s="2"/>
      <x:c r="AS828" s="2"/>
    </x:row>
    <x:row r="829">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c r="AA829" s="2"/>
      <x:c r="AB829" s="2"/>
      <x:c r="AC829" s="2"/>
      <x:c r="AD829" s="2"/>
      <x:c r="AE829" s="2"/>
      <x:c r="AF829" s="2"/>
      <x:c r="AG829" s="2"/>
      <x:c r="AH829" s="2"/>
      <x:c r="AI829" s="2"/>
      <x:c r="AJ829" s="2"/>
      <x:c r="AK829" s="2"/>
      <x:c r="AL829" s="2"/>
      <x:c r="AM829" s="2"/>
      <x:c r="AN829" s="2"/>
      <x:c r="AO829" s="2"/>
      <x:c r="AP829" s="2"/>
      <x:c r="AQ829" s="2"/>
      <x:c r="AR829" s="2"/>
      <x:c r="AS829" s="2"/>
    </x:row>
    <x:row r="830">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c r="AA830" s="2"/>
      <x:c r="AB830" s="2"/>
      <x:c r="AC830" s="2"/>
      <x:c r="AD830" s="2"/>
      <x:c r="AE830" s="2"/>
      <x:c r="AF830" s="2"/>
      <x:c r="AG830" s="2"/>
      <x:c r="AH830" s="2"/>
      <x:c r="AI830" s="2"/>
      <x:c r="AJ830" s="2"/>
      <x:c r="AK830" s="2"/>
      <x:c r="AL830" s="2"/>
      <x:c r="AM830" s="2"/>
      <x:c r="AN830" s="2"/>
      <x:c r="AO830" s="2"/>
      <x:c r="AP830" s="2"/>
      <x:c r="AQ830" s="2"/>
      <x:c r="AR830" s="2"/>
      <x:c r="AS830" s="2"/>
    </x:row>
    <x:row r="831">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c r="AA831" s="2"/>
      <x:c r="AB831" s="2"/>
      <x:c r="AC831" s="2"/>
      <x:c r="AD831" s="2"/>
      <x:c r="AE831" s="2"/>
      <x:c r="AF831" s="2"/>
      <x:c r="AG831" s="2"/>
      <x:c r="AH831" s="2"/>
      <x:c r="AI831" s="2"/>
      <x:c r="AJ831" s="2"/>
      <x:c r="AK831" s="2"/>
      <x:c r="AL831" s="2"/>
      <x:c r="AM831" s="2"/>
      <x:c r="AN831" s="2"/>
      <x:c r="AO831" s="2"/>
      <x:c r="AP831" s="2"/>
      <x:c r="AQ831" s="2"/>
      <x:c r="AR831" s="2"/>
      <x:c r="AS831" s="2"/>
    </x:row>
    <x:row r="83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c r="AA832" s="2"/>
      <x:c r="AB832" s="2"/>
      <x:c r="AC832" s="2"/>
      <x:c r="AD832" s="2"/>
      <x:c r="AE832" s="2"/>
      <x:c r="AF832" s="2"/>
      <x:c r="AG832" s="2"/>
      <x:c r="AH832" s="2"/>
      <x:c r="AI832" s="2"/>
      <x:c r="AJ832" s="2"/>
      <x:c r="AK832" s="2"/>
      <x:c r="AL832" s="2"/>
      <x:c r="AM832" s="2"/>
      <x:c r="AN832" s="2"/>
      <x:c r="AO832" s="2"/>
      <x:c r="AP832" s="2"/>
      <x:c r="AQ832" s="2"/>
      <x:c r="AR832" s="2"/>
      <x:c r="AS832" s="2"/>
    </x:row>
    <x:row r="833">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c r="AA833" s="2"/>
      <x:c r="AB833" s="2"/>
      <x:c r="AC833" s="2"/>
      <x:c r="AD833" s="2"/>
      <x:c r="AE833" s="2"/>
      <x:c r="AF833" s="2"/>
      <x:c r="AG833" s="2"/>
      <x:c r="AH833" s="2"/>
      <x:c r="AI833" s="2"/>
      <x:c r="AJ833" s="2"/>
      <x:c r="AK833" s="2"/>
      <x:c r="AL833" s="2"/>
      <x:c r="AM833" s="2"/>
      <x:c r="AN833" s="2"/>
      <x:c r="AO833" s="2"/>
      <x:c r="AP833" s="2"/>
      <x:c r="AQ833" s="2"/>
      <x:c r="AR833" s="2"/>
      <x:c r="AS833" s="2"/>
    </x:row>
    <x:row r="834">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c r="AA834" s="2"/>
      <x:c r="AB834" s="2"/>
      <x:c r="AC834" s="2"/>
      <x:c r="AD834" s="2"/>
      <x:c r="AE834" s="2"/>
      <x:c r="AF834" s="2"/>
      <x:c r="AG834" s="2"/>
      <x:c r="AH834" s="2"/>
      <x:c r="AI834" s="2"/>
      <x:c r="AJ834" s="2"/>
      <x:c r="AK834" s="2"/>
      <x:c r="AL834" s="2"/>
      <x:c r="AM834" s="2"/>
      <x:c r="AN834" s="2"/>
      <x:c r="AO834" s="2"/>
      <x:c r="AP834" s="2"/>
      <x:c r="AQ834" s="2"/>
      <x:c r="AR834" s="2"/>
      <x:c r="AS834" s="2"/>
    </x:row>
    <x:row r="835">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c r="AA835" s="2"/>
      <x:c r="AB835" s="2"/>
      <x:c r="AC835" s="2"/>
      <x:c r="AD835" s="2"/>
      <x:c r="AE835" s="2"/>
      <x:c r="AF835" s="2"/>
      <x:c r="AG835" s="2"/>
      <x:c r="AH835" s="2"/>
      <x:c r="AI835" s="2"/>
      <x:c r="AJ835" s="2"/>
      <x:c r="AK835" s="2"/>
      <x:c r="AL835" s="2"/>
      <x:c r="AM835" s="2"/>
      <x:c r="AN835" s="2"/>
      <x:c r="AO835" s="2"/>
      <x:c r="AP835" s="2"/>
      <x:c r="AQ835" s="2"/>
      <x:c r="AR835" s="2"/>
      <x:c r="AS835" s="2"/>
    </x:row>
    <x:row r="836">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c r="AA836" s="2"/>
      <x:c r="AB836" s="2"/>
      <x:c r="AC836" s="2"/>
      <x:c r="AD836" s="2"/>
      <x:c r="AE836" s="2"/>
      <x:c r="AF836" s="2"/>
      <x:c r="AG836" s="2"/>
      <x:c r="AH836" s="2"/>
      <x:c r="AI836" s="2"/>
      <x:c r="AJ836" s="2"/>
      <x:c r="AK836" s="2"/>
      <x:c r="AL836" s="2"/>
      <x:c r="AM836" s="2"/>
      <x:c r="AN836" s="2"/>
      <x:c r="AO836" s="2"/>
      <x:c r="AP836" s="2"/>
      <x:c r="AQ836" s="2"/>
      <x:c r="AR836" s="2"/>
      <x:c r="AS836" s="2"/>
    </x:row>
    <x:row r="837">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c r="AA837" s="2"/>
      <x:c r="AB837" s="2"/>
      <x:c r="AC837" s="2"/>
      <x:c r="AD837" s="2"/>
      <x:c r="AE837" s="2"/>
      <x:c r="AF837" s="2"/>
      <x:c r="AG837" s="2"/>
      <x:c r="AH837" s="2"/>
      <x:c r="AI837" s="2"/>
      <x:c r="AJ837" s="2"/>
      <x:c r="AK837" s="2"/>
      <x:c r="AL837" s="2"/>
      <x:c r="AM837" s="2"/>
      <x:c r="AN837" s="2"/>
      <x:c r="AO837" s="2"/>
      <x:c r="AP837" s="2"/>
      <x:c r="AQ837" s="2"/>
      <x:c r="AR837" s="2"/>
      <x:c r="AS837" s="2"/>
    </x:row>
    <x:row r="838">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c r="AA838" s="2"/>
      <x:c r="AB838" s="2"/>
      <x:c r="AC838" s="2"/>
      <x:c r="AD838" s="2"/>
      <x:c r="AE838" s="2"/>
      <x:c r="AF838" s="2"/>
      <x:c r="AG838" s="2"/>
      <x:c r="AH838" s="2"/>
      <x:c r="AI838" s="2"/>
      <x:c r="AJ838" s="2"/>
      <x:c r="AK838" s="2"/>
      <x:c r="AL838" s="2"/>
      <x:c r="AM838" s="2"/>
      <x:c r="AN838" s="2"/>
      <x:c r="AO838" s="2"/>
      <x:c r="AP838" s="2"/>
      <x:c r="AQ838" s="2"/>
      <x:c r="AR838" s="2"/>
      <x:c r="AS838" s="2"/>
    </x:row>
    <x:row r="839">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c r="AA839" s="2"/>
      <x:c r="AB839" s="2"/>
      <x:c r="AC839" s="2"/>
      <x:c r="AD839" s="2"/>
      <x:c r="AE839" s="2"/>
      <x:c r="AF839" s="2"/>
      <x:c r="AG839" s="2"/>
      <x:c r="AH839" s="2"/>
      <x:c r="AI839" s="2"/>
      <x:c r="AJ839" s="2"/>
      <x:c r="AK839" s="2"/>
      <x:c r="AL839" s="2"/>
      <x:c r="AM839" s="2"/>
      <x:c r="AN839" s="2"/>
      <x:c r="AO839" s="2"/>
      <x:c r="AP839" s="2"/>
      <x:c r="AQ839" s="2"/>
      <x:c r="AR839" s="2"/>
      <x:c r="AS839" s="2"/>
    </x:row>
    <x:row r="840">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c r="AA840" s="2"/>
      <x:c r="AB840" s="2"/>
      <x:c r="AC840" s="2"/>
      <x:c r="AD840" s="2"/>
      <x:c r="AE840" s="2"/>
      <x:c r="AF840" s="2"/>
      <x:c r="AG840" s="2"/>
      <x:c r="AH840" s="2"/>
      <x:c r="AI840" s="2"/>
      <x:c r="AJ840" s="2"/>
      <x:c r="AK840" s="2"/>
      <x:c r="AL840" s="2"/>
      <x:c r="AM840" s="2"/>
      <x:c r="AN840" s="2"/>
      <x:c r="AO840" s="2"/>
      <x:c r="AP840" s="2"/>
      <x:c r="AQ840" s="2"/>
      <x:c r="AR840" s="2"/>
      <x:c r="AS840" s="2"/>
    </x:row>
    <x:row r="841">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c r="AA841" s="2"/>
      <x:c r="AB841" s="2"/>
      <x:c r="AC841" s="2"/>
      <x:c r="AD841" s="2"/>
      <x:c r="AE841" s="2"/>
      <x:c r="AF841" s="2"/>
      <x:c r="AG841" s="2"/>
      <x:c r="AH841" s="2"/>
      <x:c r="AI841" s="2"/>
      <x:c r="AJ841" s="2"/>
      <x:c r="AK841" s="2"/>
      <x:c r="AL841" s="2"/>
      <x:c r="AM841" s="2"/>
      <x:c r="AN841" s="2"/>
      <x:c r="AO841" s="2"/>
      <x:c r="AP841" s="2"/>
      <x:c r="AQ841" s="2"/>
      <x:c r="AR841" s="2"/>
      <x:c r="AS841" s="2"/>
    </x:row>
    <x:row r="84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c r="AA842" s="2"/>
      <x:c r="AB842" s="2"/>
      <x:c r="AC842" s="2"/>
      <x:c r="AD842" s="2"/>
      <x:c r="AE842" s="2"/>
      <x:c r="AF842" s="2"/>
      <x:c r="AG842" s="2"/>
      <x:c r="AH842" s="2"/>
      <x:c r="AI842" s="2"/>
      <x:c r="AJ842" s="2"/>
      <x:c r="AK842" s="2"/>
      <x:c r="AL842" s="2"/>
      <x:c r="AM842" s="2"/>
      <x:c r="AN842" s="2"/>
      <x:c r="AO842" s="2"/>
      <x:c r="AP842" s="2"/>
      <x:c r="AQ842" s="2"/>
      <x:c r="AR842" s="2"/>
      <x:c r="AS842" s="2"/>
    </x:row>
    <x:row r="843">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c r="AA843" s="2"/>
      <x:c r="AB843" s="2"/>
      <x:c r="AC843" s="2"/>
      <x:c r="AD843" s="2"/>
      <x:c r="AE843" s="2"/>
      <x:c r="AF843" s="2"/>
      <x:c r="AG843" s="2"/>
      <x:c r="AH843" s="2"/>
      <x:c r="AI843" s="2"/>
      <x:c r="AJ843" s="2"/>
      <x:c r="AK843" s="2"/>
      <x:c r="AL843" s="2"/>
      <x:c r="AM843" s="2"/>
      <x:c r="AN843" s="2"/>
      <x:c r="AO843" s="2"/>
      <x:c r="AP843" s="2"/>
      <x:c r="AQ843" s="2"/>
      <x:c r="AR843" s="2"/>
      <x:c r="AS843" s="2"/>
    </x:row>
    <x:row r="844">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c r="AA844" s="2"/>
      <x:c r="AB844" s="2"/>
      <x:c r="AC844" s="2"/>
      <x:c r="AD844" s="2"/>
      <x:c r="AE844" s="2"/>
      <x:c r="AF844" s="2"/>
      <x:c r="AG844" s="2"/>
      <x:c r="AH844" s="2"/>
      <x:c r="AI844" s="2"/>
      <x:c r="AJ844" s="2"/>
      <x:c r="AK844" s="2"/>
      <x:c r="AL844" s="2"/>
      <x:c r="AM844" s="2"/>
      <x:c r="AN844" s="2"/>
      <x:c r="AO844" s="2"/>
      <x:c r="AP844" s="2"/>
      <x:c r="AQ844" s="2"/>
      <x:c r="AR844" s="2"/>
      <x:c r="AS844" s="2"/>
    </x:row>
    <x:row r="845">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c r="AA845" s="2"/>
      <x:c r="AB845" s="2"/>
      <x:c r="AC845" s="2"/>
      <x:c r="AD845" s="2"/>
      <x:c r="AE845" s="2"/>
      <x:c r="AF845" s="2"/>
      <x:c r="AG845" s="2"/>
      <x:c r="AH845" s="2"/>
      <x:c r="AI845" s="2"/>
      <x:c r="AJ845" s="2"/>
      <x:c r="AK845" s="2"/>
      <x:c r="AL845" s="2"/>
      <x:c r="AM845" s="2"/>
      <x:c r="AN845" s="2"/>
      <x:c r="AO845" s="2"/>
      <x:c r="AP845" s="2"/>
      <x:c r="AQ845" s="2"/>
      <x:c r="AR845" s="2"/>
      <x:c r="AS845" s="2"/>
    </x:row>
    <x:row r="846">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c r="AA846" s="2"/>
      <x:c r="AB846" s="2"/>
      <x:c r="AC846" s="2"/>
      <x:c r="AD846" s="2"/>
      <x:c r="AE846" s="2"/>
      <x:c r="AF846" s="2"/>
      <x:c r="AG846" s="2"/>
      <x:c r="AH846" s="2"/>
      <x:c r="AI846" s="2"/>
      <x:c r="AJ846" s="2"/>
      <x:c r="AK846" s="2"/>
      <x:c r="AL846" s="2"/>
      <x:c r="AM846" s="2"/>
      <x:c r="AN846" s="2"/>
      <x:c r="AO846" s="2"/>
      <x:c r="AP846" s="2"/>
      <x:c r="AQ846" s="2"/>
      <x:c r="AR846" s="2"/>
      <x:c r="AS846" s="2"/>
    </x:row>
    <x:row r="847">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c r="AA847" s="2"/>
      <x:c r="AB847" s="2"/>
      <x:c r="AC847" s="2"/>
      <x:c r="AD847" s="2"/>
      <x:c r="AE847" s="2"/>
      <x:c r="AF847" s="2"/>
      <x:c r="AG847" s="2"/>
      <x:c r="AH847" s="2"/>
      <x:c r="AI847" s="2"/>
      <x:c r="AJ847" s="2"/>
      <x:c r="AK847" s="2"/>
      <x:c r="AL847" s="2"/>
      <x:c r="AM847" s="2"/>
      <x:c r="AN847" s="2"/>
      <x:c r="AO847" s="2"/>
      <x:c r="AP847" s="2"/>
      <x:c r="AQ847" s="2"/>
      <x:c r="AR847" s="2"/>
      <x:c r="AS847" s="2"/>
    </x:row>
    <x:row r="848">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c r="AA848" s="2"/>
      <x:c r="AB848" s="2"/>
      <x:c r="AC848" s="2"/>
      <x:c r="AD848" s="2"/>
      <x:c r="AE848" s="2"/>
      <x:c r="AF848" s="2"/>
      <x:c r="AG848" s="2"/>
      <x:c r="AH848" s="2"/>
      <x:c r="AI848" s="2"/>
      <x:c r="AJ848" s="2"/>
      <x:c r="AK848" s="2"/>
      <x:c r="AL848" s="2"/>
      <x:c r="AM848" s="2"/>
      <x:c r="AN848" s="2"/>
      <x:c r="AO848" s="2"/>
      <x:c r="AP848" s="2"/>
      <x:c r="AQ848" s="2"/>
      <x:c r="AR848" s="2"/>
      <x:c r="AS848" s="2"/>
    </x:row>
    <x:row r="849">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c r="AA849" s="2"/>
      <x:c r="AB849" s="2"/>
      <x:c r="AC849" s="2"/>
      <x:c r="AD849" s="2"/>
      <x:c r="AE849" s="2"/>
      <x:c r="AF849" s="2"/>
      <x:c r="AG849" s="2"/>
      <x:c r="AH849" s="2"/>
      <x:c r="AI849" s="2"/>
      <x:c r="AJ849" s="2"/>
      <x:c r="AK849" s="2"/>
      <x:c r="AL849" s="2"/>
      <x:c r="AM849" s="2"/>
      <x:c r="AN849" s="2"/>
      <x:c r="AO849" s="2"/>
      <x:c r="AP849" s="2"/>
      <x:c r="AQ849" s="2"/>
      <x:c r="AR849" s="2"/>
      <x:c r="AS849" s="2"/>
    </x:row>
    <x:row r="850">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c r="AA850" s="2"/>
      <x:c r="AB850" s="2"/>
      <x:c r="AC850" s="2"/>
      <x:c r="AD850" s="2"/>
      <x:c r="AE850" s="2"/>
      <x:c r="AF850" s="2"/>
      <x:c r="AG850" s="2"/>
      <x:c r="AH850" s="2"/>
      <x:c r="AI850" s="2"/>
      <x:c r="AJ850" s="2"/>
      <x:c r="AK850" s="2"/>
      <x:c r="AL850" s="2"/>
      <x:c r="AM850" s="2"/>
      <x:c r="AN850" s="2"/>
      <x:c r="AO850" s="2"/>
      <x:c r="AP850" s="2"/>
      <x:c r="AQ850" s="2"/>
      <x:c r="AR850" s="2"/>
      <x:c r="AS850" s="2"/>
    </x:row>
    <x:row r="851">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c r="AA851" s="2"/>
      <x:c r="AB851" s="2"/>
      <x:c r="AC851" s="2"/>
      <x:c r="AD851" s="2"/>
      <x:c r="AE851" s="2"/>
      <x:c r="AF851" s="2"/>
      <x:c r="AG851" s="2"/>
      <x:c r="AH851" s="2"/>
      <x:c r="AI851" s="2"/>
      <x:c r="AJ851" s="2"/>
      <x:c r="AK851" s="2"/>
      <x:c r="AL851" s="2"/>
      <x:c r="AM851" s="2"/>
      <x:c r="AN851" s="2"/>
      <x:c r="AO851" s="2"/>
      <x:c r="AP851" s="2"/>
      <x:c r="AQ851" s="2"/>
      <x:c r="AR851" s="2"/>
      <x:c r="AS851" s="2"/>
    </x:row>
    <x:row r="85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c r="AA852" s="2"/>
      <x:c r="AB852" s="2"/>
      <x:c r="AC852" s="2"/>
      <x:c r="AD852" s="2"/>
      <x:c r="AE852" s="2"/>
      <x:c r="AF852" s="2"/>
      <x:c r="AG852" s="2"/>
      <x:c r="AH852" s="2"/>
      <x:c r="AI852" s="2"/>
      <x:c r="AJ852" s="2"/>
      <x:c r="AK852" s="2"/>
      <x:c r="AL852" s="2"/>
      <x:c r="AM852" s="2"/>
      <x:c r="AN852" s="2"/>
      <x:c r="AO852" s="2"/>
      <x:c r="AP852" s="2"/>
      <x:c r="AQ852" s="2"/>
      <x:c r="AR852" s="2"/>
      <x:c r="AS852" s="2"/>
    </x:row>
    <x:row r="853">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c r="AA853" s="2"/>
      <x:c r="AB853" s="2"/>
      <x:c r="AC853" s="2"/>
      <x:c r="AD853" s="2"/>
      <x:c r="AE853" s="2"/>
      <x:c r="AF853" s="2"/>
      <x:c r="AG853" s="2"/>
      <x:c r="AH853" s="2"/>
      <x:c r="AI853" s="2"/>
      <x:c r="AJ853" s="2"/>
      <x:c r="AK853" s="2"/>
      <x:c r="AL853" s="2"/>
      <x:c r="AM853" s="2"/>
      <x:c r="AN853" s="2"/>
      <x:c r="AO853" s="2"/>
      <x:c r="AP853" s="2"/>
      <x:c r="AQ853" s="2"/>
      <x:c r="AR853" s="2"/>
      <x:c r="AS853" s="2"/>
    </x:row>
    <x:row r="854">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c r="AA854" s="2"/>
      <x:c r="AB854" s="2"/>
      <x:c r="AC854" s="2"/>
      <x:c r="AD854" s="2"/>
      <x:c r="AE854" s="2"/>
      <x:c r="AF854" s="2"/>
      <x:c r="AG854" s="2"/>
      <x:c r="AH854" s="2"/>
      <x:c r="AI854" s="2"/>
      <x:c r="AJ854" s="2"/>
      <x:c r="AK854" s="2"/>
      <x:c r="AL854" s="2"/>
      <x:c r="AM854" s="2"/>
      <x:c r="AN854" s="2"/>
      <x:c r="AO854" s="2"/>
      <x:c r="AP854" s="2"/>
      <x:c r="AQ854" s="2"/>
      <x:c r="AR854" s="2"/>
      <x:c r="AS854" s="2"/>
    </x:row>
    <x:row r="855">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c r="AA855" s="2"/>
      <x:c r="AB855" s="2"/>
      <x:c r="AC855" s="2"/>
      <x:c r="AD855" s="2"/>
      <x:c r="AE855" s="2"/>
      <x:c r="AF855" s="2"/>
      <x:c r="AG855" s="2"/>
      <x:c r="AH855" s="2"/>
      <x:c r="AI855" s="2"/>
      <x:c r="AJ855" s="2"/>
      <x:c r="AK855" s="2"/>
      <x:c r="AL855" s="2"/>
      <x:c r="AM855" s="2"/>
      <x:c r="AN855" s="2"/>
      <x:c r="AO855" s="2"/>
      <x:c r="AP855" s="2"/>
      <x:c r="AQ855" s="2"/>
      <x:c r="AR855" s="2"/>
      <x:c r="AS855" s="2"/>
    </x:row>
    <x:row r="856">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c r="AA856" s="2"/>
      <x:c r="AB856" s="2"/>
      <x:c r="AC856" s="2"/>
      <x:c r="AD856" s="2"/>
      <x:c r="AE856" s="2"/>
      <x:c r="AF856" s="2"/>
      <x:c r="AG856" s="2"/>
      <x:c r="AH856" s="2"/>
      <x:c r="AI856" s="2"/>
      <x:c r="AJ856" s="2"/>
      <x:c r="AK856" s="2"/>
      <x:c r="AL856" s="2"/>
      <x:c r="AM856" s="2"/>
      <x:c r="AN856" s="2"/>
      <x:c r="AO856" s="2"/>
      <x:c r="AP856" s="2"/>
      <x:c r="AQ856" s="2"/>
      <x:c r="AR856" s="2"/>
      <x:c r="AS856" s="2"/>
    </x:row>
    <x:row r="857">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c r="AA857" s="2"/>
      <x:c r="AB857" s="2"/>
      <x:c r="AC857" s="2"/>
      <x:c r="AD857" s="2"/>
      <x:c r="AE857" s="2"/>
      <x:c r="AF857" s="2"/>
      <x:c r="AG857" s="2"/>
      <x:c r="AH857" s="2"/>
      <x:c r="AI857" s="2"/>
      <x:c r="AJ857" s="2"/>
      <x:c r="AK857" s="2"/>
      <x:c r="AL857" s="2"/>
      <x:c r="AM857" s="2"/>
      <x:c r="AN857" s="2"/>
      <x:c r="AO857" s="2"/>
      <x:c r="AP857" s="2"/>
      <x:c r="AQ857" s="2"/>
      <x:c r="AR857" s="2"/>
      <x:c r="AS857" s="2"/>
    </x:row>
    <x:row r="858">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c r="AA858" s="2"/>
      <x:c r="AB858" s="2"/>
      <x:c r="AC858" s="2"/>
      <x:c r="AD858" s="2"/>
      <x:c r="AE858" s="2"/>
      <x:c r="AF858" s="2"/>
      <x:c r="AG858" s="2"/>
      <x:c r="AH858" s="2"/>
      <x:c r="AI858" s="2"/>
      <x:c r="AJ858" s="2"/>
      <x:c r="AK858" s="2"/>
      <x:c r="AL858" s="2"/>
      <x:c r="AM858" s="2"/>
      <x:c r="AN858" s="2"/>
      <x:c r="AO858" s="2"/>
      <x:c r="AP858" s="2"/>
      <x:c r="AQ858" s="2"/>
      <x:c r="AR858" s="2"/>
      <x:c r="AS858" s="2"/>
    </x:row>
    <x:row r="859">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c r="AA859" s="2"/>
      <x:c r="AB859" s="2"/>
      <x:c r="AC859" s="2"/>
      <x:c r="AD859" s="2"/>
      <x:c r="AE859" s="2"/>
      <x:c r="AF859" s="2"/>
      <x:c r="AG859" s="2"/>
      <x:c r="AH859" s="2"/>
      <x:c r="AI859" s="2"/>
      <x:c r="AJ859" s="2"/>
      <x:c r="AK859" s="2"/>
      <x:c r="AL859" s="2"/>
      <x:c r="AM859" s="2"/>
      <x:c r="AN859" s="2"/>
      <x:c r="AO859" s="2"/>
      <x:c r="AP859" s="2"/>
      <x:c r="AQ859" s="2"/>
      <x:c r="AR859" s="2"/>
      <x:c r="AS859" s="2"/>
    </x:row>
    <x:row r="860">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c r="AA860" s="2"/>
      <x:c r="AB860" s="2"/>
      <x:c r="AC860" s="2"/>
      <x:c r="AD860" s="2"/>
      <x:c r="AE860" s="2"/>
      <x:c r="AF860" s="2"/>
      <x:c r="AG860" s="2"/>
      <x:c r="AH860" s="2"/>
      <x:c r="AI860" s="2"/>
      <x:c r="AJ860" s="2"/>
      <x:c r="AK860" s="2"/>
      <x:c r="AL860" s="2"/>
      <x:c r="AM860" s="2"/>
      <x:c r="AN860" s="2"/>
      <x:c r="AO860" s="2"/>
      <x:c r="AP860" s="2"/>
      <x:c r="AQ860" s="2"/>
      <x:c r="AR860" s="2"/>
      <x:c r="AS860" s="2"/>
    </x:row>
    <x:row r="861">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c r="AA861" s="2"/>
      <x:c r="AB861" s="2"/>
      <x:c r="AC861" s="2"/>
      <x:c r="AD861" s="2"/>
      <x:c r="AE861" s="2"/>
      <x:c r="AF861" s="2"/>
      <x:c r="AG861" s="2"/>
      <x:c r="AH861" s="2"/>
      <x:c r="AI861" s="2"/>
      <x:c r="AJ861" s="2"/>
      <x:c r="AK861" s="2"/>
      <x:c r="AL861" s="2"/>
      <x:c r="AM861" s="2"/>
      <x:c r="AN861" s="2"/>
      <x:c r="AO861" s="2"/>
      <x:c r="AP861" s="2"/>
      <x:c r="AQ861" s="2"/>
      <x:c r="AR861" s="2"/>
      <x:c r="AS861" s="2"/>
    </x:row>
    <x:row r="86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c r="AA862" s="2"/>
      <x:c r="AB862" s="2"/>
      <x:c r="AC862" s="2"/>
      <x:c r="AD862" s="2"/>
      <x:c r="AE862" s="2"/>
      <x:c r="AF862" s="2"/>
      <x:c r="AG862" s="2"/>
      <x:c r="AH862" s="2"/>
      <x:c r="AI862" s="2"/>
      <x:c r="AJ862" s="2"/>
      <x:c r="AK862" s="2"/>
      <x:c r="AL862" s="2"/>
      <x:c r="AM862" s="2"/>
      <x:c r="AN862" s="2"/>
      <x:c r="AO862" s="2"/>
      <x:c r="AP862" s="2"/>
      <x:c r="AQ862" s="2"/>
      <x:c r="AR862" s="2"/>
      <x:c r="AS862" s="2"/>
    </x:row>
    <x:row r="863">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c r="AA863" s="2"/>
      <x:c r="AB863" s="2"/>
      <x:c r="AC863" s="2"/>
      <x:c r="AD863" s="2"/>
      <x:c r="AE863" s="2"/>
      <x:c r="AF863" s="2"/>
      <x:c r="AG863" s="2"/>
      <x:c r="AH863" s="2"/>
      <x:c r="AI863" s="2"/>
      <x:c r="AJ863" s="2"/>
      <x:c r="AK863" s="2"/>
      <x:c r="AL863" s="2"/>
      <x:c r="AM863" s="2"/>
      <x:c r="AN863" s="2"/>
      <x:c r="AO863" s="2"/>
      <x:c r="AP863" s="2"/>
      <x:c r="AQ863" s="2"/>
      <x:c r="AR863" s="2"/>
      <x:c r="AS863" s="2"/>
    </x:row>
    <x:row r="864">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c r="AA864" s="2"/>
      <x:c r="AB864" s="2"/>
      <x:c r="AC864" s="2"/>
      <x:c r="AD864" s="2"/>
      <x:c r="AE864" s="2"/>
      <x:c r="AF864" s="2"/>
      <x:c r="AG864" s="2"/>
      <x:c r="AH864" s="2"/>
      <x:c r="AI864" s="2"/>
      <x:c r="AJ864" s="2"/>
      <x:c r="AK864" s="2"/>
      <x:c r="AL864" s="2"/>
      <x:c r="AM864" s="2"/>
      <x:c r="AN864" s="2"/>
      <x:c r="AO864" s="2"/>
      <x:c r="AP864" s="2"/>
      <x:c r="AQ864" s="2"/>
      <x:c r="AR864" s="2"/>
      <x:c r="AS864" s="2"/>
    </x:row>
    <x:row r="865">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c r="AA865" s="2"/>
      <x:c r="AB865" s="2"/>
      <x:c r="AC865" s="2"/>
      <x:c r="AD865" s="2"/>
      <x:c r="AE865" s="2"/>
      <x:c r="AF865" s="2"/>
      <x:c r="AG865" s="2"/>
      <x:c r="AH865" s="2"/>
      <x:c r="AI865" s="2"/>
      <x:c r="AJ865" s="2"/>
      <x:c r="AK865" s="2"/>
      <x:c r="AL865" s="2"/>
      <x:c r="AM865" s="2"/>
      <x:c r="AN865" s="2"/>
      <x:c r="AO865" s="2"/>
      <x:c r="AP865" s="2"/>
      <x:c r="AQ865" s="2"/>
      <x:c r="AR865" s="2"/>
      <x:c r="AS865" s="2"/>
    </x:row>
    <x:row r="866">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c r="AA866" s="2"/>
      <x:c r="AB866" s="2"/>
      <x:c r="AC866" s="2"/>
      <x:c r="AD866" s="2"/>
      <x:c r="AE866" s="2"/>
      <x:c r="AF866" s="2"/>
      <x:c r="AG866" s="2"/>
      <x:c r="AH866" s="2"/>
      <x:c r="AI866" s="2"/>
      <x:c r="AJ866" s="2"/>
      <x:c r="AK866" s="2"/>
      <x:c r="AL866" s="2"/>
      <x:c r="AM866" s="2"/>
      <x:c r="AN866" s="2"/>
      <x:c r="AO866" s="2"/>
      <x:c r="AP866" s="2"/>
      <x:c r="AQ866" s="2"/>
      <x:c r="AR866" s="2"/>
      <x:c r="AS866" s="2"/>
    </x:row>
    <x:row r="867">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c r="AA867" s="2"/>
      <x:c r="AB867" s="2"/>
      <x:c r="AC867" s="2"/>
      <x:c r="AD867" s="2"/>
      <x:c r="AE867" s="2"/>
      <x:c r="AF867" s="2"/>
      <x:c r="AG867" s="2"/>
      <x:c r="AH867" s="2"/>
      <x:c r="AI867" s="2"/>
      <x:c r="AJ867" s="2"/>
      <x:c r="AK867" s="2"/>
      <x:c r="AL867" s="2"/>
      <x:c r="AM867" s="2"/>
      <x:c r="AN867" s="2"/>
      <x:c r="AO867" s="2"/>
      <x:c r="AP867" s="2"/>
      <x:c r="AQ867" s="2"/>
      <x:c r="AR867" s="2"/>
      <x:c r="AS867" s="2"/>
    </x:row>
    <x:row r="868">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c r="AA868" s="2"/>
      <x:c r="AB868" s="2"/>
      <x:c r="AC868" s="2"/>
      <x:c r="AD868" s="2"/>
      <x:c r="AE868" s="2"/>
      <x:c r="AF868" s="2"/>
      <x:c r="AG868" s="2"/>
      <x:c r="AH868" s="2"/>
      <x:c r="AI868" s="2"/>
      <x:c r="AJ868" s="2"/>
      <x:c r="AK868" s="2"/>
      <x:c r="AL868" s="2"/>
      <x:c r="AM868" s="2"/>
      <x:c r="AN868" s="2"/>
      <x:c r="AO868" s="2"/>
      <x:c r="AP868" s="2"/>
      <x:c r="AQ868" s="2"/>
      <x:c r="AR868" s="2"/>
      <x:c r="AS868" s="2"/>
    </x:row>
    <x:row r="869">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c r="AA869" s="2"/>
      <x:c r="AB869" s="2"/>
      <x:c r="AC869" s="2"/>
      <x:c r="AD869" s="2"/>
      <x:c r="AE869" s="2"/>
      <x:c r="AF869" s="2"/>
      <x:c r="AG869" s="2"/>
      <x:c r="AH869" s="2"/>
      <x:c r="AI869" s="2"/>
      <x:c r="AJ869" s="2"/>
      <x:c r="AK869" s="2"/>
      <x:c r="AL869" s="2"/>
      <x:c r="AM869" s="2"/>
      <x:c r="AN869" s="2"/>
      <x:c r="AO869" s="2"/>
      <x:c r="AP869" s="2"/>
      <x:c r="AQ869" s="2"/>
      <x:c r="AR869" s="2"/>
      <x:c r="AS869" s="2"/>
    </x:row>
    <x:row r="870">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c r="AA870" s="2"/>
      <x:c r="AB870" s="2"/>
      <x:c r="AC870" s="2"/>
      <x:c r="AD870" s="2"/>
      <x:c r="AE870" s="2"/>
      <x:c r="AF870" s="2"/>
      <x:c r="AG870" s="2"/>
      <x:c r="AH870" s="2"/>
      <x:c r="AI870" s="2"/>
      <x:c r="AJ870" s="2"/>
      <x:c r="AK870" s="2"/>
      <x:c r="AL870" s="2"/>
      <x:c r="AM870" s="2"/>
      <x:c r="AN870" s="2"/>
      <x:c r="AO870" s="2"/>
      <x:c r="AP870" s="2"/>
      <x:c r="AQ870" s="2"/>
      <x:c r="AR870" s="2"/>
      <x:c r="AS870" s="2"/>
    </x:row>
    <x:row r="871">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c r="AA871" s="2"/>
      <x:c r="AB871" s="2"/>
      <x:c r="AC871" s="2"/>
      <x:c r="AD871" s="2"/>
      <x:c r="AE871" s="2"/>
      <x:c r="AF871" s="2"/>
      <x:c r="AG871" s="2"/>
      <x:c r="AH871" s="2"/>
      <x:c r="AI871" s="2"/>
      <x:c r="AJ871" s="2"/>
      <x:c r="AK871" s="2"/>
      <x:c r="AL871" s="2"/>
      <x:c r="AM871" s="2"/>
      <x:c r="AN871" s="2"/>
      <x:c r="AO871" s="2"/>
      <x:c r="AP871" s="2"/>
      <x:c r="AQ871" s="2"/>
      <x:c r="AR871" s="2"/>
      <x:c r="AS871" s="2"/>
    </x:row>
    <x:row r="87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c r="AA872" s="2"/>
      <x:c r="AB872" s="2"/>
      <x:c r="AC872" s="2"/>
      <x:c r="AD872" s="2"/>
      <x:c r="AE872" s="2"/>
      <x:c r="AF872" s="2"/>
      <x:c r="AG872" s="2"/>
      <x:c r="AH872" s="2"/>
      <x:c r="AI872" s="2"/>
      <x:c r="AJ872" s="2"/>
      <x:c r="AK872" s="2"/>
      <x:c r="AL872" s="2"/>
      <x:c r="AM872" s="2"/>
      <x:c r="AN872" s="2"/>
      <x:c r="AO872" s="2"/>
      <x:c r="AP872" s="2"/>
      <x:c r="AQ872" s="2"/>
      <x:c r="AR872" s="2"/>
      <x:c r="AS872" s="2"/>
    </x:row>
    <x:row r="873">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c r="AA873" s="2"/>
      <x:c r="AB873" s="2"/>
      <x:c r="AC873" s="2"/>
      <x:c r="AD873" s="2"/>
      <x:c r="AE873" s="2"/>
      <x:c r="AF873" s="2"/>
      <x:c r="AG873" s="2"/>
      <x:c r="AH873" s="2"/>
      <x:c r="AI873" s="2"/>
      <x:c r="AJ873" s="2"/>
      <x:c r="AK873" s="2"/>
      <x:c r="AL873" s="2"/>
      <x:c r="AM873" s="2"/>
      <x:c r="AN873" s="2"/>
      <x:c r="AO873" s="2"/>
      <x:c r="AP873" s="2"/>
      <x:c r="AQ873" s="2"/>
      <x:c r="AR873" s="2"/>
      <x:c r="AS873" s="2"/>
    </x:row>
    <x:row r="874">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c r="AA874" s="2"/>
      <x:c r="AB874" s="2"/>
      <x:c r="AC874" s="2"/>
      <x:c r="AD874" s="2"/>
      <x:c r="AE874" s="2"/>
      <x:c r="AF874" s="2"/>
      <x:c r="AG874" s="2"/>
      <x:c r="AH874" s="2"/>
      <x:c r="AI874" s="2"/>
      <x:c r="AJ874" s="2"/>
      <x:c r="AK874" s="2"/>
      <x:c r="AL874" s="2"/>
      <x:c r="AM874" s="2"/>
      <x:c r="AN874" s="2"/>
      <x:c r="AO874" s="2"/>
      <x:c r="AP874" s="2"/>
      <x:c r="AQ874" s="2"/>
      <x:c r="AR874" s="2"/>
      <x:c r="AS874" s="2"/>
    </x:row>
    <x:row r="875">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c r="AA875" s="2"/>
      <x:c r="AB875" s="2"/>
      <x:c r="AC875" s="2"/>
      <x:c r="AD875" s="2"/>
      <x:c r="AE875" s="2"/>
      <x:c r="AF875" s="2"/>
      <x:c r="AG875" s="2"/>
      <x:c r="AH875" s="2"/>
      <x:c r="AI875" s="2"/>
      <x:c r="AJ875" s="2"/>
      <x:c r="AK875" s="2"/>
      <x:c r="AL875" s="2"/>
      <x:c r="AM875" s="2"/>
      <x:c r="AN875" s="2"/>
      <x:c r="AO875" s="2"/>
      <x:c r="AP875" s="2"/>
      <x:c r="AQ875" s="2"/>
      <x:c r="AR875" s="2"/>
      <x:c r="AS875" s="2"/>
    </x:row>
    <x:row r="876">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c r="AA876" s="2"/>
      <x:c r="AB876" s="2"/>
      <x:c r="AC876" s="2"/>
      <x:c r="AD876" s="2"/>
      <x:c r="AE876" s="2"/>
      <x:c r="AF876" s="2"/>
      <x:c r="AG876" s="2"/>
      <x:c r="AH876" s="2"/>
      <x:c r="AI876" s="2"/>
      <x:c r="AJ876" s="2"/>
      <x:c r="AK876" s="2"/>
      <x:c r="AL876" s="2"/>
      <x:c r="AM876" s="2"/>
      <x:c r="AN876" s="2"/>
      <x:c r="AO876" s="2"/>
      <x:c r="AP876" s="2"/>
      <x:c r="AQ876" s="2"/>
      <x:c r="AR876" s="2"/>
      <x:c r="AS876" s="2"/>
    </x:row>
    <x:row r="877">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c r="AA877" s="2"/>
      <x:c r="AB877" s="2"/>
      <x:c r="AC877" s="2"/>
      <x:c r="AD877" s="2"/>
      <x:c r="AE877" s="2"/>
      <x:c r="AF877" s="2"/>
      <x:c r="AG877" s="2"/>
      <x:c r="AH877" s="2"/>
      <x:c r="AI877" s="2"/>
      <x:c r="AJ877" s="2"/>
      <x:c r="AK877" s="2"/>
      <x:c r="AL877" s="2"/>
      <x:c r="AM877" s="2"/>
      <x:c r="AN877" s="2"/>
      <x:c r="AO877" s="2"/>
      <x:c r="AP877" s="2"/>
      <x:c r="AQ877" s="2"/>
      <x:c r="AR877" s="2"/>
      <x:c r="AS877" s="2"/>
    </x:row>
    <x:row r="878">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c r="AA878" s="2"/>
      <x:c r="AB878" s="2"/>
      <x:c r="AC878" s="2"/>
      <x:c r="AD878" s="2"/>
      <x:c r="AE878" s="2"/>
      <x:c r="AF878" s="2"/>
      <x:c r="AG878" s="2"/>
      <x:c r="AH878" s="2"/>
      <x:c r="AI878" s="2"/>
      <x:c r="AJ878" s="2"/>
      <x:c r="AK878" s="2"/>
      <x:c r="AL878" s="2"/>
      <x:c r="AM878" s="2"/>
      <x:c r="AN878" s="2"/>
      <x:c r="AO878" s="2"/>
      <x:c r="AP878" s="2"/>
      <x:c r="AQ878" s="2"/>
      <x:c r="AR878" s="2"/>
      <x:c r="AS878" s="2"/>
    </x:row>
    <x:row r="879">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c r="AA879" s="2"/>
      <x:c r="AB879" s="2"/>
      <x:c r="AC879" s="2"/>
      <x:c r="AD879" s="2"/>
      <x:c r="AE879" s="2"/>
      <x:c r="AF879" s="2"/>
      <x:c r="AG879" s="2"/>
      <x:c r="AH879" s="2"/>
      <x:c r="AI879" s="2"/>
      <x:c r="AJ879" s="2"/>
      <x:c r="AK879" s="2"/>
      <x:c r="AL879" s="2"/>
      <x:c r="AM879" s="2"/>
      <x:c r="AN879" s="2"/>
      <x:c r="AO879" s="2"/>
      <x:c r="AP879" s="2"/>
      <x:c r="AQ879" s="2"/>
      <x:c r="AR879" s="2"/>
      <x:c r="AS879" s="2"/>
    </x:row>
    <x:row r="880">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c r="AA880" s="2"/>
      <x:c r="AB880" s="2"/>
      <x:c r="AC880" s="2"/>
      <x:c r="AD880" s="2"/>
      <x:c r="AE880" s="2"/>
      <x:c r="AF880" s="2"/>
      <x:c r="AG880" s="2"/>
      <x:c r="AH880" s="2"/>
      <x:c r="AI880" s="2"/>
      <x:c r="AJ880" s="2"/>
      <x:c r="AK880" s="2"/>
      <x:c r="AL880" s="2"/>
      <x:c r="AM880" s="2"/>
      <x:c r="AN880" s="2"/>
      <x:c r="AO880" s="2"/>
      <x:c r="AP880" s="2"/>
      <x:c r="AQ880" s="2"/>
      <x:c r="AR880" s="2"/>
      <x:c r="AS880" s="2"/>
    </x:row>
    <x:row r="881">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c r="AA881" s="2"/>
      <x:c r="AB881" s="2"/>
      <x:c r="AC881" s="2"/>
      <x:c r="AD881" s="2"/>
      <x:c r="AE881" s="2"/>
      <x:c r="AF881" s="2"/>
      <x:c r="AG881" s="2"/>
      <x:c r="AH881" s="2"/>
      <x:c r="AI881" s="2"/>
      <x:c r="AJ881" s="2"/>
      <x:c r="AK881" s="2"/>
      <x:c r="AL881" s="2"/>
      <x:c r="AM881" s="2"/>
      <x:c r="AN881" s="2"/>
      <x:c r="AO881" s="2"/>
      <x:c r="AP881" s="2"/>
      <x:c r="AQ881" s="2"/>
      <x:c r="AR881" s="2"/>
      <x:c r="AS881" s="2"/>
    </x:row>
    <x:row r="88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c r="AA882" s="2"/>
      <x:c r="AB882" s="2"/>
      <x:c r="AC882" s="2"/>
      <x:c r="AD882" s="2"/>
      <x:c r="AE882" s="2"/>
      <x:c r="AF882" s="2"/>
      <x:c r="AG882" s="2"/>
      <x:c r="AH882" s="2"/>
      <x:c r="AI882" s="2"/>
      <x:c r="AJ882" s="2"/>
      <x:c r="AK882" s="2"/>
      <x:c r="AL882" s="2"/>
      <x:c r="AM882" s="2"/>
      <x:c r="AN882" s="2"/>
      <x:c r="AO882" s="2"/>
      <x:c r="AP882" s="2"/>
      <x:c r="AQ882" s="2"/>
      <x:c r="AR882" s="2"/>
      <x:c r="AS882" s="2"/>
    </x:row>
    <x:row r="883">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c r="AA883" s="2"/>
      <x:c r="AB883" s="2"/>
      <x:c r="AC883" s="2"/>
      <x:c r="AD883" s="2"/>
      <x:c r="AE883" s="2"/>
      <x:c r="AF883" s="2"/>
      <x:c r="AG883" s="2"/>
      <x:c r="AH883" s="2"/>
      <x:c r="AI883" s="2"/>
      <x:c r="AJ883" s="2"/>
      <x:c r="AK883" s="2"/>
      <x:c r="AL883" s="2"/>
      <x:c r="AM883" s="2"/>
      <x:c r="AN883" s="2"/>
      <x:c r="AO883" s="2"/>
      <x:c r="AP883" s="2"/>
      <x:c r="AQ883" s="2"/>
      <x:c r="AR883" s="2"/>
      <x:c r="AS883" s="2"/>
    </x:row>
    <x:row r="884">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c r="AA884" s="2"/>
      <x:c r="AB884" s="2"/>
      <x:c r="AC884" s="2"/>
      <x:c r="AD884" s="2"/>
      <x:c r="AE884" s="2"/>
      <x:c r="AF884" s="2"/>
      <x:c r="AG884" s="2"/>
      <x:c r="AH884" s="2"/>
      <x:c r="AI884" s="2"/>
      <x:c r="AJ884" s="2"/>
      <x:c r="AK884" s="2"/>
      <x:c r="AL884" s="2"/>
      <x:c r="AM884" s="2"/>
      <x:c r="AN884" s="2"/>
      <x:c r="AO884" s="2"/>
      <x:c r="AP884" s="2"/>
      <x:c r="AQ884" s="2"/>
      <x:c r="AR884" s="2"/>
      <x:c r="AS884" s="2"/>
    </x:row>
    <x:row r="885">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c r="AA885" s="2"/>
      <x:c r="AB885" s="2"/>
      <x:c r="AC885" s="2"/>
      <x:c r="AD885" s="2"/>
      <x:c r="AE885" s="2"/>
      <x:c r="AF885" s="2"/>
      <x:c r="AG885" s="2"/>
      <x:c r="AH885" s="2"/>
      <x:c r="AI885" s="2"/>
      <x:c r="AJ885" s="2"/>
      <x:c r="AK885" s="2"/>
      <x:c r="AL885" s="2"/>
      <x:c r="AM885" s="2"/>
      <x:c r="AN885" s="2"/>
      <x:c r="AO885" s="2"/>
      <x:c r="AP885" s="2"/>
      <x:c r="AQ885" s="2"/>
      <x:c r="AR885" s="2"/>
      <x:c r="AS885" s="2"/>
    </x:row>
    <x:row r="886">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c r="AA886" s="2"/>
      <x:c r="AB886" s="2"/>
      <x:c r="AC886" s="2"/>
      <x:c r="AD886" s="2"/>
      <x:c r="AE886" s="2"/>
      <x:c r="AF886" s="2"/>
      <x:c r="AG886" s="2"/>
      <x:c r="AH886" s="2"/>
      <x:c r="AI886" s="2"/>
      <x:c r="AJ886" s="2"/>
      <x:c r="AK886" s="2"/>
      <x:c r="AL886" s="2"/>
      <x:c r="AM886" s="2"/>
      <x:c r="AN886" s="2"/>
      <x:c r="AO886" s="2"/>
      <x:c r="AP886" s="2"/>
      <x:c r="AQ886" s="2"/>
      <x:c r="AR886" s="2"/>
      <x:c r="AS886" s="2"/>
    </x:row>
    <x:row r="887">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c r="AA887" s="2"/>
      <x:c r="AB887" s="2"/>
      <x:c r="AC887" s="2"/>
      <x:c r="AD887" s="2"/>
      <x:c r="AE887" s="2"/>
      <x:c r="AF887" s="2"/>
      <x:c r="AG887" s="2"/>
      <x:c r="AH887" s="2"/>
      <x:c r="AI887" s="2"/>
      <x:c r="AJ887" s="2"/>
      <x:c r="AK887" s="2"/>
      <x:c r="AL887" s="2"/>
      <x:c r="AM887" s="2"/>
      <x:c r="AN887" s="2"/>
      <x:c r="AO887" s="2"/>
      <x:c r="AP887" s="2"/>
      <x:c r="AQ887" s="2"/>
      <x:c r="AR887" s="2"/>
      <x:c r="AS887" s="2"/>
    </x:row>
    <x:row r="888">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c r="AA888" s="2"/>
      <x:c r="AB888" s="2"/>
      <x:c r="AC888" s="2"/>
      <x:c r="AD888" s="2"/>
      <x:c r="AE888" s="2"/>
      <x:c r="AF888" s="2"/>
      <x:c r="AG888" s="2"/>
      <x:c r="AH888" s="2"/>
      <x:c r="AI888" s="2"/>
      <x:c r="AJ888" s="2"/>
      <x:c r="AK888" s="2"/>
      <x:c r="AL888" s="2"/>
      <x:c r="AM888" s="2"/>
      <x:c r="AN888" s="2"/>
      <x:c r="AO888" s="2"/>
      <x:c r="AP888" s="2"/>
      <x:c r="AQ888" s="2"/>
      <x:c r="AR888" s="2"/>
      <x:c r="AS888" s="2"/>
    </x:row>
    <x:row r="889">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c r="AA889" s="2"/>
      <x:c r="AB889" s="2"/>
      <x:c r="AC889" s="2"/>
      <x:c r="AD889" s="2"/>
      <x:c r="AE889" s="2"/>
      <x:c r="AF889" s="2"/>
      <x:c r="AG889" s="2"/>
      <x:c r="AH889" s="2"/>
      <x:c r="AI889" s="2"/>
      <x:c r="AJ889" s="2"/>
      <x:c r="AK889" s="2"/>
      <x:c r="AL889" s="2"/>
      <x:c r="AM889" s="2"/>
      <x:c r="AN889" s="2"/>
      <x:c r="AO889" s="2"/>
      <x:c r="AP889" s="2"/>
      <x:c r="AQ889" s="2"/>
      <x:c r="AR889" s="2"/>
      <x:c r="AS889" s="2"/>
    </x:row>
    <x:row r="890">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c r="AA890" s="2"/>
      <x:c r="AB890" s="2"/>
      <x:c r="AC890" s="2"/>
      <x:c r="AD890" s="2"/>
      <x:c r="AE890" s="2"/>
      <x:c r="AF890" s="2"/>
      <x:c r="AG890" s="2"/>
      <x:c r="AH890" s="2"/>
      <x:c r="AI890" s="2"/>
      <x:c r="AJ890" s="2"/>
      <x:c r="AK890" s="2"/>
      <x:c r="AL890" s="2"/>
      <x:c r="AM890" s="2"/>
      <x:c r="AN890" s="2"/>
      <x:c r="AO890" s="2"/>
      <x:c r="AP890" s="2"/>
      <x:c r="AQ890" s="2"/>
      <x:c r="AR890" s="2"/>
      <x:c r="AS890" s="2"/>
    </x:row>
    <x:row r="891">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c r="AA891" s="2"/>
      <x:c r="AB891" s="2"/>
      <x:c r="AC891" s="2"/>
      <x:c r="AD891" s="2"/>
      <x:c r="AE891" s="2"/>
      <x:c r="AF891" s="2"/>
      <x:c r="AG891" s="2"/>
      <x:c r="AH891" s="2"/>
      <x:c r="AI891" s="2"/>
      <x:c r="AJ891" s="2"/>
      <x:c r="AK891" s="2"/>
      <x:c r="AL891" s="2"/>
      <x:c r="AM891" s="2"/>
      <x:c r="AN891" s="2"/>
      <x:c r="AO891" s="2"/>
      <x:c r="AP891" s="2"/>
      <x:c r="AQ891" s="2"/>
      <x:c r="AR891" s="2"/>
      <x:c r="AS891" s="2"/>
    </x:row>
    <x:row r="89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c r="AA892" s="2"/>
      <x:c r="AB892" s="2"/>
      <x:c r="AC892" s="2"/>
      <x:c r="AD892" s="2"/>
      <x:c r="AE892" s="2"/>
      <x:c r="AF892" s="2"/>
      <x:c r="AG892" s="2"/>
      <x:c r="AH892" s="2"/>
      <x:c r="AI892" s="2"/>
      <x:c r="AJ892" s="2"/>
      <x:c r="AK892" s="2"/>
      <x:c r="AL892" s="2"/>
      <x:c r="AM892" s="2"/>
      <x:c r="AN892" s="2"/>
      <x:c r="AO892" s="2"/>
      <x:c r="AP892" s="2"/>
      <x:c r="AQ892" s="2"/>
      <x:c r="AR892" s="2"/>
      <x:c r="AS892" s="2"/>
    </x:row>
    <x:row r="893">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c r="AA893" s="2"/>
      <x:c r="AB893" s="2"/>
      <x:c r="AC893" s="2"/>
      <x:c r="AD893" s="2"/>
      <x:c r="AE893" s="2"/>
      <x:c r="AF893" s="2"/>
      <x:c r="AG893" s="2"/>
      <x:c r="AH893" s="2"/>
      <x:c r="AI893" s="2"/>
      <x:c r="AJ893" s="2"/>
      <x:c r="AK893" s="2"/>
      <x:c r="AL893" s="2"/>
      <x:c r="AM893" s="2"/>
      <x:c r="AN893" s="2"/>
      <x:c r="AO893" s="2"/>
      <x:c r="AP893" s="2"/>
      <x:c r="AQ893" s="2"/>
      <x:c r="AR893" s="2"/>
      <x:c r="AS893" s="2"/>
    </x:row>
    <x:row r="894">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c r="AA894" s="2"/>
      <x:c r="AB894" s="2"/>
      <x:c r="AC894" s="2"/>
      <x:c r="AD894" s="2"/>
      <x:c r="AE894" s="2"/>
      <x:c r="AF894" s="2"/>
      <x:c r="AG894" s="2"/>
      <x:c r="AH894" s="2"/>
      <x:c r="AI894" s="2"/>
      <x:c r="AJ894" s="2"/>
      <x:c r="AK894" s="2"/>
      <x:c r="AL894" s="2"/>
      <x:c r="AM894" s="2"/>
      <x:c r="AN894" s="2"/>
      <x:c r="AO894" s="2"/>
      <x:c r="AP894" s="2"/>
      <x:c r="AQ894" s="2"/>
      <x:c r="AR894" s="2"/>
      <x:c r="AS894" s="2"/>
    </x:row>
    <x:row r="895">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c r="AA895" s="2"/>
      <x:c r="AB895" s="2"/>
      <x:c r="AC895" s="2"/>
      <x:c r="AD895" s="2"/>
      <x:c r="AE895" s="2"/>
      <x:c r="AF895" s="2"/>
      <x:c r="AG895" s="2"/>
      <x:c r="AH895" s="2"/>
      <x:c r="AI895" s="2"/>
      <x:c r="AJ895" s="2"/>
      <x:c r="AK895" s="2"/>
      <x:c r="AL895" s="2"/>
      <x:c r="AM895" s="2"/>
      <x:c r="AN895" s="2"/>
      <x:c r="AO895" s="2"/>
      <x:c r="AP895" s="2"/>
      <x:c r="AQ895" s="2"/>
      <x:c r="AR895" s="2"/>
      <x:c r="AS895" s="2"/>
    </x:row>
    <x:row r="896">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c r="AA896" s="2"/>
      <x:c r="AB896" s="2"/>
      <x:c r="AC896" s="2"/>
      <x:c r="AD896" s="2"/>
      <x:c r="AE896" s="2"/>
      <x:c r="AF896" s="2"/>
      <x:c r="AG896" s="2"/>
      <x:c r="AH896" s="2"/>
      <x:c r="AI896" s="2"/>
      <x:c r="AJ896" s="2"/>
      <x:c r="AK896" s="2"/>
      <x:c r="AL896" s="2"/>
      <x:c r="AM896" s="2"/>
      <x:c r="AN896" s="2"/>
      <x:c r="AO896" s="2"/>
      <x:c r="AP896" s="2"/>
      <x:c r="AQ896" s="2"/>
      <x:c r="AR896" s="2"/>
      <x:c r="AS896" s="2"/>
    </x:row>
    <x:row r="897">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c r="AA897" s="2"/>
      <x:c r="AB897" s="2"/>
      <x:c r="AC897" s="2"/>
      <x:c r="AD897" s="2"/>
      <x:c r="AE897" s="2"/>
      <x:c r="AF897" s="2"/>
      <x:c r="AG897" s="2"/>
      <x:c r="AH897" s="2"/>
      <x:c r="AI897" s="2"/>
      <x:c r="AJ897" s="2"/>
      <x:c r="AK897" s="2"/>
      <x:c r="AL897" s="2"/>
      <x:c r="AM897" s="2"/>
      <x:c r="AN897" s="2"/>
      <x:c r="AO897" s="2"/>
      <x:c r="AP897" s="2"/>
      <x:c r="AQ897" s="2"/>
      <x:c r="AR897" s="2"/>
      <x:c r="AS897" s="2"/>
    </x:row>
    <x:row r="898">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c r="AA898" s="2"/>
      <x:c r="AB898" s="2"/>
      <x:c r="AC898" s="2"/>
      <x:c r="AD898" s="2"/>
      <x:c r="AE898" s="2"/>
      <x:c r="AF898" s="2"/>
      <x:c r="AG898" s="2"/>
      <x:c r="AH898" s="2"/>
      <x:c r="AI898" s="2"/>
      <x:c r="AJ898" s="2"/>
      <x:c r="AK898" s="2"/>
      <x:c r="AL898" s="2"/>
      <x:c r="AM898" s="2"/>
      <x:c r="AN898" s="2"/>
      <x:c r="AO898" s="2"/>
      <x:c r="AP898" s="2"/>
      <x:c r="AQ898" s="2"/>
      <x:c r="AR898" s="2"/>
      <x:c r="AS898" s="2"/>
    </x:row>
    <x:row r="899">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c r="AA899" s="2"/>
      <x:c r="AB899" s="2"/>
      <x:c r="AC899" s="2"/>
      <x:c r="AD899" s="2"/>
      <x:c r="AE899" s="2"/>
      <x:c r="AF899" s="2"/>
      <x:c r="AG899" s="2"/>
      <x:c r="AH899" s="2"/>
      <x:c r="AI899" s="2"/>
      <x:c r="AJ899" s="2"/>
      <x:c r="AK899" s="2"/>
      <x:c r="AL899" s="2"/>
      <x:c r="AM899" s="2"/>
      <x:c r="AN899" s="2"/>
      <x:c r="AO899" s="2"/>
      <x:c r="AP899" s="2"/>
      <x:c r="AQ899" s="2"/>
      <x:c r="AR899" s="2"/>
      <x:c r="AS899" s="2"/>
    </x:row>
    <x:row r="900">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c r="AA900" s="2"/>
      <x:c r="AB900" s="2"/>
      <x:c r="AC900" s="2"/>
      <x:c r="AD900" s="2"/>
      <x:c r="AE900" s="2"/>
      <x:c r="AF900" s="2"/>
      <x:c r="AG900" s="2"/>
      <x:c r="AH900" s="2"/>
      <x:c r="AI900" s="2"/>
      <x:c r="AJ900" s="2"/>
      <x:c r="AK900" s="2"/>
      <x:c r="AL900" s="2"/>
      <x:c r="AM900" s="2"/>
      <x:c r="AN900" s="2"/>
      <x:c r="AO900" s="2"/>
      <x:c r="AP900" s="2"/>
      <x:c r="AQ900" s="2"/>
      <x:c r="AR900" s="2"/>
      <x:c r="AS900" s="2"/>
    </x:row>
    <x:row r="901">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c r="AA901" s="2"/>
      <x:c r="AB901" s="2"/>
      <x:c r="AC901" s="2"/>
      <x:c r="AD901" s="2"/>
      <x:c r="AE901" s="2"/>
      <x:c r="AF901" s="2"/>
      <x:c r="AG901" s="2"/>
      <x:c r="AH901" s="2"/>
      <x:c r="AI901" s="2"/>
      <x:c r="AJ901" s="2"/>
      <x:c r="AK901" s="2"/>
      <x:c r="AL901" s="2"/>
      <x:c r="AM901" s="2"/>
      <x:c r="AN901" s="2"/>
      <x:c r="AO901" s="2"/>
      <x:c r="AP901" s="2"/>
      <x:c r="AQ901" s="2"/>
      <x:c r="AR901" s="2"/>
      <x:c r="AS901" s="2"/>
    </x:row>
    <x:row r="90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c r="AA902" s="2"/>
      <x:c r="AB902" s="2"/>
      <x:c r="AC902" s="2"/>
      <x:c r="AD902" s="2"/>
      <x:c r="AE902" s="2"/>
      <x:c r="AF902" s="2"/>
      <x:c r="AG902" s="2"/>
      <x:c r="AH902" s="2"/>
      <x:c r="AI902" s="2"/>
      <x:c r="AJ902" s="2"/>
      <x:c r="AK902" s="2"/>
      <x:c r="AL902" s="2"/>
      <x:c r="AM902" s="2"/>
      <x:c r="AN902" s="2"/>
      <x:c r="AO902" s="2"/>
      <x:c r="AP902" s="2"/>
      <x:c r="AQ902" s="2"/>
      <x:c r="AR902" s="2"/>
      <x:c r="AS902" s="2"/>
    </x:row>
    <x:row r="903">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c r="AA903" s="2"/>
      <x:c r="AB903" s="2"/>
      <x:c r="AC903" s="2"/>
      <x:c r="AD903" s="2"/>
      <x:c r="AE903" s="2"/>
      <x:c r="AF903" s="2"/>
      <x:c r="AG903" s="2"/>
      <x:c r="AH903" s="2"/>
      <x:c r="AI903" s="2"/>
      <x:c r="AJ903" s="2"/>
      <x:c r="AK903" s="2"/>
      <x:c r="AL903" s="2"/>
      <x:c r="AM903" s="2"/>
      <x:c r="AN903" s="2"/>
      <x:c r="AO903" s="2"/>
      <x:c r="AP903" s="2"/>
      <x:c r="AQ903" s="2"/>
      <x:c r="AR903" s="2"/>
      <x:c r="AS903" s="2"/>
    </x:row>
    <x:row r="904">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c r="AA904" s="2"/>
      <x:c r="AB904" s="2"/>
      <x:c r="AC904" s="2"/>
      <x:c r="AD904" s="2"/>
      <x:c r="AE904" s="2"/>
      <x:c r="AF904" s="2"/>
      <x:c r="AG904" s="2"/>
      <x:c r="AH904" s="2"/>
      <x:c r="AI904" s="2"/>
      <x:c r="AJ904" s="2"/>
      <x:c r="AK904" s="2"/>
      <x:c r="AL904" s="2"/>
      <x:c r="AM904" s="2"/>
      <x:c r="AN904" s="2"/>
      <x:c r="AO904" s="2"/>
      <x:c r="AP904" s="2"/>
      <x:c r="AQ904" s="2"/>
      <x:c r="AR904" s="2"/>
      <x:c r="AS904" s="2"/>
    </x:row>
    <x:row r="905">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c r="AA905" s="2"/>
      <x:c r="AB905" s="2"/>
      <x:c r="AC905" s="2"/>
      <x:c r="AD905" s="2"/>
      <x:c r="AE905" s="2"/>
      <x:c r="AF905" s="2"/>
      <x:c r="AG905" s="2"/>
      <x:c r="AH905" s="2"/>
      <x:c r="AI905" s="2"/>
      <x:c r="AJ905" s="2"/>
      <x:c r="AK905" s="2"/>
      <x:c r="AL905" s="2"/>
      <x:c r="AM905" s="2"/>
      <x:c r="AN905" s="2"/>
      <x:c r="AO905" s="2"/>
      <x:c r="AP905" s="2"/>
      <x:c r="AQ905" s="2"/>
      <x:c r="AR905" s="2"/>
      <x:c r="AS905" s="2"/>
    </x:row>
    <x:row r="906">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c r="AA906" s="2"/>
      <x:c r="AB906" s="2"/>
      <x:c r="AC906" s="2"/>
      <x:c r="AD906" s="2"/>
      <x:c r="AE906" s="2"/>
      <x:c r="AF906" s="2"/>
      <x:c r="AG906" s="2"/>
      <x:c r="AH906" s="2"/>
      <x:c r="AI906" s="2"/>
      <x:c r="AJ906" s="2"/>
      <x:c r="AK906" s="2"/>
      <x:c r="AL906" s="2"/>
      <x:c r="AM906" s="2"/>
      <x:c r="AN906" s="2"/>
      <x:c r="AO906" s="2"/>
      <x:c r="AP906" s="2"/>
      <x:c r="AQ906" s="2"/>
      <x:c r="AR906" s="2"/>
      <x:c r="AS906" s="2"/>
    </x:row>
    <x:row r="907">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c r="AA907" s="2"/>
      <x:c r="AB907" s="2"/>
      <x:c r="AC907" s="2"/>
      <x:c r="AD907" s="2"/>
      <x:c r="AE907" s="2"/>
      <x:c r="AF907" s="2"/>
      <x:c r="AG907" s="2"/>
      <x:c r="AH907" s="2"/>
      <x:c r="AI907" s="2"/>
      <x:c r="AJ907" s="2"/>
      <x:c r="AK907" s="2"/>
      <x:c r="AL907" s="2"/>
      <x:c r="AM907" s="2"/>
      <x:c r="AN907" s="2"/>
      <x:c r="AO907" s="2"/>
      <x:c r="AP907" s="2"/>
      <x:c r="AQ907" s="2"/>
      <x:c r="AR907" s="2"/>
      <x:c r="AS907" s="2"/>
    </x:row>
    <x:row r="908">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c r="AA908" s="2"/>
      <x:c r="AB908" s="2"/>
      <x:c r="AC908" s="2"/>
      <x:c r="AD908" s="2"/>
      <x:c r="AE908" s="2"/>
      <x:c r="AF908" s="2"/>
      <x:c r="AG908" s="2"/>
      <x:c r="AH908" s="2"/>
      <x:c r="AI908" s="2"/>
      <x:c r="AJ908" s="2"/>
      <x:c r="AK908" s="2"/>
      <x:c r="AL908" s="2"/>
      <x:c r="AM908" s="2"/>
      <x:c r="AN908" s="2"/>
      <x:c r="AO908" s="2"/>
      <x:c r="AP908" s="2"/>
      <x:c r="AQ908" s="2"/>
      <x:c r="AR908" s="2"/>
      <x:c r="AS908" s="2"/>
    </x:row>
    <x:row r="909">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c r="AA909" s="2"/>
      <x:c r="AB909" s="2"/>
      <x:c r="AC909" s="2"/>
      <x:c r="AD909" s="2"/>
      <x:c r="AE909" s="2"/>
      <x:c r="AF909" s="2"/>
      <x:c r="AG909" s="2"/>
      <x:c r="AH909" s="2"/>
      <x:c r="AI909" s="2"/>
      <x:c r="AJ909" s="2"/>
      <x:c r="AK909" s="2"/>
      <x:c r="AL909" s="2"/>
      <x:c r="AM909" s="2"/>
      <x:c r="AN909" s="2"/>
      <x:c r="AO909" s="2"/>
      <x:c r="AP909" s="2"/>
      <x:c r="AQ909" s="2"/>
      <x:c r="AR909" s="2"/>
      <x:c r="AS909" s="2"/>
    </x:row>
    <x:row r="910">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c r="AA910" s="2"/>
      <x:c r="AB910" s="2"/>
      <x:c r="AC910" s="2"/>
      <x:c r="AD910" s="2"/>
      <x:c r="AE910" s="2"/>
      <x:c r="AF910" s="2"/>
      <x:c r="AG910" s="2"/>
      <x:c r="AH910" s="2"/>
      <x:c r="AI910" s="2"/>
      <x:c r="AJ910" s="2"/>
      <x:c r="AK910" s="2"/>
      <x:c r="AL910" s="2"/>
      <x:c r="AM910" s="2"/>
      <x:c r="AN910" s="2"/>
      <x:c r="AO910" s="2"/>
      <x:c r="AP910" s="2"/>
      <x:c r="AQ910" s="2"/>
      <x:c r="AR910" s="2"/>
      <x:c r="AS910" s="2"/>
    </x:row>
    <x:row r="911">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c r="AA911" s="2"/>
      <x:c r="AB911" s="2"/>
      <x:c r="AC911" s="2"/>
      <x:c r="AD911" s="2"/>
      <x:c r="AE911" s="2"/>
      <x:c r="AF911" s="2"/>
      <x:c r="AG911" s="2"/>
      <x:c r="AH911" s="2"/>
      <x:c r="AI911" s="2"/>
      <x:c r="AJ911" s="2"/>
      <x:c r="AK911" s="2"/>
      <x:c r="AL911" s="2"/>
      <x:c r="AM911" s="2"/>
      <x:c r="AN911" s="2"/>
      <x:c r="AO911" s="2"/>
      <x:c r="AP911" s="2"/>
      <x:c r="AQ911" s="2"/>
      <x:c r="AR911" s="2"/>
      <x:c r="AS911" s="2"/>
    </x:row>
    <x:row r="91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c r="AA912" s="2"/>
      <x:c r="AB912" s="2"/>
      <x:c r="AC912" s="2"/>
      <x:c r="AD912" s="2"/>
      <x:c r="AE912" s="2"/>
      <x:c r="AF912" s="2"/>
      <x:c r="AG912" s="2"/>
      <x:c r="AH912" s="2"/>
      <x:c r="AI912" s="2"/>
      <x:c r="AJ912" s="2"/>
      <x:c r="AK912" s="2"/>
      <x:c r="AL912" s="2"/>
      <x:c r="AM912" s="2"/>
      <x:c r="AN912" s="2"/>
      <x:c r="AO912" s="2"/>
      <x:c r="AP912" s="2"/>
      <x:c r="AQ912" s="2"/>
      <x:c r="AR912" s="2"/>
      <x:c r="AS912" s="2"/>
    </x:row>
    <x:row r="913">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c r="AA913" s="2"/>
      <x:c r="AB913" s="2"/>
      <x:c r="AC913" s="2"/>
      <x:c r="AD913" s="2"/>
      <x:c r="AE913" s="2"/>
      <x:c r="AF913" s="2"/>
      <x:c r="AG913" s="2"/>
      <x:c r="AH913" s="2"/>
      <x:c r="AI913" s="2"/>
      <x:c r="AJ913" s="2"/>
      <x:c r="AK913" s="2"/>
      <x:c r="AL913" s="2"/>
      <x:c r="AM913" s="2"/>
      <x:c r="AN913" s="2"/>
      <x:c r="AO913" s="2"/>
      <x:c r="AP913" s="2"/>
      <x:c r="AQ913" s="2"/>
      <x:c r="AR913" s="2"/>
      <x:c r="AS913" s="2"/>
    </x:row>
    <x:row r="914">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c r="AA914" s="2"/>
      <x:c r="AB914" s="2"/>
      <x:c r="AC914" s="2"/>
      <x:c r="AD914" s="2"/>
      <x:c r="AE914" s="2"/>
      <x:c r="AF914" s="2"/>
      <x:c r="AG914" s="2"/>
      <x:c r="AH914" s="2"/>
      <x:c r="AI914" s="2"/>
      <x:c r="AJ914" s="2"/>
      <x:c r="AK914" s="2"/>
      <x:c r="AL914" s="2"/>
      <x:c r="AM914" s="2"/>
      <x:c r="AN914" s="2"/>
      <x:c r="AO914" s="2"/>
      <x:c r="AP914" s="2"/>
      <x:c r="AQ914" s="2"/>
      <x:c r="AR914" s="2"/>
      <x:c r="AS914" s="2"/>
    </x:row>
    <x:row r="915">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c r="AA915" s="2"/>
      <x:c r="AB915" s="2"/>
      <x:c r="AC915" s="2"/>
      <x:c r="AD915" s="2"/>
      <x:c r="AE915" s="2"/>
      <x:c r="AF915" s="2"/>
      <x:c r="AG915" s="2"/>
      <x:c r="AH915" s="2"/>
      <x:c r="AI915" s="2"/>
      <x:c r="AJ915" s="2"/>
      <x:c r="AK915" s="2"/>
      <x:c r="AL915" s="2"/>
      <x:c r="AM915" s="2"/>
      <x:c r="AN915" s="2"/>
      <x:c r="AO915" s="2"/>
      <x:c r="AP915" s="2"/>
      <x:c r="AQ915" s="2"/>
      <x:c r="AR915" s="2"/>
      <x:c r="AS915" s="2"/>
    </x:row>
    <x:row r="916">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c r="AA916" s="2"/>
      <x:c r="AB916" s="2"/>
      <x:c r="AC916" s="2"/>
      <x:c r="AD916" s="2"/>
      <x:c r="AE916" s="2"/>
      <x:c r="AF916" s="2"/>
      <x:c r="AG916" s="2"/>
      <x:c r="AH916" s="2"/>
      <x:c r="AI916" s="2"/>
      <x:c r="AJ916" s="2"/>
      <x:c r="AK916" s="2"/>
      <x:c r="AL916" s="2"/>
      <x:c r="AM916" s="2"/>
      <x:c r="AN916" s="2"/>
      <x:c r="AO916" s="2"/>
      <x:c r="AP916" s="2"/>
      <x:c r="AQ916" s="2"/>
      <x:c r="AR916" s="2"/>
      <x:c r="AS916" s="2"/>
    </x:row>
    <x:row r="917">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c r="AA917" s="2"/>
      <x:c r="AB917" s="2"/>
      <x:c r="AC917" s="2"/>
      <x:c r="AD917" s="2"/>
      <x:c r="AE917" s="2"/>
      <x:c r="AF917" s="2"/>
      <x:c r="AG917" s="2"/>
      <x:c r="AH917" s="2"/>
      <x:c r="AI917" s="2"/>
      <x:c r="AJ917" s="2"/>
      <x:c r="AK917" s="2"/>
      <x:c r="AL917" s="2"/>
      <x:c r="AM917" s="2"/>
      <x:c r="AN917" s="2"/>
      <x:c r="AO917" s="2"/>
      <x:c r="AP917" s="2"/>
      <x:c r="AQ917" s="2"/>
      <x:c r="AR917" s="2"/>
      <x:c r="AS917" s="2"/>
    </x:row>
    <x:row r="918">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c r="AA918" s="2"/>
      <x:c r="AB918" s="2"/>
      <x:c r="AC918" s="2"/>
      <x:c r="AD918" s="2"/>
      <x:c r="AE918" s="2"/>
      <x:c r="AF918" s="2"/>
      <x:c r="AG918" s="2"/>
      <x:c r="AH918" s="2"/>
      <x:c r="AI918" s="2"/>
      <x:c r="AJ918" s="2"/>
      <x:c r="AK918" s="2"/>
      <x:c r="AL918" s="2"/>
      <x:c r="AM918" s="2"/>
      <x:c r="AN918" s="2"/>
      <x:c r="AO918" s="2"/>
      <x:c r="AP918" s="2"/>
      <x:c r="AQ918" s="2"/>
      <x:c r="AR918" s="2"/>
      <x:c r="AS918" s="2"/>
    </x:row>
    <x:row r="919">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c r="AA919" s="2"/>
      <x:c r="AB919" s="2"/>
      <x:c r="AC919" s="2"/>
      <x:c r="AD919" s="2"/>
      <x:c r="AE919" s="2"/>
      <x:c r="AF919" s="2"/>
      <x:c r="AG919" s="2"/>
      <x:c r="AH919" s="2"/>
      <x:c r="AI919" s="2"/>
      <x:c r="AJ919" s="2"/>
      <x:c r="AK919" s="2"/>
      <x:c r="AL919" s="2"/>
      <x:c r="AM919" s="2"/>
      <x:c r="AN919" s="2"/>
      <x:c r="AO919" s="2"/>
      <x:c r="AP919" s="2"/>
      <x:c r="AQ919" s="2"/>
      <x:c r="AR919" s="2"/>
      <x:c r="AS919" s="2"/>
    </x:row>
    <x:row r="920">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c r="AA920" s="2"/>
      <x:c r="AB920" s="2"/>
      <x:c r="AC920" s="2"/>
      <x:c r="AD920" s="2"/>
      <x:c r="AE920" s="2"/>
      <x:c r="AF920" s="2"/>
      <x:c r="AG920" s="2"/>
      <x:c r="AH920" s="2"/>
      <x:c r="AI920" s="2"/>
      <x:c r="AJ920" s="2"/>
      <x:c r="AK920" s="2"/>
      <x:c r="AL920" s="2"/>
      <x:c r="AM920" s="2"/>
      <x:c r="AN920" s="2"/>
      <x:c r="AO920" s="2"/>
      <x:c r="AP920" s="2"/>
      <x:c r="AQ920" s="2"/>
      <x:c r="AR920" s="2"/>
      <x:c r="AS920" s="2"/>
    </x:row>
    <x:row r="921">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c r="AA921" s="2"/>
      <x:c r="AB921" s="2"/>
      <x:c r="AC921" s="2"/>
      <x:c r="AD921" s="2"/>
      <x:c r="AE921" s="2"/>
      <x:c r="AF921" s="2"/>
      <x:c r="AG921" s="2"/>
      <x:c r="AH921" s="2"/>
      <x:c r="AI921" s="2"/>
      <x:c r="AJ921" s="2"/>
      <x:c r="AK921" s="2"/>
      <x:c r="AL921" s="2"/>
      <x:c r="AM921" s="2"/>
      <x:c r="AN921" s="2"/>
      <x:c r="AO921" s="2"/>
      <x:c r="AP921" s="2"/>
      <x:c r="AQ921" s="2"/>
      <x:c r="AR921" s="2"/>
      <x:c r="AS921" s="2"/>
    </x:row>
    <x:row r="92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c r="AA922" s="2"/>
      <x:c r="AB922" s="2"/>
      <x:c r="AC922" s="2"/>
      <x:c r="AD922" s="2"/>
      <x:c r="AE922" s="2"/>
      <x:c r="AF922" s="2"/>
      <x:c r="AG922" s="2"/>
      <x:c r="AH922" s="2"/>
      <x:c r="AI922" s="2"/>
      <x:c r="AJ922" s="2"/>
      <x:c r="AK922" s="2"/>
      <x:c r="AL922" s="2"/>
      <x:c r="AM922" s="2"/>
      <x:c r="AN922" s="2"/>
      <x:c r="AO922" s="2"/>
      <x:c r="AP922" s="2"/>
      <x:c r="AQ922" s="2"/>
      <x:c r="AR922" s="2"/>
      <x:c r="AS922" s="2"/>
    </x:row>
    <x:row r="923">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c r="AA923" s="2"/>
      <x:c r="AB923" s="2"/>
      <x:c r="AC923" s="2"/>
      <x:c r="AD923" s="2"/>
      <x:c r="AE923" s="2"/>
      <x:c r="AF923" s="2"/>
      <x:c r="AG923" s="2"/>
      <x:c r="AH923" s="2"/>
      <x:c r="AI923" s="2"/>
      <x:c r="AJ923" s="2"/>
      <x:c r="AK923" s="2"/>
      <x:c r="AL923" s="2"/>
      <x:c r="AM923" s="2"/>
      <x:c r="AN923" s="2"/>
      <x:c r="AO923" s="2"/>
      <x:c r="AP923" s="2"/>
      <x:c r="AQ923" s="2"/>
      <x:c r="AR923" s="2"/>
      <x:c r="AS923" s="2"/>
    </x:row>
    <x:row r="924">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c r="AA924" s="2"/>
      <x:c r="AB924" s="2"/>
      <x:c r="AC924" s="2"/>
      <x:c r="AD924" s="2"/>
      <x:c r="AE924" s="2"/>
      <x:c r="AF924" s="2"/>
      <x:c r="AG924" s="2"/>
      <x:c r="AH924" s="2"/>
      <x:c r="AI924" s="2"/>
      <x:c r="AJ924" s="2"/>
      <x:c r="AK924" s="2"/>
      <x:c r="AL924" s="2"/>
      <x:c r="AM924" s="2"/>
      <x:c r="AN924" s="2"/>
      <x:c r="AO924" s="2"/>
      <x:c r="AP924" s="2"/>
      <x:c r="AQ924" s="2"/>
      <x:c r="AR924" s="2"/>
      <x:c r="AS924" s="2"/>
    </x:row>
    <x:row r="925">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c r="AA925" s="2"/>
      <x:c r="AB925" s="2"/>
      <x:c r="AC925" s="2"/>
      <x:c r="AD925" s="2"/>
      <x:c r="AE925" s="2"/>
      <x:c r="AF925" s="2"/>
      <x:c r="AG925" s="2"/>
      <x:c r="AH925" s="2"/>
      <x:c r="AI925" s="2"/>
      <x:c r="AJ925" s="2"/>
      <x:c r="AK925" s="2"/>
      <x:c r="AL925" s="2"/>
      <x:c r="AM925" s="2"/>
      <x:c r="AN925" s="2"/>
      <x:c r="AO925" s="2"/>
      <x:c r="AP925" s="2"/>
      <x:c r="AQ925" s="2"/>
      <x:c r="AR925" s="2"/>
      <x:c r="AS925" s="2"/>
    </x:row>
    <x:row r="926">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c r="AA926" s="2"/>
      <x:c r="AB926" s="2"/>
      <x:c r="AC926" s="2"/>
      <x:c r="AD926" s="2"/>
      <x:c r="AE926" s="2"/>
      <x:c r="AF926" s="2"/>
      <x:c r="AG926" s="2"/>
      <x:c r="AH926" s="2"/>
      <x:c r="AI926" s="2"/>
      <x:c r="AJ926" s="2"/>
      <x:c r="AK926" s="2"/>
      <x:c r="AL926" s="2"/>
      <x:c r="AM926" s="2"/>
      <x:c r="AN926" s="2"/>
      <x:c r="AO926" s="2"/>
      <x:c r="AP926" s="2"/>
      <x:c r="AQ926" s="2"/>
      <x:c r="AR926" s="2"/>
      <x:c r="AS926" s="2"/>
    </x:row>
    <x:row r="927">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c r="AA927" s="2"/>
      <x:c r="AB927" s="2"/>
      <x:c r="AC927" s="2"/>
      <x:c r="AD927" s="2"/>
      <x:c r="AE927" s="2"/>
      <x:c r="AF927" s="2"/>
      <x:c r="AG927" s="2"/>
      <x:c r="AH927" s="2"/>
      <x:c r="AI927" s="2"/>
      <x:c r="AJ927" s="2"/>
      <x:c r="AK927" s="2"/>
      <x:c r="AL927" s="2"/>
      <x:c r="AM927" s="2"/>
      <x:c r="AN927" s="2"/>
      <x:c r="AO927" s="2"/>
      <x:c r="AP927" s="2"/>
      <x:c r="AQ927" s="2"/>
      <x:c r="AR927" s="2"/>
      <x:c r="AS927" s="2"/>
    </x:row>
    <x:row r="928">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c r="AA928" s="2"/>
      <x:c r="AB928" s="2"/>
      <x:c r="AC928" s="2"/>
      <x:c r="AD928" s="2"/>
      <x:c r="AE928" s="2"/>
      <x:c r="AF928" s="2"/>
      <x:c r="AG928" s="2"/>
      <x:c r="AH928" s="2"/>
      <x:c r="AI928" s="2"/>
      <x:c r="AJ928" s="2"/>
      <x:c r="AK928" s="2"/>
      <x:c r="AL928" s="2"/>
      <x:c r="AM928" s="2"/>
      <x:c r="AN928" s="2"/>
      <x:c r="AO928" s="2"/>
      <x:c r="AP928" s="2"/>
      <x:c r="AQ928" s="2"/>
      <x:c r="AR928" s="2"/>
      <x:c r="AS928" s="2"/>
    </x:row>
    <x:row r="929">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c r="AA929" s="2"/>
      <x:c r="AB929" s="2"/>
      <x:c r="AC929" s="2"/>
      <x:c r="AD929" s="2"/>
      <x:c r="AE929" s="2"/>
      <x:c r="AF929" s="2"/>
      <x:c r="AG929" s="2"/>
      <x:c r="AH929" s="2"/>
      <x:c r="AI929" s="2"/>
      <x:c r="AJ929" s="2"/>
      <x:c r="AK929" s="2"/>
      <x:c r="AL929" s="2"/>
      <x:c r="AM929" s="2"/>
      <x:c r="AN929" s="2"/>
      <x:c r="AO929" s="2"/>
      <x:c r="AP929" s="2"/>
      <x:c r="AQ929" s="2"/>
      <x:c r="AR929" s="2"/>
      <x:c r="AS929" s="2"/>
    </x:row>
    <x:row r="930">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c r="AA930" s="2"/>
      <x:c r="AB930" s="2"/>
      <x:c r="AC930" s="2"/>
      <x:c r="AD930" s="2"/>
      <x:c r="AE930" s="2"/>
      <x:c r="AF930" s="2"/>
      <x:c r="AG930" s="2"/>
      <x:c r="AH930" s="2"/>
      <x:c r="AI930" s="2"/>
      <x:c r="AJ930" s="2"/>
      <x:c r="AK930" s="2"/>
      <x:c r="AL930" s="2"/>
      <x:c r="AM930" s="2"/>
      <x:c r="AN930" s="2"/>
      <x:c r="AO930" s="2"/>
      <x:c r="AP930" s="2"/>
      <x:c r="AQ930" s="2"/>
      <x:c r="AR930" s="2"/>
      <x:c r="AS930" s="2"/>
    </x:row>
    <x:row r="931">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c r="AA931" s="2"/>
      <x:c r="AB931" s="2"/>
      <x:c r="AC931" s="2"/>
      <x:c r="AD931" s="2"/>
      <x:c r="AE931" s="2"/>
      <x:c r="AF931" s="2"/>
      <x:c r="AG931" s="2"/>
      <x:c r="AH931" s="2"/>
      <x:c r="AI931" s="2"/>
      <x:c r="AJ931" s="2"/>
      <x:c r="AK931" s="2"/>
      <x:c r="AL931" s="2"/>
      <x:c r="AM931" s="2"/>
      <x:c r="AN931" s="2"/>
      <x:c r="AO931" s="2"/>
      <x:c r="AP931" s="2"/>
      <x:c r="AQ931" s="2"/>
      <x:c r="AR931" s="2"/>
      <x:c r="AS931" s="2"/>
    </x:row>
    <x:row r="93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c r="AA932" s="2"/>
      <x:c r="AB932" s="2"/>
      <x:c r="AC932" s="2"/>
      <x:c r="AD932" s="2"/>
      <x:c r="AE932" s="2"/>
      <x:c r="AF932" s="2"/>
      <x:c r="AG932" s="2"/>
      <x:c r="AH932" s="2"/>
      <x:c r="AI932" s="2"/>
      <x:c r="AJ932" s="2"/>
      <x:c r="AK932" s="2"/>
      <x:c r="AL932" s="2"/>
      <x:c r="AM932" s="2"/>
      <x:c r="AN932" s="2"/>
      <x:c r="AO932" s="2"/>
      <x:c r="AP932" s="2"/>
      <x:c r="AQ932" s="2"/>
      <x:c r="AR932" s="2"/>
      <x:c r="AS932" s="2"/>
    </x:row>
    <x:row r="933">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c r="AA933" s="2"/>
      <x:c r="AB933" s="2"/>
      <x:c r="AC933" s="2"/>
      <x:c r="AD933" s="2"/>
      <x:c r="AE933" s="2"/>
      <x:c r="AF933" s="2"/>
      <x:c r="AG933" s="2"/>
      <x:c r="AH933" s="2"/>
      <x:c r="AI933" s="2"/>
      <x:c r="AJ933" s="2"/>
      <x:c r="AK933" s="2"/>
      <x:c r="AL933" s="2"/>
      <x:c r="AM933" s="2"/>
      <x:c r="AN933" s="2"/>
      <x:c r="AO933" s="2"/>
      <x:c r="AP933" s="2"/>
      <x:c r="AQ933" s="2"/>
      <x:c r="AR933" s="2"/>
      <x:c r="AS933" s="2"/>
    </x:row>
    <x:row r="934">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c r="AA934" s="2"/>
      <x:c r="AB934" s="2"/>
      <x:c r="AC934" s="2"/>
      <x:c r="AD934" s="2"/>
      <x:c r="AE934" s="2"/>
      <x:c r="AF934" s="2"/>
      <x:c r="AG934" s="2"/>
      <x:c r="AH934" s="2"/>
      <x:c r="AI934" s="2"/>
      <x:c r="AJ934" s="2"/>
      <x:c r="AK934" s="2"/>
      <x:c r="AL934" s="2"/>
      <x:c r="AM934" s="2"/>
      <x:c r="AN934" s="2"/>
      <x:c r="AO934" s="2"/>
      <x:c r="AP934" s="2"/>
      <x:c r="AQ934" s="2"/>
      <x:c r="AR934" s="2"/>
      <x:c r="AS934" s="2"/>
    </x:row>
    <x:row r="935">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c r="AA935" s="2"/>
      <x:c r="AB935" s="2"/>
      <x:c r="AC935" s="2"/>
      <x:c r="AD935" s="2"/>
      <x:c r="AE935" s="2"/>
      <x:c r="AF935" s="2"/>
      <x:c r="AG935" s="2"/>
      <x:c r="AH935" s="2"/>
      <x:c r="AI935" s="2"/>
      <x:c r="AJ935" s="2"/>
      <x:c r="AK935" s="2"/>
      <x:c r="AL935" s="2"/>
      <x:c r="AM935" s="2"/>
      <x:c r="AN935" s="2"/>
      <x:c r="AO935" s="2"/>
      <x:c r="AP935" s="2"/>
      <x:c r="AQ935" s="2"/>
      <x:c r="AR935" s="2"/>
      <x:c r="AS935" s="2"/>
    </x:row>
    <x:row r="936">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c r="AA936" s="2"/>
      <x:c r="AB936" s="2"/>
      <x:c r="AC936" s="2"/>
      <x:c r="AD936" s="2"/>
      <x:c r="AE936" s="2"/>
      <x:c r="AF936" s="2"/>
      <x:c r="AG936" s="2"/>
      <x:c r="AH936" s="2"/>
      <x:c r="AI936" s="2"/>
      <x:c r="AJ936" s="2"/>
      <x:c r="AK936" s="2"/>
      <x:c r="AL936" s="2"/>
      <x:c r="AM936" s="2"/>
      <x:c r="AN936" s="2"/>
      <x:c r="AO936" s="2"/>
      <x:c r="AP936" s="2"/>
      <x:c r="AQ936" s="2"/>
      <x:c r="AR936" s="2"/>
      <x:c r="AS936" s="2"/>
    </x:row>
    <x:row r="937">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c r="AA937" s="2"/>
      <x:c r="AB937" s="2"/>
      <x:c r="AC937" s="2"/>
      <x:c r="AD937" s="2"/>
      <x:c r="AE937" s="2"/>
      <x:c r="AF937" s="2"/>
      <x:c r="AG937" s="2"/>
      <x:c r="AH937" s="2"/>
      <x:c r="AI937" s="2"/>
      <x:c r="AJ937" s="2"/>
      <x:c r="AK937" s="2"/>
      <x:c r="AL937" s="2"/>
      <x:c r="AM937" s="2"/>
      <x:c r="AN937" s="2"/>
      <x:c r="AO937" s="2"/>
      <x:c r="AP937" s="2"/>
      <x:c r="AQ937" s="2"/>
      <x:c r="AR937" s="2"/>
      <x:c r="AS937" s="2"/>
    </x:row>
    <x:row r="938">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c r="AA938" s="2"/>
      <x:c r="AB938" s="2"/>
      <x:c r="AC938" s="2"/>
      <x:c r="AD938" s="2"/>
      <x:c r="AE938" s="2"/>
      <x:c r="AF938" s="2"/>
      <x:c r="AG938" s="2"/>
      <x:c r="AH938" s="2"/>
      <x:c r="AI938" s="2"/>
      <x:c r="AJ938" s="2"/>
      <x:c r="AK938" s="2"/>
      <x:c r="AL938" s="2"/>
      <x:c r="AM938" s="2"/>
      <x:c r="AN938" s="2"/>
      <x:c r="AO938" s="2"/>
      <x:c r="AP938" s="2"/>
      <x:c r="AQ938" s="2"/>
      <x:c r="AR938" s="2"/>
      <x:c r="AS938" s="2"/>
    </x:row>
    <x:row r="939">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c r="AA939" s="2"/>
      <x:c r="AB939" s="2"/>
      <x:c r="AC939" s="2"/>
      <x:c r="AD939" s="2"/>
      <x:c r="AE939" s="2"/>
      <x:c r="AF939" s="2"/>
      <x:c r="AG939" s="2"/>
      <x:c r="AH939" s="2"/>
      <x:c r="AI939" s="2"/>
      <x:c r="AJ939" s="2"/>
      <x:c r="AK939" s="2"/>
      <x:c r="AL939" s="2"/>
      <x:c r="AM939" s="2"/>
      <x:c r="AN939" s="2"/>
      <x:c r="AO939" s="2"/>
      <x:c r="AP939" s="2"/>
      <x:c r="AQ939" s="2"/>
      <x:c r="AR939" s="2"/>
      <x:c r="AS939" s="2"/>
    </x:row>
    <x:row r="940">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c r="AA940" s="2"/>
      <x:c r="AB940" s="2"/>
      <x:c r="AC940" s="2"/>
      <x:c r="AD940" s="2"/>
      <x:c r="AE940" s="2"/>
      <x:c r="AF940" s="2"/>
      <x:c r="AG940" s="2"/>
      <x:c r="AH940" s="2"/>
      <x:c r="AI940" s="2"/>
      <x:c r="AJ940" s="2"/>
      <x:c r="AK940" s="2"/>
      <x:c r="AL940" s="2"/>
      <x:c r="AM940" s="2"/>
      <x:c r="AN940" s="2"/>
      <x:c r="AO940" s="2"/>
      <x:c r="AP940" s="2"/>
      <x:c r="AQ940" s="2"/>
      <x:c r="AR940" s="2"/>
      <x:c r="AS940" s="2"/>
    </x:row>
    <x:row r="941">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c r="AA941" s="2"/>
      <x:c r="AB941" s="2"/>
      <x:c r="AC941" s="2"/>
      <x:c r="AD941" s="2"/>
      <x:c r="AE941" s="2"/>
      <x:c r="AF941" s="2"/>
      <x:c r="AG941" s="2"/>
      <x:c r="AH941" s="2"/>
      <x:c r="AI941" s="2"/>
      <x:c r="AJ941" s="2"/>
      <x:c r="AK941" s="2"/>
      <x:c r="AL941" s="2"/>
      <x:c r="AM941" s="2"/>
      <x:c r="AN941" s="2"/>
      <x:c r="AO941" s="2"/>
      <x:c r="AP941" s="2"/>
      <x:c r="AQ941" s="2"/>
      <x:c r="AR941" s="2"/>
      <x:c r="AS941" s="2"/>
    </x:row>
    <x:row r="94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c r="AA942" s="2"/>
      <x:c r="AB942" s="2"/>
      <x:c r="AC942" s="2"/>
      <x:c r="AD942" s="2"/>
      <x:c r="AE942" s="2"/>
      <x:c r="AF942" s="2"/>
      <x:c r="AG942" s="2"/>
      <x:c r="AH942" s="2"/>
      <x:c r="AI942" s="2"/>
      <x:c r="AJ942" s="2"/>
      <x:c r="AK942" s="2"/>
      <x:c r="AL942" s="2"/>
      <x:c r="AM942" s="2"/>
      <x:c r="AN942" s="2"/>
      <x:c r="AO942" s="2"/>
      <x:c r="AP942" s="2"/>
      <x:c r="AQ942" s="2"/>
      <x:c r="AR942" s="2"/>
      <x:c r="AS942" s="2"/>
    </x:row>
    <x:row r="943">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c r="AA943" s="2"/>
      <x:c r="AB943" s="2"/>
      <x:c r="AC943" s="2"/>
      <x:c r="AD943" s="2"/>
      <x:c r="AE943" s="2"/>
      <x:c r="AF943" s="2"/>
      <x:c r="AG943" s="2"/>
      <x:c r="AH943" s="2"/>
      <x:c r="AI943" s="2"/>
      <x:c r="AJ943" s="2"/>
      <x:c r="AK943" s="2"/>
      <x:c r="AL943" s="2"/>
      <x:c r="AM943" s="2"/>
      <x:c r="AN943" s="2"/>
      <x:c r="AO943" s="2"/>
      <x:c r="AP943" s="2"/>
      <x:c r="AQ943" s="2"/>
      <x:c r="AR943" s="2"/>
      <x:c r="AS943" s="2"/>
    </x:row>
    <x:row r="944">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c r="AA944" s="2"/>
      <x:c r="AB944" s="2"/>
      <x:c r="AC944" s="2"/>
      <x:c r="AD944" s="2"/>
      <x:c r="AE944" s="2"/>
      <x:c r="AF944" s="2"/>
      <x:c r="AG944" s="2"/>
      <x:c r="AH944" s="2"/>
      <x:c r="AI944" s="2"/>
      <x:c r="AJ944" s="2"/>
      <x:c r="AK944" s="2"/>
      <x:c r="AL944" s="2"/>
      <x:c r="AM944" s="2"/>
      <x:c r="AN944" s="2"/>
      <x:c r="AO944" s="2"/>
      <x:c r="AP944" s="2"/>
      <x:c r="AQ944" s="2"/>
      <x:c r="AR944" s="2"/>
      <x:c r="AS944" s="2"/>
    </x:row>
    <x:row r="945">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c r="AA945" s="2"/>
      <x:c r="AB945" s="2"/>
      <x:c r="AC945" s="2"/>
      <x:c r="AD945" s="2"/>
      <x:c r="AE945" s="2"/>
      <x:c r="AF945" s="2"/>
      <x:c r="AG945" s="2"/>
      <x:c r="AH945" s="2"/>
      <x:c r="AI945" s="2"/>
      <x:c r="AJ945" s="2"/>
      <x:c r="AK945" s="2"/>
      <x:c r="AL945" s="2"/>
      <x:c r="AM945" s="2"/>
      <x:c r="AN945" s="2"/>
      <x:c r="AO945" s="2"/>
      <x:c r="AP945" s="2"/>
      <x:c r="AQ945" s="2"/>
      <x:c r="AR945" s="2"/>
      <x:c r="AS945" s="2"/>
    </x:row>
    <x:row r="946">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c r="AA946" s="2"/>
      <x:c r="AB946" s="2"/>
      <x:c r="AC946" s="2"/>
      <x:c r="AD946" s="2"/>
      <x:c r="AE946" s="2"/>
      <x:c r="AF946" s="2"/>
      <x:c r="AG946" s="2"/>
      <x:c r="AH946" s="2"/>
      <x:c r="AI946" s="2"/>
      <x:c r="AJ946" s="2"/>
      <x:c r="AK946" s="2"/>
      <x:c r="AL946" s="2"/>
      <x:c r="AM946" s="2"/>
      <x:c r="AN946" s="2"/>
      <x:c r="AO946" s="2"/>
      <x:c r="AP946" s="2"/>
      <x:c r="AQ946" s="2"/>
      <x:c r="AR946" s="2"/>
      <x:c r="AS946" s="2"/>
    </x:row>
    <x:row r="947">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c r="AA947" s="2"/>
      <x:c r="AB947" s="2"/>
      <x:c r="AC947" s="2"/>
      <x:c r="AD947" s="2"/>
      <x:c r="AE947" s="2"/>
      <x:c r="AF947" s="2"/>
      <x:c r="AG947" s="2"/>
      <x:c r="AH947" s="2"/>
      <x:c r="AI947" s="2"/>
      <x:c r="AJ947" s="2"/>
      <x:c r="AK947" s="2"/>
      <x:c r="AL947" s="2"/>
      <x:c r="AM947" s="2"/>
      <x:c r="AN947" s="2"/>
      <x:c r="AO947" s="2"/>
      <x:c r="AP947" s="2"/>
      <x:c r="AQ947" s="2"/>
      <x:c r="AR947" s="2"/>
      <x:c r="AS947" s="2"/>
    </x:row>
    <x:row r="948">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c r="AA948" s="2"/>
      <x:c r="AB948" s="2"/>
      <x:c r="AC948" s="2"/>
      <x:c r="AD948" s="2"/>
      <x:c r="AE948" s="2"/>
      <x:c r="AF948" s="2"/>
      <x:c r="AG948" s="2"/>
      <x:c r="AH948" s="2"/>
      <x:c r="AI948" s="2"/>
      <x:c r="AJ948" s="2"/>
      <x:c r="AK948" s="2"/>
      <x:c r="AL948" s="2"/>
      <x:c r="AM948" s="2"/>
      <x:c r="AN948" s="2"/>
      <x:c r="AO948" s="2"/>
      <x:c r="AP948" s="2"/>
      <x:c r="AQ948" s="2"/>
      <x:c r="AR948" s="2"/>
      <x:c r="AS948" s="2"/>
    </x:row>
    <x:row r="949">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c r="AA949" s="2"/>
      <x:c r="AB949" s="2"/>
      <x:c r="AC949" s="2"/>
      <x:c r="AD949" s="2"/>
      <x:c r="AE949" s="2"/>
      <x:c r="AF949" s="2"/>
      <x:c r="AG949" s="2"/>
      <x:c r="AH949" s="2"/>
      <x:c r="AI949" s="2"/>
      <x:c r="AJ949" s="2"/>
      <x:c r="AK949" s="2"/>
      <x:c r="AL949" s="2"/>
      <x:c r="AM949" s="2"/>
      <x:c r="AN949" s="2"/>
      <x:c r="AO949" s="2"/>
      <x:c r="AP949" s="2"/>
      <x:c r="AQ949" s="2"/>
      <x:c r="AR949" s="2"/>
      <x:c r="AS949" s="2"/>
    </x:row>
    <x:row r="950">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c r="AA950" s="2"/>
      <x:c r="AB950" s="2"/>
      <x:c r="AC950" s="2"/>
      <x:c r="AD950" s="2"/>
      <x:c r="AE950" s="2"/>
      <x:c r="AF950" s="2"/>
      <x:c r="AG950" s="2"/>
      <x:c r="AH950" s="2"/>
      <x:c r="AI950" s="2"/>
      <x:c r="AJ950" s="2"/>
      <x:c r="AK950" s="2"/>
      <x:c r="AL950" s="2"/>
      <x:c r="AM950" s="2"/>
      <x:c r="AN950" s="2"/>
      <x:c r="AO950" s="2"/>
      <x:c r="AP950" s="2"/>
      <x:c r="AQ950" s="2"/>
      <x:c r="AR950" s="2"/>
      <x:c r="AS950" s="2"/>
    </x:row>
    <x:row r="951">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c r="AA951" s="2"/>
      <x:c r="AB951" s="2"/>
      <x:c r="AC951" s="2"/>
      <x:c r="AD951" s="2"/>
      <x:c r="AE951" s="2"/>
      <x:c r="AF951" s="2"/>
      <x:c r="AG951" s="2"/>
      <x:c r="AH951" s="2"/>
      <x:c r="AI951" s="2"/>
      <x:c r="AJ951" s="2"/>
      <x:c r="AK951" s="2"/>
      <x:c r="AL951" s="2"/>
      <x:c r="AM951" s="2"/>
      <x:c r="AN951" s="2"/>
      <x:c r="AO951" s="2"/>
      <x:c r="AP951" s="2"/>
      <x:c r="AQ951" s="2"/>
      <x:c r="AR951" s="2"/>
      <x:c r="AS951" s="2"/>
    </x:row>
    <x:row r="95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c r="AA952" s="2"/>
      <x:c r="AB952" s="2"/>
      <x:c r="AC952" s="2"/>
      <x:c r="AD952" s="2"/>
      <x:c r="AE952" s="2"/>
      <x:c r="AF952" s="2"/>
      <x:c r="AG952" s="2"/>
      <x:c r="AH952" s="2"/>
      <x:c r="AI952" s="2"/>
      <x:c r="AJ952" s="2"/>
      <x:c r="AK952" s="2"/>
      <x:c r="AL952" s="2"/>
      <x:c r="AM952" s="2"/>
      <x:c r="AN952" s="2"/>
      <x:c r="AO952" s="2"/>
      <x:c r="AP952" s="2"/>
      <x:c r="AQ952" s="2"/>
      <x:c r="AR952" s="2"/>
      <x:c r="AS952" s="2"/>
    </x:row>
    <x:row r="953">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c r="AA953" s="2"/>
      <x:c r="AB953" s="2"/>
      <x:c r="AC953" s="2"/>
      <x:c r="AD953" s="2"/>
      <x:c r="AE953" s="2"/>
      <x:c r="AF953" s="2"/>
      <x:c r="AG953" s="2"/>
      <x:c r="AH953" s="2"/>
      <x:c r="AI953" s="2"/>
      <x:c r="AJ953" s="2"/>
      <x:c r="AK953" s="2"/>
      <x:c r="AL953" s="2"/>
      <x:c r="AM953" s="2"/>
      <x:c r="AN953" s="2"/>
      <x:c r="AO953" s="2"/>
      <x:c r="AP953" s="2"/>
      <x:c r="AQ953" s="2"/>
      <x:c r="AR953" s="2"/>
      <x:c r="AS953" s="2"/>
    </x:row>
    <x:row r="954">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c r="AA954" s="2"/>
      <x:c r="AB954" s="2"/>
      <x:c r="AC954" s="2"/>
      <x:c r="AD954" s="2"/>
      <x:c r="AE954" s="2"/>
      <x:c r="AF954" s="2"/>
      <x:c r="AG954" s="2"/>
      <x:c r="AH954" s="2"/>
      <x:c r="AI954" s="2"/>
      <x:c r="AJ954" s="2"/>
      <x:c r="AK954" s="2"/>
      <x:c r="AL954" s="2"/>
      <x:c r="AM954" s="2"/>
      <x:c r="AN954" s="2"/>
      <x:c r="AO954" s="2"/>
      <x:c r="AP954" s="2"/>
      <x:c r="AQ954" s="2"/>
      <x:c r="AR954" s="2"/>
      <x:c r="AS954" s="2"/>
    </x:row>
    <x:row r="955">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c r="AA955" s="2"/>
      <x:c r="AB955" s="2"/>
      <x:c r="AC955" s="2"/>
      <x:c r="AD955" s="2"/>
      <x:c r="AE955" s="2"/>
      <x:c r="AF955" s="2"/>
      <x:c r="AG955" s="2"/>
      <x:c r="AH955" s="2"/>
      <x:c r="AI955" s="2"/>
      <x:c r="AJ955" s="2"/>
      <x:c r="AK955" s="2"/>
      <x:c r="AL955" s="2"/>
      <x:c r="AM955" s="2"/>
      <x:c r="AN955" s="2"/>
      <x:c r="AO955" s="2"/>
      <x:c r="AP955" s="2"/>
      <x:c r="AQ955" s="2"/>
      <x:c r="AR955" s="2"/>
      <x:c r="AS955" s="2"/>
    </x:row>
    <x:row r="956">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c r="AA956" s="2"/>
      <x:c r="AB956" s="2"/>
      <x:c r="AC956" s="2"/>
      <x:c r="AD956" s="2"/>
      <x:c r="AE956" s="2"/>
      <x:c r="AF956" s="2"/>
      <x:c r="AG956" s="2"/>
      <x:c r="AH956" s="2"/>
      <x:c r="AI956" s="2"/>
      <x:c r="AJ956" s="2"/>
      <x:c r="AK956" s="2"/>
      <x:c r="AL956" s="2"/>
      <x:c r="AM956" s="2"/>
      <x:c r="AN956" s="2"/>
      <x:c r="AO956" s="2"/>
      <x:c r="AP956" s="2"/>
      <x:c r="AQ956" s="2"/>
      <x:c r="AR956" s="2"/>
      <x:c r="AS956" s="2"/>
    </x:row>
    <x:row r="957">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c r="AA957" s="2"/>
      <x:c r="AB957" s="2"/>
      <x:c r="AC957" s="2"/>
      <x:c r="AD957" s="2"/>
      <x:c r="AE957" s="2"/>
      <x:c r="AF957" s="2"/>
      <x:c r="AG957" s="2"/>
      <x:c r="AH957" s="2"/>
      <x:c r="AI957" s="2"/>
      <x:c r="AJ957" s="2"/>
      <x:c r="AK957" s="2"/>
      <x:c r="AL957" s="2"/>
      <x:c r="AM957" s="2"/>
      <x:c r="AN957" s="2"/>
      <x:c r="AO957" s="2"/>
      <x:c r="AP957" s="2"/>
      <x:c r="AQ957" s="2"/>
      <x:c r="AR957" s="2"/>
      <x:c r="AS957" s="2"/>
    </x:row>
    <x:row r="958">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c r="AA958" s="2"/>
      <x:c r="AB958" s="2"/>
      <x:c r="AC958" s="2"/>
      <x:c r="AD958" s="2"/>
      <x:c r="AE958" s="2"/>
      <x:c r="AF958" s="2"/>
      <x:c r="AG958" s="2"/>
      <x:c r="AH958" s="2"/>
      <x:c r="AI958" s="2"/>
      <x:c r="AJ958" s="2"/>
      <x:c r="AK958" s="2"/>
      <x:c r="AL958" s="2"/>
      <x:c r="AM958" s="2"/>
      <x:c r="AN958" s="2"/>
      <x:c r="AO958" s="2"/>
      <x:c r="AP958" s="2"/>
      <x:c r="AQ958" s="2"/>
      <x:c r="AR958" s="2"/>
      <x:c r="AS958" s="2"/>
    </x:row>
    <x:row r="959">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c r="AA959" s="2"/>
      <x:c r="AB959" s="2"/>
      <x:c r="AC959" s="2"/>
      <x:c r="AD959" s="2"/>
      <x:c r="AE959" s="2"/>
      <x:c r="AF959" s="2"/>
      <x:c r="AG959" s="2"/>
      <x:c r="AH959" s="2"/>
      <x:c r="AI959" s="2"/>
      <x:c r="AJ959" s="2"/>
      <x:c r="AK959" s="2"/>
      <x:c r="AL959" s="2"/>
      <x:c r="AM959" s="2"/>
      <x:c r="AN959" s="2"/>
      <x:c r="AO959" s="2"/>
      <x:c r="AP959" s="2"/>
      <x:c r="AQ959" s="2"/>
      <x:c r="AR959" s="2"/>
      <x:c r="AS959" s="2"/>
    </x:row>
    <x:row r="960">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c r="AA960" s="2"/>
      <x:c r="AB960" s="2"/>
      <x:c r="AC960" s="2"/>
      <x:c r="AD960" s="2"/>
      <x:c r="AE960" s="2"/>
      <x:c r="AF960" s="2"/>
      <x:c r="AG960" s="2"/>
      <x:c r="AH960" s="2"/>
      <x:c r="AI960" s="2"/>
      <x:c r="AJ960" s="2"/>
      <x:c r="AK960" s="2"/>
      <x:c r="AL960" s="2"/>
      <x:c r="AM960" s="2"/>
      <x:c r="AN960" s="2"/>
      <x:c r="AO960" s="2"/>
      <x:c r="AP960" s="2"/>
      <x:c r="AQ960" s="2"/>
      <x:c r="AR960" s="2"/>
      <x:c r="AS960" s="2"/>
    </x:row>
    <x:row r="961">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c r="AA961" s="2"/>
      <x:c r="AB961" s="2"/>
      <x:c r="AC961" s="2"/>
      <x:c r="AD961" s="2"/>
      <x:c r="AE961" s="2"/>
      <x:c r="AF961" s="2"/>
      <x:c r="AG961" s="2"/>
      <x:c r="AH961" s="2"/>
      <x:c r="AI961" s="2"/>
      <x:c r="AJ961" s="2"/>
      <x:c r="AK961" s="2"/>
      <x:c r="AL961" s="2"/>
      <x:c r="AM961" s="2"/>
      <x:c r="AN961" s="2"/>
      <x:c r="AO961" s="2"/>
      <x:c r="AP961" s="2"/>
      <x:c r="AQ961" s="2"/>
      <x:c r="AR961" s="2"/>
      <x:c r="AS961" s="2"/>
    </x:row>
    <x:row r="96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c r="AA962" s="2"/>
      <x:c r="AB962" s="2"/>
      <x:c r="AC962" s="2"/>
      <x:c r="AD962" s="2"/>
      <x:c r="AE962" s="2"/>
      <x:c r="AF962" s="2"/>
      <x:c r="AG962" s="2"/>
      <x:c r="AH962" s="2"/>
      <x:c r="AI962" s="2"/>
      <x:c r="AJ962" s="2"/>
      <x:c r="AK962" s="2"/>
      <x:c r="AL962" s="2"/>
      <x:c r="AM962" s="2"/>
      <x:c r="AN962" s="2"/>
      <x:c r="AO962" s="2"/>
      <x:c r="AP962" s="2"/>
      <x:c r="AQ962" s="2"/>
      <x:c r="AR962" s="2"/>
      <x:c r="AS962" s="2"/>
    </x:row>
    <x:row r="963">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c r="AA963" s="2"/>
      <x:c r="AB963" s="2"/>
      <x:c r="AC963" s="2"/>
      <x:c r="AD963" s="2"/>
      <x:c r="AE963" s="2"/>
      <x:c r="AF963" s="2"/>
      <x:c r="AG963" s="2"/>
      <x:c r="AH963" s="2"/>
      <x:c r="AI963" s="2"/>
      <x:c r="AJ963" s="2"/>
      <x:c r="AK963" s="2"/>
      <x:c r="AL963" s="2"/>
      <x:c r="AM963" s="2"/>
      <x:c r="AN963" s="2"/>
      <x:c r="AO963" s="2"/>
      <x:c r="AP963" s="2"/>
      <x:c r="AQ963" s="2"/>
      <x:c r="AR963" s="2"/>
      <x:c r="AS963" s="2"/>
    </x:row>
    <x:row r="964">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c r="AA964" s="2"/>
      <x:c r="AB964" s="2"/>
      <x:c r="AC964" s="2"/>
      <x:c r="AD964" s="2"/>
      <x:c r="AE964" s="2"/>
      <x:c r="AF964" s="2"/>
      <x:c r="AG964" s="2"/>
      <x:c r="AH964" s="2"/>
      <x:c r="AI964" s="2"/>
      <x:c r="AJ964" s="2"/>
      <x:c r="AK964" s="2"/>
      <x:c r="AL964" s="2"/>
      <x:c r="AM964" s="2"/>
      <x:c r="AN964" s="2"/>
      <x:c r="AO964" s="2"/>
      <x:c r="AP964" s="2"/>
      <x:c r="AQ964" s="2"/>
      <x:c r="AR964" s="2"/>
      <x:c r="AS964" s="2"/>
    </x:row>
    <x:row r="965">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c r="AA965" s="2"/>
      <x:c r="AB965" s="2"/>
      <x:c r="AC965" s="2"/>
      <x:c r="AD965" s="2"/>
      <x:c r="AE965" s="2"/>
      <x:c r="AF965" s="2"/>
      <x:c r="AG965" s="2"/>
      <x:c r="AH965" s="2"/>
      <x:c r="AI965" s="2"/>
      <x:c r="AJ965" s="2"/>
      <x:c r="AK965" s="2"/>
      <x:c r="AL965" s="2"/>
      <x:c r="AM965" s="2"/>
      <x:c r="AN965" s="2"/>
      <x:c r="AO965" s="2"/>
      <x:c r="AP965" s="2"/>
      <x:c r="AQ965" s="2"/>
      <x:c r="AR965" s="2"/>
      <x:c r="AS965" s="2"/>
    </x:row>
    <x:row r="966">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c r="AA966" s="2"/>
      <x:c r="AB966" s="2"/>
      <x:c r="AC966" s="2"/>
      <x:c r="AD966" s="2"/>
      <x:c r="AE966" s="2"/>
      <x:c r="AF966" s="2"/>
      <x:c r="AG966" s="2"/>
      <x:c r="AH966" s="2"/>
      <x:c r="AI966" s="2"/>
      <x:c r="AJ966" s="2"/>
      <x:c r="AK966" s="2"/>
      <x:c r="AL966" s="2"/>
      <x:c r="AM966" s="2"/>
      <x:c r="AN966" s="2"/>
      <x:c r="AO966" s="2"/>
      <x:c r="AP966" s="2"/>
      <x:c r="AQ966" s="2"/>
      <x:c r="AR966" s="2"/>
      <x:c r="AS966" s="2"/>
    </x:row>
    <x:row r="967">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c r="AA967" s="2"/>
      <x:c r="AB967" s="2"/>
      <x:c r="AC967" s="2"/>
      <x:c r="AD967" s="2"/>
      <x:c r="AE967" s="2"/>
      <x:c r="AF967" s="2"/>
      <x:c r="AG967" s="2"/>
      <x:c r="AH967" s="2"/>
      <x:c r="AI967" s="2"/>
      <x:c r="AJ967" s="2"/>
      <x:c r="AK967" s="2"/>
      <x:c r="AL967" s="2"/>
      <x:c r="AM967" s="2"/>
      <x:c r="AN967" s="2"/>
      <x:c r="AO967" s="2"/>
      <x:c r="AP967" s="2"/>
      <x:c r="AQ967" s="2"/>
      <x:c r="AR967" s="2"/>
      <x:c r="AS967" s="2"/>
    </x:row>
    <x:row r="968">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c r="AA968" s="2"/>
      <x:c r="AB968" s="2"/>
      <x:c r="AC968" s="2"/>
      <x:c r="AD968" s="2"/>
      <x:c r="AE968" s="2"/>
      <x:c r="AF968" s="2"/>
      <x:c r="AG968" s="2"/>
      <x:c r="AH968" s="2"/>
      <x:c r="AI968" s="2"/>
      <x:c r="AJ968" s="2"/>
      <x:c r="AK968" s="2"/>
      <x:c r="AL968" s="2"/>
      <x:c r="AM968" s="2"/>
      <x:c r="AN968" s="2"/>
      <x:c r="AO968" s="2"/>
      <x:c r="AP968" s="2"/>
      <x:c r="AQ968" s="2"/>
      <x:c r="AR968" s="2"/>
      <x:c r="AS968" s="2"/>
    </x:row>
    <x:row r="969">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c r="AA969" s="2"/>
      <x:c r="AB969" s="2"/>
      <x:c r="AC969" s="2"/>
      <x:c r="AD969" s="2"/>
      <x:c r="AE969" s="2"/>
      <x:c r="AF969" s="2"/>
      <x:c r="AG969" s="2"/>
      <x:c r="AH969" s="2"/>
      <x:c r="AI969" s="2"/>
      <x:c r="AJ969" s="2"/>
      <x:c r="AK969" s="2"/>
      <x:c r="AL969" s="2"/>
      <x:c r="AM969" s="2"/>
      <x:c r="AN969" s="2"/>
      <x:c r="AO969" s="2"/>
      <x:c r="AP969" s="2"/>
      <x:c r="AQ969" s="2"/>
      <x:c r="AR969" s="2"/>
      <x:c r="AS969" s="2"/>
    </x:row>
    <x:row r="970">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c r="AA970" s="2"/>
      <x:c r="AB970" s="2"/>
      <x:c r="AC970" s="2"/>
      <x:c r="AD970" s="2"/>
      <x:c r="AE970" s="2"/>
      <x:c r="AF970" s="2"/>
      <x:c r="AG970" s="2"/>
      <x:c r="AH970" s="2"/>
      <x:c r="AI970" s="2"/>
      <x:c r="AJ970" s="2"/>
      <x:c r="AK970" s="2"/>
      <x:c r="AL970" s="2"/>
      <x:c r="AM970" s="2"/>
      <x:c r="AN970" s="2"/>
      <x:c r="AO970" s="2"/>
      <x:c r="AP970" s="2"/>
      <x:c r="AQ970" s="2"/>
      <x:c r="AR970" s="2"/>
      <x:c r="AS970" s="2"/>
    </x:row>
    <x:row r="971">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c r="AA971" s="2"/>
      <x:c r="AB971" s="2"/>
      <x:c r="AC971" s="2"/>
      <x:c r="AD971" s="2"/>
      <x:c r="AE971" s="2"/>
      <x:c r="AF971" s="2"/>
      <x:c r="AG971" s="2"/>
      <x:c r="AH971" s="2"/>
      <x:c r="AI971" s="2"/>
      <x:c r="AJ971" s="2"/>
      <x:c r="AK971" s="2"/>
      <x:c r="AL971" s="2"/>
      <x:c r="AM971" s="2"/>
      <x:c r="AN971" s="2"/>
      <x:c r="AO971" s="2"/>
      <x:c r="AP971" s="2"/>
      <x:c r="AQ971" s="2"/>
      <x:c r="AR971" s="2"/>
      <x:c r="AS971" s="2"/>
    </x:row>
    <x:row r="97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c r="AA972" s="2"/>
      <x:c r="AB972" s="2"/>
      <x:c r="AC972" s="2"/>
      <x:c r="AD972" s="2"/>
      <x:c r="AE972" s="2"/>
      <x:c r="AF972" s="2"/>
      <x:c r="AG972" s="2"/>
      <x:c r="AH972" s="2"/>
      <x:c r="AI972" s="2"/>
      <x:c r="AJ972" s="2"/>
      <x:c r="AK972" s="2"/>
      <x:c r="AL972" s="2"/>
      <x:c r="AM972" s="2"/>
      <x:c r="AN972" s="2"/>
      <x:c r="AO972" s="2"/>
      <x:c r="AP972" s="2"/>
      <x:c r="AQ972" s="2"/>
      <x:c r="AR972" s="2"/>
      <x:c r="AS972" s="2"/>
    </x:row>
    <x:row r="973">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c r="AA973" s="2"/>
      <x:c r="AB973" s="2"/>
      <x:c r="AC973" s="2"/>
      <x:c r="AD973" s="2"/>
      <x:c r="AE973" s="2"/>
      <x:c r="AF973" s="2"/>
      <x:c r="AG973" s="2"/>
      <x:c r="AH973" s="2"/>
      <x:c r="AI973" s="2"/>
      <x:c r="AJ973" s="2"/>
      <x:c r="AK973" s="2"/>
      <x:c r="AL973" s="2"/>
      <x:c r="AM973" s="2"/>
      <x:c r="AN973" s="2"/>
      <x:c r="AO973" s="2"/>
      <x:c r="AP973" s="2"/>
      <x:c r="AQ973" s="2"/>
      <x:c r="AR973" s="2"/>
      <x:c r="AS973" s="2"/>
    </x:row>
    <x:row r="974">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c r="AA974" s="2"/>
      <x:c r="AB974" s="2"/>
      <x:c r="AC974" s="2"/>
      <x:c r="AD974" s="2"/>
      <x:c r="AE974" s="2"/>
      <x:c r="AF974" s="2"/>
      <x:c r="AG974" s="2"/>
      <x:c r="AH974" s="2"/>
      <x:c r="AI974" s="2"/>
      <x:c r="AJ974" s="2"/>
      <x:c r="AK974" s="2"/>
      <x:c r="AL974" s="2"/>
      <x:c r="AM974" s="2"/>
      <x:c r="AN974" s="2"/>
      <x:c r="AO974" s="2"/>
      <x:c r="AP974" s="2"/>
      <x:c r="AQ974" s="2"/>
      <x:c r="AR974" s="2"/>
      <x:c r="AS974" s="2"/>
    </x:row>
    <x:row r="975">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c r="AA975" s="2"/>
      <x:c r="AB975" s="2"/>
      <x:c r="AC975" s="2"/>
      <x:c r="AD975" s="2"/>
      <x:c r="AE975" s="2"/>
      <x:c r="AF975" s="2"/>
      <x:c r="AG975" s="2"/>
      <x:c r="AH975" s="2"/>
      <x:c r="AI975" s="2"/>
      <x:c r="AJ975" s="2"/>
      <x:c r="AK975" s="2"/>
      <x:c r="AL975" s="2"/>
      <x:c r="AM975" s="2"/>
      <x:c r="AN975" s="2"/>
      <x:c r="AO975" s="2"/>
      <x:c r="AP975" s="2"/>
      <x:c r="AQ975" s="2"/>
      <x:c r="AR975" s="2"/>
      <x:c r="AS975" s="2"/>
    </x:row>
    <x:row r="976">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c r="AA976" s="2"/>
      <x:c r="AB976" s="2"/>
      <x:c r="AC976" s="2"/>
      <x:c r="AD976" s="2"/>
      <x:c r="AE976" s="2"/>
      <x:c r="AF976" s="2"/>
      <x:c r="AG976" s="2"/>
      <x:c r="AH976" s="2"/>
      <x:c r="AI976" s="2"/>
      <x:c r="AJ976" s="2"/>
      <x:c r="AK976" s="2"/>
      <x:c r="AL976" s="2"/>
      <x:c r="AM976" s="2"/>
      <x:c r="AN976" s="2"/>
      <x:c r="AO976" s="2"/>
      <x:c r="AP976" s="2"/>
      <x:c r="AQ976" s="2"/>
      <x:c r="AR976" s="2"/>
      <x:c r="AS976" s="2"/>
    </x:row>
    <x:row r="977">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c r="AA977" s="2"/>
      <x:c r="AB977" s="2"/>
      <x:c r="AC977" s="2"/>
      <x:c r="AD977" s="2"/>
      <x:c r="AE977" s="2"/>
      <x:c r="AF977" s="2"/>
      <x:c r="AG977" s="2"/>
      <x:c r="AH977" s="2"/>
      <x:c r="AI977" s="2"/>
      <x:c r="AJ977" s="2"/>
      <x:c r="AK977" s="2"/>
      <x:c r="AL977" s="2"/>
      <x:c r="AM977" s="2"/>
      <x:c r="AN977" s="2"/>
      <x:c r="AO977" s="2"/>
      <x:c r="AP977" s="2"/>
      <x:c r="AQ977" s="2"/>
      <x:c r="AR977" s="2"/>
      <x:c r="AS977" s="2"/>
    </x:row>
    <x:row r="978">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c r="AA978" s="2"/>
      <x:c r="AB978" s="2"/>
      <x:c r="AC978" s="2"/>
      <x:c r="AD978" s="2"/>
      <x:c r="AE978" s="2"/>
      <x:c r="AF978" s="2"/>
      <x:c r="AG978" s="2"/>
      <x:c r="AH978" s="2"/>
      <x:c r="AI978" s="2"/>
      <x:c r="AJ978" s="2"/>
      <x:c r="AK978" s="2"/>
      <x:c r="AL978" s="2"/>
      <x:c r="AM978" s="2"/>
      <x:c r="AN978" s="2"/>
      <x:c r="AO978" s="2"/>
      <x:c r="AP978" s="2"/>
      <x:c r="AQ978" s="2"/>
      <x:c r="AR978" s="2"/>
      <x:c r="AS978" s="2"/>
    </x:row>
    <x:row r="979">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c r="AA979" s="2"/>
      <x:c r="AB979" s="2"/>
      <x:c r="AC979" s="2"/>
      <x:c r="AD979" s="2"/>
      <x:c r="AE979" s="2"/>
      <x:c r="AF979" s="2"/>
      <x:c r="AG979" s="2"/>
      <x:c r="AH979" s="2"/>
      <x:c r="AI979" s="2"/>
      <x:c r="AJ979" s="2"/>
      <x:c r="AK979" s="2"/>
      <x:c r="AL979" s="2"/>
      <x:c r="AM979" s="2"/>
      <x:c r="AN979" s="2"/>
      <x:c r="AO979" s="2"/>
      <x:c r="AP979" s="2"/>
      <x:c r="AQ979" s="2"/>
      <x:c r="AR979" s="2"/>
      <x:c r="AS979" s="2"/>
    </x:row>
    <x:row r="980">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c r="AA980" s="2"/>
      <x:c r="AB980" s="2"/>
      <x:c r="AC980" s="2"/>
      <x:c r="AD980" s="2"/>
      <x:c r="AE980" s="2"/>
      <x:c r="AF980" s="2"/>
      <x:c r="AG980" s="2"/>
      <x:c r="AH980" s="2"/>
      <x:c r="AI980" s="2"/>
      <x:c r="AJ980" s="2"/>
      <x:c r="AK980" s="2"/>
      <x:c r="AL980" s="2"/>
      <x:c r="AM980" s="2"/>
      <x:c r="AN980" s="2"/>
      <x:c r="AO980" s="2"/>
      <x:c r="AP980" s="2"/>
      <x:c r="AQ980" s="2"/>
      <x:c r="AR980" s="2"/>
      <x:c r="AS980" s="2"/>
    </x:row>
    <x:row r="981">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c r="AA981" s="2"/>
      <x:c r="AB981" s="2"/>
      <x:c r="AC981" s="2"/>
      <x:c r="AD981" s="2"/>
      <x:c r="AE981" s="2"/>
      <x:c r="AF981" s="2"/>
      <x:c r="AG981" s="2"/>
      <x:c r="AH981" s="2"/>
      <x:c r="AI981" s="2"/>
      <x:c r="AJ981" s="2"/>
      <x:c r="AK981" s="2"/>
      <x:c r="AL981" s="2"/>
      <x:c r="AM981" s="2"/>
      <x:c r="AN981" s="2"/>
      <x:c r="AO981" s="2"/>
      <x:c r="AP981" s="2"/>
      <x:c r="AQ981" s="2"/>
      <x:c r="AR981" s="2"/>
      <x:c r="AS981" s="2"/>
    </x:row>
    <x:row r="98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c r="AA982" s="2"/>
      <x:c r="AB982" s="2"/>
      <x:c r="AC982" s="2"/>
      <x:c r="AD982" s="2"/>
      <x:c r="AE982" s="2"/>
      <x:c r="AF982" s="2"/>
      <x:c r="AG982" s="2"/>
      <x:c r="AH982" s="2"/>
      <x:c r="AI982" s="2"/>
      <x:c r="AJ982" s="2"/>
      <x:c r="AK982" s="2"/>
      <x:c r="AL982" s="2"/>
      <x:c r="AM982" s="2"/>
      <x:c r="AN982" s="2"/>
      <x:c r="AO982" s="2"/>
      <x:c r="AP982" s="2"/>
      <x:c r="AQ982" s="2"/>
      <x:c r="AR982" s="2"/>
      <x:c r="AS982" s="2"/>
    </x:row>
    <x:row r="983">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c r="AA983" s="2"/>
      <x:c r="AB983" s="2"/>
      <x:c r="AC983" s="2"/>
      <x:c r="AD983" s="2"/>
      <x:c r="AE983" s="2"/>
      <x:c r="AF983" s="2"/>
      <x:c r="AG983" s="2"/>
      <x:c r="AH983" s="2"/>
      <x:c r="AI983" s="2"/>
      <x:c r="AJ983" s="2"/>
      <x:c r="AK983" s="2"/>
      <x:c r="AL983" s="2"/>
      <x:c r="AM983" s="2"/>
      <x:c r="AN983" s="2"/>
      <x:c r="AO983" s="2"/>
      <x:c r="AP983" s="2"/>
      <x:c r="AQ983" s="2"/>
      <x:c r="AR983" s="2"/>
      <x:c r="AS983" s="2"/>
    </x:row>
    <x:row r="984">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c r="AA984" s="2"/>
      <x:c r="AB984" s="2"/>
      <x:c r="AC984" s="2"/>
      <x:c r="AD984" s="2"/>
      <x:c r="AE984" s="2"/>
      <x:c r="AF984" s="2"/>
      <x:c r="AG984" s="2"/>
      <x:c r="AH984" s="2"/>
      <x:c r="AI984" s="2"/>
      <x:c r="AJ984" s="2"/>
      <x:c r="AK984" s="2"/>
      <x:c r="AL984" s="2"/>
      <x:c r="AM984" s="2"/>
      <x:c r="AN984" s="2"/>
      <x:c r="AO984" s="2"/>
      <x:c r="AP984" s="2"/>
      <x:c r="AQ984" s="2"/>
      <x:c r="AR984" s="2"/>
      <x:c r="AS984" s="2"/>
    </x:row>
    <x:row r="985">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c r="AA985" s="2"/>
      <x:c r="AB985" s="2"/>
      <x:c r="AC985" s="2"/>
      <x:c r="AD985" s="2"/>
      <x:c r="AE985" s="2"/>
      <x:c r="AF985" s="2"/>
      <x:c r="AG985" s="2"/>
      <x:c r="AH985" s="2"/>
      <x:c r="AI985" s="2"/>
      <x:c r="AJ985" s="2"/>
      <x:c r="AK985" s="2"/>
      <x:c r="AL985" s="2"/>
      <x:c r="AM985" s="2"/>
      <x:c r="AN985" s="2"/>
      <x:c r="AO985" s="2"/>
      <x:c r="AP985" s="2"/>
      <x:c r="AQ985" s="2"/>
      <x:c r="AR985" s="2"/>
      <x:c r="AS985" s="2"/>
    </x:row>
    <x:row r="986">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c r="AA986" s="2"/>
      <x:c r="AB986" s="2"/>
      <x:c r="AC986" s="2"/>
      <x:c r="AD986" s="2"/>
      <x:c r="AE986" s="2"/>
      <x:c r="AF986" s="2"/>
      <x:c r="AG986" s="2"/>
      <x:c r="AH986" s="2"/>
      <x:c r="AI986" s="2"/>
      <x:c r="AJ986" s="2"/>
      <x:c r="AK986" s="2"/>
      <x:c r="AL986" s="2"/>
      <x:c r="AM986" s="2"/>
      <x:c r="AN986" s="2"/>
      <x:c r="AO986" s="2"/>
      <x:c r="AP986" s="2"/>
      <x:c r="AQ986" s="2"/>
      <x:c r="AR986" s="2"/>
      <x:c r="AS986" s="2"/>
    </x:row>
    <x:row r="987">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c r="AA987" s="2"/>
      <x:c r="AB987" s="2"/>
      <x:c r="AC987" s="2"/>
      <x:c r="AD987" s="2"/>
      <x:c r="AE987" s="2"/>
      <x:c r="AF987" s="2"/>
      <x:c r="AG987" s="2"/>
      <x:c r="AH987" s="2"/>
      <x:c r="AI987" s="2"/>
      <x:c r="AJ987" s="2"/>
      <x:c r="AK987" s="2"/>
      <x:c r="AL987" s="2"/>
      <x:c r="AM987" s="2"/>
      <x:c r="AN987" s="2"/>
      <x:c r="AO987" s="2"/>
      <x:c r="AP987" s="2"/>
      <x:c r="AQ987" s="2"/>
      <x:c r="AR987" s="2"/>
      <x:c r="AS987" s="2"/>
    </x:row>
    <x:row r="988">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c r="AA988" s="2"/>
      <x:c r="AB988" s="2"/>
      <x:c r="AC988" s="2"/>
      <x:c r="AD988" s="2"/>
      <x:c r="AE988" s="2"/>
      <x:c r="AF988" s="2"/>
      <x:c r="AG988" s="2"/>
      <x:c r="AH988" s="2"/>
      <x:c r="AI988" s="2"/>
      <x:c r="AJ988" s="2"/>
      <x:c r="AK988" s="2"/>
      <x:c r="AL988" s="2"/>
      <x:c r="AM988" s="2"/>
      <x:c r="AN988" s="2"/>
      <x:c r="AO988" s="2"/>
      <x:c r="AP988" s="2"/>
      <x:c r="AQ988" s="2"/>
      <x:c r="AR988" s="2"/>
      <x:c r="AS988" s="2"/>
    </x:row>
    <x:row r="989">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c r="AA989" s="2"/>
      <x:c r="AB989" s="2"/>
      <x:c r="AC989" s="2"/>
      <x:c r="AD989" s="2"/>
      <x:c r="AE989" s="2"/>
      <x:c r="AF989" s="2"/>
      <x:c r="AG989" s="2"/>
      <x:c r="AH989" s="2"/>
      <x:c r="AI989" s="2"/>
      <x:c r="AJ989" s="2"/>
      <x:c r="AK989" s="2"/>
      <x:c r="AL989" s="2"/>
      <x:c r="AM989" s="2"/>
      <x:c r="AN989" s="2"/>
      <x:c r="AO989" s="2"/>
      <x:c r="AP989" s="2"/>
      <x:c r="AQ989" s="2"/>
      <x:c r="AR989" s="2"/>
      <x:c r="AS989" s="2"/>
    </x:row>
    <x:row r="990">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c r="AA990" s="2"/>
      <x:c r="AB990" s="2"/>
      <x:c r="AC990" s="2"/>
      <x:c r="AD990" s="2"/>
      <x:c r="AE990" s="2"/>
      <x:c r="AF990" s="2"/>
      <x:c r="AG990" s="2"/>
      <x:c r="AH990" s="2"/>
      <x:c r="AI990" s="2"/>
      <x:c r="AJ990" s="2"/>
      <x:c r="AK990" s="2"/>
      <x:c r="AL990" s="2"/>
      <x:c r="AM990" s="2"/>
      <x:c r="AN990" s="2"/>
      <x:c r="AO990" s="2"/>
      <x:c r="AP990" s="2"/>
      <x:c r="AQ990" s="2"/>
      <x:c r="AR990" s="2"/>
      <x:c r="AS990" s="2"/>
    </x:row>
    <x:row r="991">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c r="AA991" s="2"/>
      <x:c r="AB991" s="2"/>
      <x:c r="AC991" s="2"/>
      <x:c r="AD991" s="2"/>
      <x:c r="AE991" s="2"/>
      <x:c r="AF991" s="2"/>
      <x:c r="AG991" s="2"/>
      <x:c r="AH991" s="2"/>
      <x:c r="AI991" s="2"/>
      <x:c r="AJ991" s="2"/>
      <x:c r="AK991" s="2"/>
      <x:c r="AL991" s="2"/>
      <x:c r="AM991" s="2"/>
      <x:c r="AN991" s="2"/>
      <x:c r="AO991" s="2"/>
      <x:c r="AP991" s="2"/>
      <x:c r="AQ991" s="2"/>
      <x:c r="AR991" s="2"/>
      <x:c r="AS991" s="2"/>
    </x:row>
    <x:row r="99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c r="AA992" s="2"/>
      <x:c r="AB992" s="2"/>
      <x:c r="AC992" s="2"/>
      <x:c r="AD992" s="2"/>
      <x:c r="AE992" s="2"/>
      <x:c r="AF992" s="2"/>
      <x:c r="AG992" s="2"/>
      <x:c r="AH992" s="2"/>
      <x:c r="AI992" s="2"/>
      <x:c r="AJ992" s="2"/>
      <x:c r="AK992" s="2"/>
      <x:c r="AL992" s="2"/>
      <x:c r="AM992" s="2"/>
      <x:c r="AN992" s="2"/>
      <x:c r="AO992" s="2"/>
      <x:c r="AP992" s="2"/>
      <x:c r="AQ992" s="2"/>
      <x:c r="AR992" s="2"/>
      <x:c r="AS992" s="2"/>
    </x:row>
    <x:row r="993">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c r="AA993" s="2"/>
      <x:c r="AB993" s="2"/>
      <x:c r="AC993" s="2"/>
      <x:c r="AD993" s="2"/>
      <x:c r="AE993" s="2"/>
      <x:c r="AF993" s="2"/>
      <x:c r="AG993" s="2"/>
      <x:c r="AH993" s="2"/>
      <x:c r="AI993" s="2"/>
      <x:c r="AJ993" s="2"/>
      <x:c r="AK993" s="2"/>
      <x:c r="AL993" s="2"/>
      <x:c r="AM993" s="2"/>
      <x:c r="AN993" s="2"/>
      <x:c r="AO993" s="2"/>
      <x:c r="AP993" s="2"/>
      <x:c r="AQ993" s="2"/>
      <x:c r="AR993" s="2"/>
      <x:c r="AS993" s="2"/>
    </x:row>
    <x:row r="994">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c r="AA994" s="2"/>
      <x:c r="AB994" s="2"/>
      <x:c r="AC994" s="2"/>
      <x:c r="AD994" s="2"/>
      <x:c r="AE994" s="2"/>
      <x:c r="AF994" s="2"/>
      <x:c r="AG994" s="2"/>
      <x:c r="AH994" s="2"/>
      <x:c r="AI994" s="2"/>
      <x:c r="AJ994" s="2"/>
      <x:c r="AK994" s="2"/>
      <x:c r="AL994" s="2"/>
      <x:c r="AM994" s="2"/>
      <x:c r="AN994" s="2"/>
      <x:c r="AO994" s="2"/>
      <x:c r="AP994" s="2"/>
      <x:c r="AQ994" s="2"/>
      <x:c r="AR994" s="2"/>
      <x:c r="AS994" s="2"/>
    </x:row>
    <x:row r="995">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c r="AA995" s="2"/>
      <x:c r="AB995" s="2"/>
      <x:c r="AC995" s="2"/>
      <x:c r="AD995" s="2"/>
      <x:c r="AE995" s="2"/>
      <x:c r="AF995" s="2"/>
      <x:c r="AG995" s="2"/>
      <x:c r="AH995" s="2"/>
      <x:c r="AI995" s="2"/>
      <x:c r="AJ995" s="2"/>
      <x:c r="AK995" s="2"/>
      <x:c r="AL995" s="2"/>
      <x:c r="AM995" s="2"/>
      <x:c r="AN995" s="2"/>
      <x:c r="AO995" s="2"/>
      <x:c r="AP995" s="2"/>
      <x:c r="AQ995" s="2"/>
      <x:c r="AR995" s="2"/>
      <x:c r="AS995" s="2"/>
    </x:row>
    <x:row r="996">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c r="AA996" s="2"/>
      <x:c r="AB996" s="2"/>
      <x:c r="AC996" s="2"/>
      <x:c r="AD996" s="2"/>
      <x:c r="AE996" s="2"/>
      <x:c r="AF996" s="2"/>
      <x:c r="AG996" s="2"/>
      <x:c r="AH996" s="2"/>
      <x:c r="AI996" s="2"/>
      <x:c r="AJ996" s="2"/>
      <x:c r="AK996" s="2"/>
      <x:c r="AL996" s="2"/>
      <x:c r="AM996" s="2"/>
      <x:c r="AN996" s="2"/>
      <x:c r="AO996" s="2"/>
      <x:c r="AP996" s="2"/>
      <x:c r="AQ996" s="2"/>
      <x:c r="AR996" s="2"/>
      <x:c r="AS996" s="2"/>
    </x:row>
    <x:row r="997">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c r="AA997" s="2"/>
      <x:c r="AB997" s="2"/>
      <x:c r="AC997" s="2"/>
      <x:c r="AD997" s="2"/>
      <x:c r="AE997" s="2"/>
      <x:c r="AF997" s="2"/>
      <x:c r="AG997" s="2"/>
      <x:c r="AH997" s="2"/>
      <x:c r="AI997" s="2"/>
      <x:c r="AJ997" s="2"/>
      <x:c r="AK997" s="2"/>
      <x:c r="AL997" s="2"/>
      <x:c r="AM997" s="2"/>
      <x:c r="AN997" s="2"/>
      <x:c r="AO997" s="2"/>
      <x:c r="AP997" s="2"/>
      <x:c r="AQ997" s="2"/>
      <x:c r="AR997" s="2"/>
      <x:c r="AS997" s="2"/>
    </x:row>
    <x:row r="998">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c r="AA998" s="2"/>
      <x:c r="AB998" s="2"/>
      <x:c r="AC998" s="2"/>
      <x:c r="AD998" s="2"/>
      <x:c r="AE998" s="2"/>
      <x:c r="AF998" s="2"/>
      <x:c r="AG998" s="2"/>
      <x:c r="AH998" s="2"/>
      <x:c r="AI998" s="2"/>
      <x:c r="AJ998" s="2"/>
      <x:c r="AK998" s="2"/>
      <x:c r="AL998" s="2"/>
      <x:c r="AM998" s="2"/>
      <x:c r="AN998" s="2"/>
      <x:c r="AO998" s="2"/>
      <x:c r="AP998" s="2"/>
      <x:c r="AQ998" s="2"/>
      <x:c r="AR998" s="2"/>
      <x:c r="AS998" s="2"/>
    </x:row>
    <x:row r="999">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c r="AA999" s="2"/>
      <x:c r="AB999" s="2"/>
      <x:c r="AC999" s="2"/>
      <x:c r="AD999" s="2"/>
      <x:c r="AE999" s="2"/>
      <x:c r="AF999" s="2"/>
      <x:c r="AG999" s="2"/>
      <x:c r="AH999" s="2"/>
      <x:c r="AI999" s="2"/>
      <x:c r="AJ999" s="2"/>
      <x:c r="AK999" s="2"/>
      <x:c r="AL999" s="2"/>
      <x:c r="AM999" s="2"/>
      <x:c r="AN999" s="2"/>
      <x:c r="AO999" s="2"/>
      <x:c r="AP999" s="2"/>
      <x:c r="AQ999" s="2"/>
      <x:c r="AR999" s="2"/>
      <x:c r="AS999" s="2"/>
    </x:row>
    <x:row r="1000">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c r="AA1000" s="2"/>
      <x:c r="AB1000" s="2"/>
      <x:c r="AC1000" s="2"/>
      <x:c r="AD1000" s="2"/>
      <x:c r="AE1000" s="2"/>
      <x:c r="AF1000" s="2"/>
      <x:c r="AG1000" s="2"/>
      <x:c r="AH1000" s="2"/>
      <x:c r="AI1000" s="2"/>
      <x:c r="AJ1000" s="2"/>
      <x:c r="AK1000" s="2"/>
      <x:c r="AL1000" s="2"/>
      <x:c r="AM1000" s="2"/>
      <x:c r="AN1000" s="2"/>
      <x:c r="AO1000" s="2"/>
      <x:c r="AP1000" s="2"/>
      <x:c r="AQ1000" s="2"/>
      <x:c r="AR1000" s="2"/>
      <x:c r="AS1000" s="2"/>
    </x:row>
    <x:row r="1001">
      <x:c r="B1001" s="2"/>
      <x:c r="C1001" s="2"/>
      <x:c r="D1001" s="2"/>
      <x:c r="E1001" s="2"/>
      <x:c r="F1001" s="2"/>
      <x:c r="G1001" s="2"/>
      <x:c r="H1001" s="2"/>
      <x:c r="I1001" s="2"/>
      <x:c r="J1001" s="2"/>
      <x:c r="K1001" s="2"/>
      <x:c r="L1001" s="2"/>
      <x:c r="M1001" s="2"/>
      <x:c r="N1001" s="2"/>
      <x:c r="O1001" s="2"/>
      <x:c r="P1001" s="2"/>
      <x:c r="Q1001" s="2"/>
      <x:c r="R1001" s="2"/>
      <x:c r="S1001" s="2"/>
      <x:c r="T1001" s="2"/>
      <x:c r="U1001" s="2"/>
      <x:c r="V1001" s="2"/>
      <x:c r="W1001" s="2"/>
      <x:c r="X1001" s="2"/>
      <x:c r="Y1001" s="2"/>
      <x:c r="Z1001" s="2"/>
      <x:c r="AA1001" s="2"/>
      <x:c r="AB1001" s="2"/>
      <x:c r="AC1001" s="2"/>
      <x:c r="AD1001" s="2"/>
      <x:c r="AE1001" s="2"/>
      <x:c r="AF1001" s="2"/>
      <x:c r="AG1001" s="2"/>
      <x:c r="AH1001" s="2"/>
      <x:c r="AI1001" s="2"/>
      <x:c r="AJ1001" s="2"/>
      <x:c r="AK1001" s="2"/>
      <x:c r="AL1001" s="2"/>
      <x:c r="AM1001" s="2"/>
      <x:c r="AN1001" s="2"/>
      <x:c r="AO1001" s="2"/>
      <x:c r="AP1001" s="2"/>
      <x:c r="AQ1001" s="2"/>
      <x:c r="AR1001" s="2"/>
      <x:c r="AS1001" s="2"/>
    </x:row>
    <x:row r="1002">
      <x:c r="B1002" s="2"/>
      <x:c r="C1002" s="2"/>
      <x:c r="D1002" s="2"/>
      <x:c r="E1002" s="2"/>
      <x:c r="F1002" s="2"/>
      <x:c r="G1002" s="2"/>
      <x:c r="H1002" s="2"/>
      <x:c r="I1002" s="2"/>
      <x:c r="J1002" s="2"/>
      <x:c r="K1002" s="2"/>
      <x:c r="L1002" s="2"/>
      <x:c r="M1002" s="2"/>
      <x:c r="N1002" s="2"/>
      <x:c r="O1002" s="2"/>
      <x:c r="P1002" s="2"/>
      <x:c r="Q1002" s="2"/>
      <x:c r="R1002" s="2"/>
      <x:c r="S1002" s="2"/>
      <x:c r="T1002" s="2"/>
      <x:c r="U1002" s="2"/>
      <x:c r="V1002" s="2"/>
      <x:c r="W1002" s="2"/>
      <x:c r="X1002" s="2"/>
      <x:c r="Y1002" s="2"/>
      <x:c r="Z1002" s="2"/>
      <x:c r="AA1002" s="2"/>
      <x:c r="AB1002" s="2"/>
      <x:c r="AC1002" s="2"/>
      <x:c r="AD1002" s="2"/>
      <x:c r="AE1002" s="2"/>
      <x:c r="AF1002" s="2"/>
      <x:c r="AG1002" s="2"/>
      <x:c r="AH1002" s="2"/>
      <x:c r="AI1002" s="2"/>
      <x:c r="AJ1002" s="2"/>
      <x:c r="AK1002" s="2"/>
      <x:c r="AL1002" s="2"/>
      <x:c r="AM1002" s="2"/>
      <x:c r="AN1002" s="2"/>
      <x:c r="AO1002" s="2"/>
      <x:c r="AP1002" s="2"/>
      <x:c r="AQ1002" s="2"/>
      <x:c r="AR1002" s="2"/>
      <x:c r="AS1002" s="2"/>
    </x:row>
    <x:row r="1003">
      <x:c r="B1003" s="2"/>
      <x:c r="C1003" s="2"/>
      <x:c r="D1003" s="2"/>
      <x:c r="E1003" s="2"/>
      <x:c r="F1003" s="2"/>
      <x:c r="G1003" s="2"/>
      <x:c r="H1003" s="2"/>
      <x:c r="I1003" s="2"/>
      <x:c r="J1003" s="2"/>
      <x:c r="K1003" s="2"/>
      <x:c r="L1003" s="2"/>
      <x:c r="M1003" s="2"/>
      <x:c r="N1003" s="2"/>
      <x:c r="O1003" s="2"/>
      <x:c r="P1003" s="2"/>
      <x:c r="Q1003" s="2"/>
      <x:c r="R1003" s="2"/>
      <x:c r="S1003" s="2"/>
      <x:c r="T1003" s="2"/>
      <x:c r="U1003" s="2"/>
      <x:c r="V1003" s="2"/>
      <x:c r="W1003" s="2"/>
      <x:c r="X1003" s="2"/>
      <x:c r="Y1003" s="2"/>
      <x:c r="Z1003" s="2"/>
      <x:c r="AA1003" s="2"/>
      <x:c r="AB1003" s="2"/>
      <x:c r="AC1003" s="2"/>
      <x:c r="AD1003" s="2"/>
      <x:c r="AE1003" s="2"/>
      <x:c r="AF1003" s="2"/>
      <x:c r="AG1003" s="2"/>
      <x:c r="AH1003" s="2"/>
      <x:c r="AI1003" s="2"/>
      <x:c r="AJ1003" s="2"/>
      <x:c r="AK1003" s="2"/>
      <x:c r="AL1003" s="2"/>
      <x:c r="AM1003" s="2"/>
      <x:c r="AN1003" s="2"/>
      <x:c r="AO1003" s="2"/>
      <x:c r="AP1003" s="2"/>
      <x:c r="AQ1003" s="2"/>
      <x:c r="AR1003" s="2"/>
      <x:c r="AS1003" s="2"/>
    </x:row>
    <x:row r="1004">
      <x:c r="B1004" s="2"/>
      <x:c r="C1004" s="2"/>
      <x:c r="D1004" s="2"/>
      <x:c r="E1004" s="2"/>
      <x:c r="F1004" s="2"/>
      <x:c r="G1004" s="2"/>
      <x:c r="H1004" s="2"/>
      <x:c r="I1004" s="2"/>
      <x:c r="J1004" s="2"/>
      <x:c r="K1004" s="2"/>
      <x:c r="L1004" s="2"/>
      <x:c r="M1004" s="2"/>
      <x:c r="N1004" s="2"/>
      <x:c r="O1004" s="2"/>
      <x:c r="P1004" s="2"/>
      <x:c r="Q1004" s="2"/>
      <x:c r="R1004" s="2"/>
      <x:c r="S1004" s="2"/>
      <x:c r="T1004" s="2"/>
      <x:c r="U1004" s="2"/>
      <x:c r="V1004" s="2"/>
      <x:c r="W1004" s="2"/>
      <x:c r="X1004" s="2"/>
      <x:c r="Y1004" s="2"/>
      <x:c r="Z1004" s="2"/>
      <x:c r="AA1004" s="2"/>
      <x:c r="AB1004" s="2"/>
      <x:c r="AC1004" s="2"/>
      <x:c r="AD1004" s="2"/>
      <x:c r="AE1004" s="2"/>
      <x:c r="AF1004" s="2"/>
      <x:c r="AG1004" s="2"/>
      <x:c r="AH1004" s="2"/>
      <x:c r="AI1004" s="2"/>
      <x:c r="AJ1004" s="2"/>
      <x:c r="AK1004" s="2"/>
      <x:c r="AL1004" s="2"/>
      <x:c r="AM1004" s="2"/>
      <x:c r="AN1004" s="2"/>
      <x:c r="AO1004" s="2"/>
      <x:c r="AP1004" s="2"/>
      <x:c r="AQ1004" s="2"/>
      <x:c r="AR1004" s="2"/>
      <x:c r="AS1004" s="2"/>
    </x:row>
    <x:row r="1005">
      <x:c r="B1005" s="2"/>
      <x:c r="C1005" s="2"/>
      <x:c r="D1005" s="2"/>
      <x:c r="E1005" s="2"/>
      <x:c r="F1005" s="2"/>
      <x:c r="G1005" s="2"/>
      <x:c r="H1005" s="2"/>
      <x:c r="I1005" s="2"/>
      <x:c r="J1005" s="2"/>
      <x:c r="K1005" s="2"/>
      <x:c r="L1005" s="2"/>
      <x:c r="M1005" s="2"/>
      <x:c r="N1005" s="2"/>
      <x:c r="O1005" s="2"/>
      <x:c r="P1005" s="2"/>
      <x:c r="Q1005" s="2"/>
      <x:c r="R1005" s="2"/>
      <x:c r="S1005" s="2"/>
      <x:c r="T1005" s="2"/>
      <x:c r="U1005" s="2"/>
      <x:c r="V1005" s="2"/>
      <x:c r="W1005" s="2"/>
      <x:c r="X1005" s="2"/>
      <x:c r="Y1005" s="2"/>
      <x:c r="Z1005" s="2"/>
      <x:c r="AA1005" s="2"/>
      <x:c r="AB1005" s="2"/>
      <x:c r="AC1005" s="2"/>
      <x:c r="AD1005" s="2"/>
      <x:c r="AE1005" s="2"/>
      <x:c r="AF1005" s="2"/>
      <x:c r="AG1005" s="2"/>
      <x:c r="AH1005" s="2"/>
      <x:c r="AI1005" s="2"/>
      <x:c r="AJ1005" s="2"/>
      <x:c r="AK1005" s="2"/>
      <x:c r="AL1005" s="2"/>
      <x:c r="AM1005" s="2"/>
      <x:c r="AN1005" s="2"/>
      <x:c r="AO1005" s="2"/>
      <x:c r="AP1005" s="2"/>
      <x:c r="AQ1005" s="2"/>
      <x:c r="AR1005" s="2"/>
      <x:c r="AS1005" s="2"/>
    </x:row>
    <x:row r="1006">
      <x:c r="B1006" s="2"/>
      <x:c r="C1006" s="2"/>
      <x:c r="D1006" s="2"/>
      <x:c r="E1006" s="2"/>
      <x:c r="F1006" s="2"/>
      <x:c r="G1006" s="2"/>
      <x:c r="H1006" s="2"/>
      <x:c r="I1006" s="2"/>
      <x:c r="J1006" s="2"/>
      <x:c r="K1006" s="2"/>
      <x:c r="L1006" s="2"/>
      <x:c r="M1006" s="2"/>
      <x:c r="N1006" s="2"/>
      <x:c r="O1006" s="2"/>
      <x:c r="P1006" s="2"/>
      <x:c r="Q1006" s="2"/>
      <x:c r="R1006" s="2"/>
      <x:c r="S1006" s="2"/>
      <x:c r="T1006" s="2"/>
      <x:c r="U1006" s="2"/>
      <x:c r="V1006" s="2"/>
      <x:c r="W1006" s="2"/>
      <x:c r="X1006" s="2"/>
      <x:c r="Y1006" s="2"/>
      <x:c r="Z1006" s="2"/>
      <x:c r="AA1006" s="2"/>
      <x:c r="AB1006" s="2"/>
      <x:c r="AC1006" s="2"/>
      <x:c r="AD1006" s="2"/>
      <x:c r="AE1006" s="2"/>
      <x:c r="AF1006" s="2"/>
      <x:c r="AG1006" s="2"/>
      <x:c r="AH1006" s="2"/>
      <x:c r="AI1006" s="2"/>
      <x:c r="AJ1006" s="2"/>
      <x:c r="AK1006" s="2"/>
      <x:c r="AL1006" s="2"/>
      <x:c r="AM1006" s="2"/>
      <x:c r="AN1006" s="2"/>
      <x:c r="AO1006" s="2"/>
      <x:c r="AP1006" s="2"/>
      <x:c r="AQ1006" s="2"/>
      <x:c r="AR1006" s="2"/>
      <x:c r="AS1006" s="2"/>
    </x:row>
    <x:row r="1007">
      <x:c r="B1007" s="2"/>
      <x:c r="C1007" s="2"/>
      <x:c r="D1007" s="2"/>
      <x:c r="E1007" s="2"/>
      <x:c r="F1007" s="2"/>
      <x:c r="G1007" s="2"/>
      <x:c r="H1007" s="2"/>
      <x:c r="I1007" s="2"/>
      <x:c r="J1007" s="2"/>
      <x:c r="K1007" s="2"/>
      <x:c r="L1007" s="2"/>
      <x:c r="M1007" s="2"/>
      <x:c r="N1007" s="2"/>
      <x:c r="O1007" s="2"/>
      <x:c r="P1007" s="2"/>
      <x:c r="Q1007" s="2"/>
      <x:c r="R1007" s="2"/>
      <x:c r="S1007" s="2"/>
      <x:c r="T1007" s="2"/>
      <x:c r="U1007" s="2"/>
      <x:c r="V1007" s="2"/>
      <x:c r="W1007" s="2"/>
      <x:c r="X1007" s="2"/>
      <x:c r="Y1007" s="2"/>
      <x:c r="Z1007" s="2"/>
      <x:c r="AA1007" s="2"/>
      <x:c r="AB1007" s="2"/>
      <x:c r="AC1007" s="2"/>
      <x:c r="AD1007" s="2"/>
      <x:c r="AE1007" s="2"/>
      <x:c r="AF1007" s="2"/>
      <x:c r="AG1007" s="2"/>
      <x:c r="AH1007" s="2"/>
      <x:c r="AI1007" s="2"/>
      <x:c r="AJ1007" s="2"/>
      <x:c r="AK1007" s="2"/>
      <x:c r="AL1007" s="2"/>
      <x:c r="AM1007" s="2"/>
      <x:c r="AN1007" s="2"/>
      <x:c r="AO1007" s="2"/>
      <x:c r="AP1007" s="2"/>
      <x:c r="AQ1007" s="2"/>
      <x:c r="AR1007" s="2"/>
      <x:c r="AS1007" s="2"/>
    </x:row>
    <x:row r="1008">
      <x:c r="B1008" s="2"/>
      <x:c r="C1008" s="2"/>
      <x:c r="D1008" s="2"/>
      <x:c r="E1008" s="2"/>
      <x:c r="F1008" s="2"/>
      <x:c r="G1008" s="2"/>
      <x:c r="H1008" s="2"/>
      <x:c r="I1008" s="2"/>
      <x:c r="J1008" s="2"/>
      <x:c r="K1008" s="2"/>
      <x:c r="L1008" s="2"/>
      <x:c r="M1008" s="2"/>
      <x:c r="N1008" s="2"/>
      <x:c r="O1008" s="2"/>
      <x:c r="P1008" s="2"/>
      <x:c r="Q1008" s="2"/>
      <x:c r="R1008" s="2"/>
      <x:c r="S1008" s="2"/>
      <x:c r="T1008" s="2"/>
      <x:c r="U1008" s="2"/>
      <x:c r="V1008" s="2"/>
      <x:c r="W1008" s="2"/>
      <x:c r="X1008" s="2"/>
      <x:c r="Y1008" s="2"/>
      <x:c r="Z1008" s="2"/>
      <x:c r="AA1008" s="2"/>
      <x:c r="AB1008" s="2"/>
      <x:c r="AC1008" s="2"/>
      <x:c r="AD1008" s="2"/>
      <x:c r="AE1008" s="2"/>
      <x:c r="AF1008" s="2"/>
      <x:c r="AG1008" s="2"/>
      <x:c r="AH1008" s="2"/>
      <x:c r="AI1008" s="2"/>
      <x:c r="AJ1008" s="2"/>
      <x:c r="AK1008" s="2"/>
      <x:c r="AL1008" s="2"/>
      <x:c r="AM1008" s="2"/>
      <x:c r="AN1008" s="2"/>
      <x:c r="AO1008" s="2"/>
      <x:c r="AP1008" s="2"/>
      <x:c r="AQ1008" s="2"/>
      <x:c r="AR1008" s="2"/>
      <x:c r="AS1008" s="2"/>
    </x:row>
    <x:row r="1009">
      <x:c r="B1009" s="2"/>
      <x:c r="C1009" s="2"/>
      <x:c r="D1009" s="2"/>
      <x:c r="E1009" s="2"/>
      <x:c r="F1009" s="2"/>
      <x:c r="G1009" s="2"/>
      <x:c r="H1009" s="2"/>
      <x:c r="I1009" s="2"/>
      <x:c r="J1009" s="2"/>
      <x:c r="K1009" s="2"/>
      <x:c r="L1009" s="2"/>
      <x:c r="M1009" s="2"/>
      <x:c r="N1009" s="2"/>
      <x:c r="O1009" s="2"/>
      <x:c r="P1009" s="2"/>
      <x:c r="Q1009" s="2"/>
      <x:c r="R1009" s="2"/>
      <x:c r="S1009" s="2"/>
      <x:c r="T1009" s="2"/>
      <x:c r="U1009" s="2"/>
      <x:c r="V1009" s="2"/>
      <x:c r="W1009" s="2"/>
      <x:c r="X1009" s="2"/>
      <x:c r="Y1009" s="2"/>
      <x:c r="Z1009" s="2"/>
      <x:c r="AA1009" s="2"/>
      <x:c r="AB1009" s="2"/>
      <x:c r="AC1009" s="2"/>
      <x:c r="AD1009" s="2"/>
      <x:c r="AE1009" s="2"/>
      <x:c r="AF1009" s="2"/>
      <x:c r="AG1009" s="2"/>
      <x:c r="AH1009" s="2"/>
      <x:c r="AI1009" s="2"/>
      <x:c r="AJ1009" s="2"/>
      <x:c r="AK1009" s="2"/>
      <x:c r="AL1009" s="2"/>
      <x:c r="AM1009" s="2"/>
      <x:c r="AN1009" s="2"/>
      <x:c r="AO1009" s="2"/>
      <x:c r="AP1009" s="2"/>
      <x:c r="AQ1009" s="2"/>
      <x:c r="AR1009" s="2"/>
      <x:c r="AS1009" s="2"/>
    </x:row>
    <x:row r="1010">
      <x:c r="B1010" s="2"/>
      <x:c r="C1010" s="2"/>
      <x:c r="D1010" s="2"/>
      <x:c r="E1010" s="2"/>
      <x:c r="F1010" s="2"/>
      <x:c r="G1010" s="2"/>
      <x:c r="H1010" s="2"/>
      <x:c r="I1010" s="2"/>
      <x:c r="J1010" s="2"/>
      <x:c r="K1010" s="2"/>
      <x:c r="L1010" s="2"/>
      <x:c r="M1010" s="2"/>
      <x:c r="N1010" s="2"/>
      <x:c r="O1010" s="2"/>
      <x:c r="P1010" s="2"/>
      <x:c r="Q1010" s="2"/>
      <x:c r="R1010" s="2"/>
      <x:c r="S1010" s="2"/>
      <x:c r="T1010" s="2"/>
      <x:c r="U1010" s="2"/>
      <x:c r="V1010" s="2"/>
      <x:c r="W1010" s="2"/>
      <x:c r="X1010" s="2"/>
      <x:c r="Y1010" s="2"/>
      <x:c r="Z1010" s="2"/>
      <x:c r="AA1010" s="2"/>
      <x:c r="AB1010" s="2"/>
      <x:c r="AC1010" s="2"/>
      <x:c r="AD1010" s="2"/>
      <x:c r="AE1010" s="2"/>
      <x:c r="AF1010" s="2"/>
      <x:c r="AG1010" s="2"/>
      <x:c r="AH1010" s="2"/>
      <x:c r="AI1010" s="2"/>
      <x:c r="AJ1010" s="2"/>
      <x:c r="AK1010" s="2"/>
      <x:c r="AL1010" s="2"/>
      <x:c r="AM1010" s="2"/>
      <x:c r="AN1010" s="2"/>
      <x:c r="AO1010" s="2"/>
      <x:c r="AP1010" s="2"/>
      <x:c r="AQ1010" s="2"/>
      <x:c r="AR1010" s="2"/>
      <x:c r="AS1010" s="2"/>
    </x:row>
    <x:row r="1011">
      <x:c r="B1011" s="2"/>
      <x:c r="C1011" s="2"/>
      <x:c r="D1011" s="2"/>
      <x:c r="E1011" s="2"/>
      <x:c r="F1011" s="2"/>
      <x:c r="G1011" s="2"/>
      <x:c r="H1011" s="2"/>
      <x:c r="I1011" s="2"/>
      <x:c r="J1011" s="2"/>
      <x:c r="K1011" s="2"/>
      <x:c r="L1011" s="2"/>
      <x:c r="M1011" s="2"/>
      <x:c r="N1011" s="2"/>
      <x:c r="O1011" s="2"/>
      <x:c r="P1011" s="2"/>
      <x:c r="Q1011" s="2"/>
      <x:c r="R1011" s="2"/>
      <x:c r="S1011" s="2"/>
      <x:c r="T1011" s="2"/>
      <x:c r="U1011" s="2"/>
      <x:c r="V1011" s="2"/>
      <x:c r="W1011" s="2"/>
      <x:c r="X1011" s="2"/>
      <x:c r="Y1011" s="2"/>
      <x:c r="Z1011" s="2"/>
      <x:c r="AA1011" s="2"/>
      <x:c r="AB1011" s="2"/>
      <x:c r="AC1011" s="2"/>
      <x:c r="AD1011" s="2"/>
      <x:c r="AE1011" s="2"/>
      <x:c r="AF1011" s="2"/>
      <x:c r="AG1011" s="2"/>
      <x:c r="AH1011" s="2"/>
      <x:c r="AI1011" s="2"/>
      <x:c r="AJ1011" s="2"/>
      <x:c r="AK1011" s="2"/>
      <x:c r="AL1011" s="2"/>
      <x:c r="AM1011" s="2"/>
      <x:c r="AN1011" s="2"/>
      <x:c r="AO1011" s="2"/>
      <x:c r="AP1011" s="2"/>
      <x:c r="AQ1011" s="2"/>
      <x:c r="AR1011" s="2"/>
      <x:c r="AS1011" s="2"/>
    </x:row>
    <x:row r="1012">
      <x:c r="B1012" s="2"/>
      <x:c r="C1012" s="2"/>
      <x:c r="D1012" s="2"/>
      <x:c r="E1012" s="2"/>
      <x:c r="F1012" s="2"/>
      <x:c r="G1012" s="2"/>
      <x:c r="H1012" s="2"/>
      <x:c r="I1012" s="2"/>
      <x:c r="J1012" s="2"/>
      <x:c r="K1012" s="2"/>
      <x:c r="L1012" s="2"/>
      <x:c r="M1012" s="2"/>
      <x:c r="N1012" s="2"/>
      <x:c r="O1012" s="2"/>
      <x:c r="P1012" s="2"/>
      <x:c r="Q1012" s="2"/>
      <x:c r="R1012" s="2"/>
      <x:c r="S1012" s="2"/>
      <x:c r="T1012" s="2"/>
      <x:c r="U1012" s="2"/>
      <x:c r="V1012" s="2"/>
      <x:c r="W1012" s="2"/>
      <x:c r="X1012" s="2"/>
      <x:c r="Y1012" s="2"/>
      <x:c r="Z1012" s="2"/>
      <x:c r="AA1012" s="2"/>
      <x:c r="AB1012" s="2"/>
      <x:c r="AC1012" s="2"/>
      <x:c r="AD1012" s="2"/>
      <x:c r="AE1012" s="2"/>
      <x:c r="AF1012" s="2"/>
      <x:c r="AG1012" s="2"/>
      <x:c r="AH1012" s="2"/>
      <x:c r="AI1012" s="2"/>
      <x:c r="AJ1012" s="2"/>
      <x:c r="AK1012" s="2"/>
      <x:c r="AL1012" s="2"/>
      <x:c r="AM1012" s="2"/>
      <x:c r="AN1012" s="2"/>
      <x:c r="AO1012" s="2"/>
      <x:c r="AP1012" s="2"/>
      <x:c r="AQ1012" s="2"/>
      <x:c r="AR1012" s="2"/>
      <x:c r="AS1012" s="2"/>
    </x:row>
    <x:row r="1013">
      <x:c r="B1013" s="2"/>
      <x:c r="C1013" s="2"/>
      <x:c r="D1013" s="2"/>
      <x:c r="E1013" s="2"/>
      <x:c r="F1013" s="2"/>
      <x:c r="G1013" s="2"/>
      <x:c r="H1013" s="2"/>
      <x:c r="I1013" s="2"/>
      <x:c r="J1013" s="2"/>
      <x:c r="K1013" s="2"/>
      <x:c r="L1013" s="2"/>
      <x:c r="M1013" s="2"/>
      <x:c r="N1013" s="2"/>
      <x:c r="O1013" s="2"/>
      <x:c r="P1013" s="2"/>
      <x:c r="Q1013" s="2"/>
      <x:c r="R1013" s="2"/>
      <x:c r="S1013" s="2"/>
      <x:c r="T1013" s="2"/>
      <x:c r="U1013" s="2"/>
      <x:c r="V1013" s="2"/>
      <x:c r="W1013" s="2"/>
      <x:c r="X1013" s="2"/>
      <x:c r="Y1013" s="2"/>
      <x:c r="Z1013" s="2"/>
      <x:c r="AA1013" s="2"/>
      <x:c r="AB1013" s="2"/>
      <x:c r="AC1013" s="2"/>
      <x:c r="AD1013" s="2"/>
      <x:c r="AE1013" s="2"/>
      <x:c r="AF1013" s="2"/>
      <x:c r="AG1013" s="2"/>
      <x:c r="AH1013" s="2"/>
      <x:c r="AI1013" s="2"/>
      <x:c r="AJ1013" s="2"/>
      <x:c r="AK1013" s="2"/>
      <x:c r="AL1013" s="2"/>
      <x:c r="AM1013" s="2"/>
      <x:c r="AN1013" s="2"/>
      <x:c r="AO1013" s="2"/>
      <x:c r="AP1013" s="2"/>
      <x:c r="AQ1013" s="2"/>
      <x:c r="AR1013" s="2"/>
      <x:c r="AS1013" s="2"/>
    </x:row>
    <x:row r="1014">
      <x:c r="B1014" s="2"/>
      <x:c r="C1014" s="2"/>
      <x:c r="D1014" s="2"/>
      <x:c r="E1014" s="2"/>
      <x:c r="F1014" s="2"/>
      <x:c r="G1014" s="2"/>
      <x:c r="H1014" s="2"/>
      <x:c r="I1014" s="2"/>
      <x:c r="J1014" s="2"/>
      <x:c r="K1014" s="2"/>
      <x:c r="L1014" s="2"/>
      <x:c r="M1014" s="2"/>
      <x:c r="N1014" s="2"/>
      <x:c r="O1014" s="2"/>
      <x:c r="P1014" s="2"/>
      <x:c r="Q1014" s="2"/>
      <x:c r="R1014" s="2"/>
      <x:c r="S1014" s="2"/>
      <x:c r="T1014" s="2"/>
      <x:c r="U1014" s="2"/>
      <x:c r="V1014" s="2"/>
      <x:c r="W1014" s="2"/>
      <x:c r="X1014" s="2"/>
      <x:c r="Y1014" s="2"/>
      <x:c r="Z1014" s="2"/>
      <x:c r="AA1014" s="2"/>
      <x:c r="AB1014" s="2"/>
      <x:c r="AC1014" s="2"/>
      <x:c r="AD1014" s="2"/>
      <x:c r="AE1014" s="2"/>
      <x:c r="AF1014" s="2"/>
      <x:c r="AG1014" s="2"/>
      <x:c r="AH1014" s="2"/>
      <x:c r="AI1014" s="2"/>
      <x:c r="AJ1014" s="2"/>
      <x:c r="AK1014" s="2"/>
      <x:c r="AL1014" s="2"/>
      <x:c r="AM1014" s="2"/>
      <x:c r="AN1014" s="2"/>
      <x:c r="AO1014" s="2"/>
      <x:c r="AP1014" s="2"/>
      <x:c r="AQ1014" s="2"/>
      <x:c r="AR1014" s="2"/>
      <x:c r="AS1014" s="2"/>
    </x:row>
    <x:row r="1015">
      <x:c r="B1015" s="2"/>
      <x:c r="C1015" s="2"/>
      <x:c r="D1015" s="2"/>
      <x:c r="E1015" s="2"/>
      <x:c r="F1015" s="2"/>
      <x:c r="G1015" s="2"/>
      <x:c r="H1015" s="2"/>
      <x:c r="I1015" s="2"/>
      <x:c r="J1015" s="2"/>
      <x:c r="K1015" s="2"/>
      <x:c r="L1015" s="2"/>
      <x:c r="M1015" s="2"/>
      <x:c r="N1015" s="2"/>
      <x:c r="O1015" s="2"/>
      <x:c r="P1015" s="2"/>
      <x:c r="Q1015" s="2"/>
      <x:c r="R1015" s="2"/>
      <x:c r="S1015" s="2"/>
      <x:c r="T1015" s="2"/>
      <x:c r="U1015" s="2"/>
      <x:c r="V1015" s="2"/>
      <x:c r="W1015" s="2"/>
      <x:c r="X1015" s="2"/>
      <x:c r="Y1015" s="2"/>
      <x:c r="Z1015" s="2"/>
      <x:c r="AA1015" s="2"/>
      <x:c r="AB1015" s="2"/>
      <x:c r="AC1015" s="2"/>
      <x:c r="AD1015" s="2"/>
      <x:c r="AE1015" s="2"/>
      <x:c r="AF1015" s="2"/>
      <x:c r="AG1015" s="2"/>
      <x:c r="AH1015" s="2"/>
      <x:c r="AI1015" s="2"/>
      <x:c r="AJ1015" s="2"/>
      <x:c r="AK1015" s="2"/>
      <x:c r="AL1015" s="2"/>
      <x:c r="AM1015" s="2"/>
      <x:c r="AN1015" s="2"/>
      <x:c r="AO1015" s="2"/>
      <x:c r="AP1015" s="2"/>
      <x:c r="AQ1015" s="2"/>
      <x:c r="AR1015" s="2"/>
      <x:c r="AS1015" s="2"/>
    </x:row>
    <x:row r="1016">
      <x:c r="B1016" s="2"/>
      <x:c r="C1016" s="2"/>
      <x:c r="D1016" s="2"/>
      <x:c r="E1016" s="2"/>
      <x:c r="F1016" s="2"/>
      <x:c r="G1016" s="2"/>
      <x:c r="H1016" s="2"/>
      <x:c r="I1016" s="2"/>
      <x:c r="J1016" s="2"/>
      <x:c r="K1016" s="2"/>
      <x:c r="L1016" s="2"/>
      <x:c r="M1016" s="2"/>
      <x:c r="N1016" s="2"/>
      <x:c r="O1016" s="2"/>
      <x:c r="P1016" s="2"/>
      <x:c r="Q1016" s="2"/>
      <x:c r="R1016" s="2"/>
      <x:c r="S1016" s="2"/>
      <x:c r="T1016" s="2"/>
      <x:c r="U1016" s="2"/>
      <x:c r="V1016" s="2"/>
      <x:c r="W1016" s="2"/>
      <x:c r="X1016" s="2"/>
      <x:c r="Y1016" s="2"/>
      <x:c r="Z1016" s="2"/>
      <x:c r="AA1016" s="2"/>
      <x:c r="AB1016" s="2"/>
      <x:c r="AC1016" s="2"/>
      <x:c r="AD1016" s="2"/>
      <x:c r="AE1016" s="2"/>
      <x:c r="AF1016" s="2"/>
      <x:c r="AG1016" s="2"/>
      <x:c r="AH1016" s="2"/>
      <x:c r="AI1016" s="2"/>
      <x:c r="AJ1016" s="2"/>
      <x:c r="AK1016" s="2"/>
      <x:c r="AL1016" s="2"/>
      <x:c r="AM1016" s="2"/>
      <x:c r="AN1016" s="2"/>
      <x:c r="AO1016" s="2"/>
      <x:c r="AP1016" s="2"/>
      <x:c r="AQ1016" s="2"/>
      <x:c r="AR1016" s="2"/>
      <x:c r="AS1016" s="2"/>
    </x:row>
    <x:row r="1017">
      <x:c r="B1017" s="2"/>
      <x:c r="C1017" s="2"/>
      <x:c r="D1017" s="2"/>
      <x:c r="E1017" s="2"/>
      <x:c r="F1017" s="2"/>
      <x:c r="G1017" s="2"/>
      <x:c r="H1017" s="2"/>
      <x:c r="I1017" s="2"/>
      <x:c r="J1017" s="2"/>
      <x:c r="K1017" s="2"/>
      <x:c r="L1017" s="2"/>
      <x:c r="M1017" s="2"/>
      <x:c r="N1017" s="2"/>
      <x:c r="O1017" s="2"/>
      <x:c r="P1017" s="2"/>
      <x:c r="Q1017" s="2"/>
      <x:c r="R1017" s="2"/>
      <x:c r="S1017" s="2"/>
      <x:c r="T1017" s="2"/>
      <x:c r="U1017" s="2"/>
      <x:c r="V1017" s="2"/>
      <x:c r="W1017" s="2"/>
      <x:c r="X1017" s="2"/>
      <x:c r="Y1017" s="2"/>
      <x:c r="Z1017" s="2"/>
      <x:c r="AA1017" s="2"/>
      <x:c r="AB1017" s="2"/>
      <x:c r="AC1017" s="2"/>
      <x:c r="AD1017" s="2"/>
      <x:c r="AE1017" s="2"/>
      <x:c r="AF1017" s="2"/>
      <x:c r="AG1017" s="2"/>
      <x:c r="AH1017" s="2"/>
      <x:c r="AI1017" s="2"/>
      <x:c r="AJ1017" s="2"/>
      <x:c r="AK1017" s="2"/>
      <x:c r="AL1017" s="2"/>
      <x:c r="AM1017" s="2"/>
      <x:c r="AN1017" s="2"/>
      <x:c r="AO1017" s="2"/>
      <x:c r="AP1017" s="2"/>
      <x:c r="AQ1017" s="2"/>
      <x:c r="AR1017" s="2"/>
      <x:c r="AS1017" s="2"/>
    </x:row>
    <x:row r="1018">
      <x:c r="B1018" s="2"/>
      <x:c r="C1018" s="2"/>
      <x:c r="D1018" s="2"/>
      <x:c r="E1018" s="2"/>
      <x:c r="F1018" s="2"/>
      <x:c r="G1018" s="2"/>
      <x:c r="H1018" s="2"/>
      <x:c r="I1018" s="2"/>
      <x:c r="J1018" s="2"/>
      <x:c r="K1018" s="2"/>
      <x:c r="L1018" s="2"/>
      <x:c r="M1018" s="2"/>
      <x:c r="N1018" s="2"/>
      <x:c r="O1018" s="2"/>
      <x:c r="P1018" s="2"/>
      <x:c r="Q1018" s="2"/>
      <x:c r="R1018" s="2"/>
      <x:c r="S1018" s="2"/>
      <x:c r="T1018" s="2"/>
      <x:c r="U1018" s="2"/>
      <x:c r="V1018" s="2"/>
      <x:c r="W1018" s="2"/>
      <x:c r="X1018" s="2"/>
      <x:c r="Y1018" s="2"/>
      <x:c r="Z1018" s="2"/>
      <x:c r="AA1018" s="2"/>
      <x:c r="AB1018" s="2"/>
      <x:c r="AC1018" s="2"/>
      <x:c r="AD1018" s="2"/>
      <x:c r="AE1018" s="2"/>
      <x:c r="AF1018" s="2"/>
      <x:c r="AG1018" s="2"/>
      <x:c r="AH1018" s="2"/>
      <x:c r="AI1018" s="2"/>
      <x:c r="AJ1018" s="2"/>
      <x:c r="AK1018" s="2"/>
      <x:c r="AL1018" s="2"/>
      <x:c r="AM1018" s="2"/>
      <x:c r="AN1018" s="2"/>
      <x:c r="AO1018" s="2"/>
      <x:c r="AP1018" s="2"/>
      <x:c r="AQ1018" s="2"/>
      <x:c r="AR1018" s="2"/>
      <x:c r="AS1018" s="2"/>
    </x:row>
    <x:row r="1019">
      <x:c r="B1019" s="2"/>
      <x:c r="C1019" s="2"/>
      <x:c r="D1019" s="2"/>
      <x:c r="E1019" s="2"/>
      <x:c r="F1019" s="2"/>
      <x:c r="G1019" s="2"/>
      <x:c r="H1019" s="2"/>
      <x:c r="I1019" s="2"/>
      <x:c r="J1019" s="2"/>
      <x:c r="K1019" s="2"/>
      <x:c r="L1019" s="2"/>
      <x:c r="M1019" s="2"/>
      <x:c r="N1019" s="2"/>
      <x:c r="O1019" s="2"/>
      <x:c r="P1019" s="2"/>
      <x:c r="Q1019" s="2"/>
      <x:c r="R1019" s="2"/>
      <x:c r="S1019" s="2"/>
      <x:c r="T1019" s="2"/>
      <x:c r="U1019" s="2"/>
      <x:c r="V1019" s="2"/>
      <x:c r="W1019" s="2"/>
      <x:c r="X1019" s="2"/>
      <x:c r="Y1019" s="2"/>
      <x:c r="Z1019" s="2"/>
      <x:c r="AA1019" s="2"/>
      <x:c r="AB1019" s="2"/>
      <x:c r="AC1019" s="2"/>
      <x:c r="AD1019" s="2"/>
      <x:c r="AE1019" s="2"/>
      <x:c r="AF1019" s="2"/>
      <x:c r="AG1019" s="2"/>
      <x:c r="AH1019" s="2"/>
      <x:c r="AI1019" s="2"/>
      <x:c r="AJ1019" s="2"/>
      <x:c r="AK1019" s="2"/>
      <x:c r="AL1019" s="2"/>
      <x:c r="AM1019" s="2"/>
      <x:c r="AN1019" s="2"/>
      <x:c r="AO1019" s="2"/>
      <x:c r="AP1019" s="2"/>
      <x:c r="AQ1019" s="2"/>
      <x:c r="AR1019" s="2"/>
      <x:c r="AS1019" s="2"/>
    </x:row>
    <x:row r="1020">
      <x:c r="B1020" s="2"/>
      <x:c r="C1020" s="2"/>
      <x:c r="D1020" s="2"/>
      <x:c r="E1020" s="2"/>
      <x:c r="F1020" s="2"/>
      <x:c r="G1020" s="2"/>
      <x:c r="H1020" s="2"/>
      <x:c r="I1020" s="2"/>
      <x:c r="J1020" s="2"/>
      <x:c r="K1020" s="2"/>
      <x:c r="L1020" s="2"/>
      <x:c r="M1020" s="2"/>
      <x:c r="N1020" s="2"/>
      <x:c r="O1020" s="2"/>
      <x:c r="P1020" s="2"/>
      <x:c r="Q1020" s="2"/>
      <x:c r="R1020" s="2"/>
      <x:c r="S1020" s="2"/>
      <x:c r="T1020" s="2"/>
      <x:c r="U1020" s="2"/>
      <x:c r="V1020" s="2"/>
      <x:c r="W1020" s="2"/>
      <x:c r="X1020" s="2"/>
      <x:c r="Y1020" s="2"/>
      <x:c r="Z1020" s="2"/>
      <x:c r="AA1020" s="2"/>
      <x:c r="AB1020" s="2"/>
      <x:c r="AC1020" s="2"/>
      <x:c r="AD1020" s="2"/>
      <x:c r="AE1020" s="2"/>
      <x:c r="AF1020" s="2"/>
      <x:c r="AG1020" s="2"/>
      <x:c r="AH1020" s="2"/>
      <x:c r="AI1020" s="2"/>
      <x:c r="AJ1020" s="2"/>
      <x:c r="AK1020" s="2"/>
      <x:c r="AL1020" s="2"/>
      <x:c r="AM1020" s="2"/>
      <x:c r="AN1020" s="2"/>
      <x:c r="AO1020" s="2"/>
      <x:c r="AP1020" s="2"/>
      <x:c r="AQ1020" s="2"/>
      <x:c r="AR1020" s="2"/>
      <x:c r="AS1020" s="2"/>
    </x:row>
    <x:row r="1021">
      <x:c r="B1021" s="2"/>
      <x:c r="C1021" s="2"/>
      <x:c r="D1021" s="2"/>
      <x:c r="E1021" s="2"/>
      <x:c r="F1021" s="2"/>
      <x:c r="G1021" s="2"/>
      <x:c r="H1021" s="2"/>
      <x:c r="I1021" s="2"/>
      <x:c r="J1021" s="2"/>
      <x:c r="K1021" s="2"/>
      <x:c r="L1021" s="2"/>
      <x:c r="M1021" s="2"/>
      <x:c r="N1021" s="2"/>
      <x:c r="O1021" s="2"/>
      <x:c r="P1021" s="2"/>
      <x:c r="Q1021" s="2"/>
      <x:c r="R1021" s="2"/>
      <x:c r="S1021" s="2"/>
      <x:c r="T1021" s="2"/>
      <x:c r="U1021" s="2"/>
      <x:c r="V1021" s="2"/>
      <x:c r="W1021" s="2"/>
      <x:c r="X1021" s="2"/>
      <x:c r="Y1021" s="2"/>
      <x:c r="Z1021" s="2"/>
      <x:c r="AA1021" s="2"/>
      <x:c r="AB1021" s="2"/>
      <x:c r="AC1021" s="2"/>
      <x:c r="AD1021" s="2"/>
      <x:c r="AE1021" s="2"/>
      <x:c r="AF1021" s="2"/>
      <x:c r="AG1021" s="2"/>
      <x:c r="AH1021" s="2"/>
      <x:c r="AI1021" s="2"/>
      <x:c r="AJ1021" s="2"/>
      <x:c r="AK1021" s="2"/>
      <x:c r="AL1021" s="2"/>
      <x:c r="AM1021" s="2"/>
      <x:c r="AN1021" s="2"/>
      <x:c r="AO1021" s="2"/>
      <x:c r="AP1021" s="2"/>
      <x:c r="AQ1021" s="2"/>
      <x:c r="AR1021" s="2"/>
      <x:c r="AS1021" s="2"/>
    </x:row>
    <x:row r="1022">
      <x:c r="B1022" s="2"/>
      <x:c r="C1022" s="2"/>
      <x:c r="D1022" s="2"/>
      <x:c r="E1022" s="2"/>
      <x:c r="F1022" s="2"/>
      <x:c r="G1022" s="2"/>
      <x:c r="H1022" s="2"/>
      <x:c r="I1022" s="2"/>
      <x:c r="J1022" s="2"/>
      <x:c r="K1022" s="2"/>
      <x:c r="L1022" s="2"/>
      <x:c r="M1022" s="2"/>
      <x:c r="N1022" s="2"/>
      <x:c r="O1022" s="2"/>
      <x:c r="P1022" s="2"/>
      <x:c r="Q1022" s="2"/>
      <x:c r="R1022" s="2"/>
      <x:c r="S1022" s="2"/>
      <x:c r="T1022" s="2"/>
      <x:c r="U1022" s="2"/>
      <x:c r="V1022" s="2"/>
      <x:c r="W1022" s="2"/>
      <x:c r="X1022" s="2"/>
      <x:c r="Y1022" s="2"/>
      <x:c r="Z1022" s="2"/>
      <x:c r="AA1022" s="2"/>
      <x:c r="AB1022" s="2"/>
      <x:c r="AC1022" s="2"/>
      <x:c r="AD1022" s="2"/>
      <x:c r="AE1022" s="2"/>
      <x:c r="AF1022" s="2"/>
      <x:c r="AG1022" s="2"/>
      <x:c r="AH1022" s="2"/>
      <x:c r="AI1022" s="2"/>
      <x:c r="AJ1022" s="2"/>
      <x:c r="AK1022" s="2"/>
      <x:c r="AL1022" s="2"/>
      <x:c r="AM1022" s="2"/>
      <x:c r="AN1022" s="2"/>
      <x:c r="AO1022" s="2"/>
      <x:c r="AP1022" s="2"/>
      <x:c r="AQ1022" s="2"/>
      <x:c r="AR1022" s="2"/>
      <x:c r="AS1022" s="2"/>
    </x:row>
    <x:row r="1023">
      <x:c r="B1023" s="2"/>
      <x:c r="C1023" s="2"/>
      <x:c r="D1023" s="2"/>
      <x:c r="E1023" s="2"/>
      <x:c r="F1023" s="2"/>
      <x:c r="G1023" s="2"/>
      <x:c r="H1023" s="2"/>
      <x:c r="I1023" s="2"/>
      <x:c r="J1023" s="2"/>
      <x:c r="K1023" s="2"/>
      <x:c r="L1023" s="2"/>
      <x:c r="M1023" s="2"/>
      <x:c r="N1023" s="2"/>
      <x:c r="O1023" s="2"/>
      <x:c r="P1023" s="2"/>
      <x:c r="Q1023" s="2"/>
      <x:c r="R1023" s="2"/>
      <x:c r="S1023" s="2"/>
      <x:c r="T1023" s="2"/>
      <x:c r="U1023" s="2"/>
      <x:c r="V1023" s="2"/>
      <x:c r="W1023" s="2"/>
      <x:c r="X1023" s="2"/>
      <x:c r="Y1023" s="2"/>
      <x:c r="Z1023" s="2"/>
      <x:c r="AA1023" s="2"/>
      <x:c r="AB1023" s="2"/>
      <x:c r="AC1023" s="2"/>
      <x:c r="AD1023" s="2"/>
      <x:c r="AE1023" s="2"/>
      <x:c r="AF1023" s="2"/>
      <x:c r="AG1023" s="2"/>
      <x:c r="AH1023" s="2"/>
      <x:c r="AI1023" s="2"/>
      <x:c r="AJ1023" s="2"/>
      <x:c r="AK1023" s="2"/>
      <x:c r="AL1023" s="2"/>
      <x:c r="AM1023" s="2"/>
      <x:c r="AN1023" s="2"/>
      <x:c r="AO1023" s="2"/>
      <x:c r="AP1023" s="2"/>
      <x:c r="AQ1023" s="2"/>
      <x:c r="AR1023" s="2"/>
      <x:c r="AS1023" s="2"/>
    </x:row>
    <x:row r="1024">
      <x:c r="B1024" s="2"/>
      <x:c r="C1024" s="2"/>
      <x:c r="D1024" s="2"/>
      <x:c r="E1024" s="2"/>
      <x:c r="F1024" s="2"/>
      <x:c r="G1024" s="2"/>
      <x:c r="H1024" s="2"/>
      <x:c r="I1024" s="2"/>
      <x:c r="J1024" s="2"/>
      <x:c r="K1024" s="2"/>
      <x:c r="L1024" s="2"/>
      <x:c r="M1024" s="2"/>
      <x:c r="N1024" s="2"/>
      <x:c r="O1024" s="2"/>
      <x:c r="P1024" s="2"/>
      <x:c r="Q1024" s="2"/>
      <x:c r="R1024" s="2"/>
      <x:c r="S1024" s="2"/>
      <x:c r="T1024" s="2"/>
      <x:c r="U1024" s="2"/>
      <x:c r="V1024" s="2"/>
      <x:c r="W1024" s="2"/>
      <x:c r="X1024" s="2"/>
      <x:c r="Y1024" s="2"/>
      <x:c r="Z1024" s="2"/>
      <x:c r="AA1024" s="2"/>
      <x:c r="AB1024" s="2"/>
      <x:c r="AC1024" s="2"/>
      <x:c r="AD1024" s="2"/>
      <x:c r="AE1024" s="2"/>
      <x:c r="AF1024" s="2"/>
      <x:c r="AG1024" s="2"/>
      <x:c r="AH1024" s="2"/>
      <x:c r="AI1024" s="2"/>
      <x:c r="AJ1024" s="2"/>
      <x:c r="AK1024" s="2"/>
      <x:c r="AL1024" s="2"/>
      <x:c r="AM1024" s="2"/>
      <x:c r="AN1024" s="2"/>
      <x:c r="AO1024" s="2"/>
      <x:c r="AP1024" s="2"/>
      <x:c r="AQ1024" s="2"/>
      <x:c r="AR1024" s="2"/>
      <x:c r="AS1024" s="2"/>
    </x:row>
    <x:row r="1025">
      <x:c r="B1025" s="2"/>
      <x:c r="C1025" s="2"/>
      <x:c r="D1025" s="2"/>
      <x:c r="E1025" s="2"/>
      <x:c r="F1025" s="2"/>
      <x:c r="G1025" s="2"/>
      <x:c r="H1025" s="2"/>
      <x:c r="I1025" s="2"/>
      <x:c r="J1025" s="2"/>
      <x:c r="K1025" s="2"/>
      <x:c r="L1025" s="2"/>
      <x:c r="M1025" s="2"/>
      <x:c r="N1025" s="2"/>
      <x:c r="O1025" s="2"/>
      <x:c r="P1025" s="2"/>
      <x:c r="Q1025" s="2"/>
      <x:c r="R1025" s="2"/>
      <x:c r="S1025" s="2"/>
      <x:c r="T1025" s="2"/>
      <x:c r="U1025" s="2"/>
      <x:c r="V1025" s="2"/>
      <x:c r="W1025" s="2"/>
      <x:c r="X1025" s="2"/>
      <x:c r="Y1025" s="2"/>
      <x:c r="Z1025" s="2"/>
      <x:c r="AA1025" s="2"/>
      <x:c r="AB1025" s="2"/>
      <x:c r="AC1025" s="2"/>
      <x:c r="AD1025" s="2"/>
      <x:c r="AE1025" s="2"/>
      <x:c r="AF1025" s="2"/>
      <x:c r="AG1025" s="2"/>
      <x:c r="AH1025" s="2"/>
      <x:c r="AI1025" s="2"/>
      <x:c r="AJ1025" s="2"/>
      <x:c r="AK1025" s="2"/>
      <x:c r="AL1025" s="2"/>
      <x:c r="AM1025" s="2"/>
      <x:c r="AN1025" s="2"/>
      <x:c r="AO1025" s="2"/>
      <x:c r="AP1025" s="2"/>
      <x:c r="AQ1025" s="2"/>
      <x:c r="AR1025" s="2"/>
      <x:c r="AS1025" s="2"/>
    </x:row>
    <x:row r="1026">
      <x:c r="B1026" s="2"/>
      <x:c r="C1026" s="2"/>
      <x:c r="D1026" s="2"/>
      <x:c r="E1026" s="2"/>
      <x:c r="F1026" s="2"/>
      <x:c r="G1026" s="2"/>
      <x:c r="H1026" s="2"/>
      <x:c r="I1026" s="2"/>
      <x:c r="J1026" s="2"/>
      <x:c r="K1026" s="2"/>
      <x:c r="L1026" s="2"/>
      <x:c r="M1026" s="2"/>
      <x:c r="N1026" s="2"/>
      <x:c r="O1026" s="2"/>
      <x:c r="P1026" s="2"/>
      <x:c r="Q1026" s="2"/>
      <x:c r="R1026" s="2"/>
      <x:c r="S1026" s="2"/>
      <x:c r="T1026" s="2"/>
      <x:c r="U1026" s="2"/>
      <x:c r="V1026" s="2"/>
      <x:c r="W1026" s="2"/>
      <x:c r="X1026" s="2"/>
      <x:c r="Y1026" s="2"/>
      <x:c r="Z1026" s="2"/>
      <x:c r="AA1026" s="2"/>
      <x:c r="AB1026" s="2"/>
      <x:c r="AC1026" s="2"/>
      <x:c r="AD1026" s="2"/>
      <x:c r="AE1026" s="2"/>
      <x:c r="AF1026" s="2"/>
      <x:c r="AG1026" s="2"/>
      <x:c r="AH1026" s="2"/>
      <x:c r="AI1026" s="2"/>
      <x:c r="AJ1026" s="2"/>
      <x:c r="AK1026" s="2"/>
      <x:c r="AL1026" s="2"/>
      <x:c r="AM1026" s="2"/>
      <x:c r="AN1026" s="2"/>
      <x:c r="AO1026" s="2"/>
      <x:c r="AP1026" s="2"/>
      <x:c r="AQ1026" s="2"/>
      <x:c r="AR1026" s="2"/>
      <x:c r="AS1026" s="2"/>
    </x:row>
    <x:row r="1027">
      <x:c r="B1027" s="2"/>
      <x:c r="C1027" s="2"/>
      <x:c r="D1027" s="2"/>
      <x:c r="E1027" s="2"/>
      <x:c r="F1027" s="2"/>
      <x:c r="G1027" s="2"/>
      <x:c r="H1027" s="2"/>
      <x:c r="I1027" s="2"/>
      <x:c r="J1027" s="2"/>
      <x:c r="K1027" s="2"/>
      <x:c r="L1027" s="2"/>
      <x:c r="M1027" s="2"/>
      <x:c r="N1027" s="2"/>
      <x:c r="O1027" s="2"/>
      <x:c r="P1027" s="2"/>
      <x:c r="Q1027" s="2"/>
      <x:c r="R1027" s="2"/>
      <x:c r="S1027" s="2"/>
      <x:c r="T1027" s="2"/>
      <x:c r="U1027" s="2"/>
      <x:c r="V1027" s="2"/>
      <x:c r="W1027" s="2"/>
      <x:c r="X1027" s="2"/>
      <x:c r="Y1027" s="2"/>
      <x:c r="Z1027" s="2"/>
      <x:c r="AA1027" s="2"/>
      <x:c r="AB1027" s="2"/>
      <x:c r="AC1027" s="2"/>
      <x:c r="AD1027" s="2"/>
      <x:c r="AE1027" s="2"/>
      <x:c r="AF1027" s="2"/>
      <x:c r="AG1027" s="2"/>
      <x:c r="AH1027" s="2"/>
      <x:c r="AI1027" s="2"/>
      <x:c r="AJ1027" s="2"/>
      <x:c r="AK1027" s="2"/>
      <x:c r="AL1027" s="2"/>
      <x:c r="AM1027" s="2"/>
      <x:c r="AN1027" s="2"/>
      <x:c r="AO1027" s="2"/>
      <x:c r="AP1027" s="2"/>
      <x:c r="AQ1027" s="2"/>
      <x:c r="AR1027" s="2"/>
      <x:c r="AS1027" s="2"/>
    </x:row>
    <x:row r="1028">
      <x:c r="B1028" s="2"/>
      <x:c r="C1028" s="2"/>
      <x:c r="D1028" s="2"/>
      <x:c r="E1028" s="2"/>
      <x:c r="F1028" s="2"/>
      <x:c r="G1028" s="2"/>
      <x:c r="H1028" s="2"/>
      <x:c r="I1028" s="2"/>
      <x:c r="J1028" s="2"/>
      <x:c r="K1028" s="2"/>
      <x:c r="L1028" s="2"/>
      <x:c r="M1028" s="2"/>
      <x:c r="N1028" s="2"/>
      <x:c r="O1028" s="2"/>
      <x:c r="P1028" s="2"/>
      <x:c r="Q1028" s="2"/>
      <x:c r="R1028" s="2"/>
      <x:c r="S1028" s="2"/>
      <x:c r="T1028" s="2"/>
      <x:c r="U1028" s="2"/>
      <x:c r="V1028" s="2"/>
      <x:c r="W1028" s="2"/>
      <x:c r="X1028" s="2"/>
      <x:c r="Y1028" s="2"/>
      <x:c r="Z1028" s="2"/>
      <x:c r="AA1028" s="2"/>
      <x:c r="AB1028" s="2"/>
      <x:c r="AC1028" s="2"/>
      <x:c r="AD1028" s="2"/>
      <x:c r="AE1028" s="2"/>
      <x:c r="AF1028" s="2"/>
      <x:c r="AG1028" s="2"/>
      <x:c r="AH1028" s="2"/>
      <x:c r="AI1028" s="2"/>
      <x:c r="AJ1028" s="2"/>
      <x:c r="AK1028" s="2"/>
      <x:c r="AL1028" s="2"/>
      <x:c r="AM1028" s="2"/>
      <x:c r="AN1028" s="2"/>
      <x:c r="AO1028" s="2"/>
      <x:c r="AP1028" s="2"/>
      <x:c r="AQ1028" s="2"/>
      <x:c r="AR1028" s="2"/>
      <x:c r="AS1028" s="2"/>
    </x:row>
    <x:row r="1029">
      <x:c r="B1029" s="2"/>
      <x:c r="C1029" s="2"/>
      <x:c r="D1029" s="2"/>
      <x:c r="E1029" s="2"/>
      <x:c r="F1029" s="2"/>
      <x:c r="G1029" s="2"/>
      <x:c r="H1029" s="2"/>
      <x:c r="I1029" s="2"/>
      <x:c r="J1029" s="2"/>
      <x:c r="K1029" s="2"/>
      <x:c r="L1029" s="2"/>
      <x:c r="M1029" s="2"/>
      <x:c r="N1029" s="2"/>
      <x:c r="O1029" s="2"/>
      <x:c r="P1029" s="2"/>
      <x:c r="Q1029" s="2"/>
      <x:c r="R1029" s="2"/>
      <x:c r="S1029" s="2"/>
      <x:c r="T1029" s="2"/>
      <x:c r="U1029" s="2"/>
      <x:c r="V1029" s="2"/>
      <x:c r="W1029" s="2"/>
      <x:c r="X1029" s="2"/>
      <x:c r="Y1029" s="2"/>
      <x:c r="Z1029" s="2"/>
      <x:c r="AA1029" s="2"/>
      <x:c r="AB1029" s="2"/>
      <x:c r="AC1029" s="2"/>
      <x:c r="AD1029" s="2"/>
      <x:c r="AE1029" s="2"/>
      <x:c r="AF1029" s="2"/>
      <x:c r="AG1029" s="2"/>
      <x:c r="AH1029" s="2"/>
      <x:c r="AI1029" s="2"/>
      <x:c r="AJ1029" s="2"/>
      <x:c r="AK1029" s="2"/>
      <x:c r="AL1029" s="2"/>
      <x:c r="AM1029" s="2"/>
      <x:c r="AN1029" s="2"/>
      <x:c r="AO1029" s="2"/>
      <x:c r="AP1029" s="2"/>
      <x:c r="AQ1029" s="2"/>
      <x:c r="AR1029" s="2"/>
      <x:c r="AS1029" s="2"/>
    </x:row>
    <x:row r="1030">
      <x:c r="B1030" s="2"/>
      <x:c r="C1030" s="2"/>
      <x:c r="D1030" s="2"/>
      <x:c r="E1030" s="2"/>
      <x:c r="F1030" s="2"/>
      <x:c r="G1030" s="2"/>
      <x:c r="H1030" s="2"/>
      <x:c r="I1030" s="2"/>
      <x:c r="J1030" s="2"/>
      <x:c r="K1030" s="2"/>
      <x:c r="L1030" s="2"/>
      <x:c r="M1030" s="2"/>
      <x:c r="N1030" s="2"/>
      <x:c r="O1030" s="2"/>
      <x:c r="P1030" s="2"/>
      <x:c r="Q1030" s="2"/>
      <x:c r="R1030" s="2"/>
      <x:c r="S1030" s="2"/>
      <x:c r="T1030" s="2"/>
      <x:c r="U1030" s="2"/>
      <x:c r="V1030" s="2"/>
      <x:c r="W1030" s="2"/>
      <x:c r="X1030" s="2"/>
      <x:c r="Y1030" s="2"/>
      <x:c r="Z1030" s="2"/>
      <x:c r="AA1030" s="2"/>
      <x:c r="AB1030" s="2"/>
      <x:c r="AC1030" s="2"/>
      <x:c r="AD1030" s="2"/>
      <x:c r="AE1030" s="2"/>
      <x:c r="AF1030" s="2"/>
      <x:c r="AG1030" s="2"/>
      <x:c r="AH1030" s="2"/>
      <x:c r="AI1030" s="2"/>
      <x:c r="AJ1030" s="2"/>
      <x:c r="AK1030" s="2"/>
      <x:c r="AL1030" s="2"/>
      <x:c r="AM1030" s="2"/>
      <x:c r="AN1030" s="2"/>
      <x:c r="AO1030" s="2"/>
      <x:c r="AP1030" s="2"/>
      <x:c r="AQ1030" s="2"/>
      <x:c r="AR1030" s="2"/>
      <x:c r="AS1030" s="2"/>
    </x:row>
    <x:row r="1031">
      <x:c r="B1031" s="2"/>
      <x:c r="C1031" s="2"/>
      <x:c r="D1031" s="2"/>
      <x:c r="E1031" s="2"/>
      <x:c r="F1031" s="2"/>
      <x:c r="G1031" s="2"/>
      <x:c r="H1031" s="2"/>
      <x:c r="I1031" s="2"/>
      <x:c r="J1031" s="2"/>
      <x:c r="K1031" s="2"/>
      <x:c r="L1031" s="2"/>
      <x:c r="M1031" s="2"/>
      <x:c r="N1031" s="2"/>
      <x:c r="O1031" s="2"/>
      <x:c r="P1031" s="2"/>
      <x:c r="Q1031" s="2"/>
      <x:c r="R1031" s="2"/>
      <x:c r="S1031" s="2"/>
      <x:c r="T1031" s="2"/>
      <x:c r="U1031" s="2"/>
      <x:c r="V1031" s="2"/>
      <x:c r="W1031" s="2"/>
      <x:c r="X1031" s="2"/>
      <x:c r="Y1031" s="2"/>
      <x:c r="Z1031" s="2"/>
      <x:c r="AA1031" s="2"/>
      <x:c r="AB1031" s="2"/>
      <x:c r="AC1031" s="2"/>
      <x:c r="AD1031" s="2"/>
      <x:c r="AE1031" s="2"/>
      <x:c r="AF1031" s="2"/>
      <x:c r="AG1031" s="2"/>
      <x:c r="AH1031" s="2"/>
      <x:c r="AI1031" s="2"/>
      <x:c r="AJ1031" s="2"/>
      <x:c r="AK1031" s="2"/>
      <x:c r="AL1031" s="2"/>
      <x:c r="AM1031" s="2"/>
      <x:c r="AN1031" s="2"/>
      <x:c r="AO1031" s="2"/>
      <x:c r="AP1031" s="2"/>
      <x:c r="AQ1031" s="2"/>
      <x:c r="AR1031" s="2"/>
      <x:c r="AS1031" s="2"/>
    </x:row>
    <x:row r="1032">
      <x:c r="B1032" s="2"/>
      <x:c r="C1032" s="2"/>
      <x:c r="D1032" s="2"/>
      <x:c r="E1032" s="2"/>
      <x:c r="F1032" s="2"/>
      <x:c r="G1032" s="2"/>
      <x:c r="H1032" s="2"/>
      <x:c r="I1032" s="2"/>
      <x:c r="J1032" s="2"/>
      <x:c r="K1032" s="2"/>
      <x:c r="L1032" s="2"/>
      <x:c r="M1032" s="2"/>
      <x:c r="N1032" s="2"/>
      <x:c r="O1032" s="2"/>
      <x:c r="P1032" s="2"/>
      <x:c r="Q1032" s="2"/>
      <x:c r="R1032" s="2"/>
      <x:c r="S1032" s="2"/>
      <x:c r="T1032" s="2"/>
      <x:c r="U1032" s="2"/>
      <x:c r="V1032" s="2"/>
      <x:c r="W1032" s="2"/>
      <x:c r="X1032" s="2"/>
      <x:c r="Y1032" s="2"/>
      <x:c r="Z1032" s="2"/>
      <x:c r="AA1032" s="2"/>
      <x:c r="AB1032" s="2"/>
      <x:c r="AC1032" s="2"/>
      <x:c r="AD1032" s="2"/>
      <x:c r="AE1032" s="2"/>
      <x:c r="AF1032" s="2"/>
      <x:c r="AG1032" s="2"/>
      <x:c r="AH1032" s="2"/>
      <x:c r="AI1032" s="2"/>
      <x:c r="AJ1032" s="2"/>
      <x:c r="AK1032" s="2"/>
      <x:c r="AL1032" s="2"/>
      <x:c r="AM1032" s="2"/>
      <x:c r="AN1032" s="2"/>
      <x:c r="AO1032" s="2"/>
      <x:c r="AP1032" s="2"/>
      <x:c r="AQ1032" s="2"/>
      <x:c r="AR1032" s="2"/>
      <x:c r="AS1032" s="2"/>
    </x:row>
    <x:row r="1033">
      <x:c r="B1033" s="2"/>
      <x:c r="C1033" s="2"/>
      <x:c r="D1033" s="2"/>
      <x:c r="E1033" s="2"/>
      <x:c r="F1033" s="2"/>
      <x:c r="G1033" s="2"/>
      <x:c r="H1033" s="2"/>
      <x:c r="I1033" s="2"/>
      <x:c r="J1033" s="2"/>
      <x:c r="K1033" s="2"/>
      <x:c r="L1033" s="2"/>
      <x:c r="M1033" s="2"/>
      <x:c r="N1033" s="2"/>
      <x:c r="O1033" s="2"/>
      <x:c r="P1033" s="2"/>
      <x:c r="Q1033" s="2"/>
      <x:c r="R1033" s="2"/>
      <x:c r="S1033" s="2"/>
      <x:c r="T1033" s="2"/>
      <x:c r="U1033" s="2"/>
      <x:c r="V1033" s="2"/>
      <x:c r="W1033" s="2"/>
      <x:c r="X1033" s="2"/>
      <x:c r="Y1033" s="2"/>
      <x:c r="Z1033" s="2"/>
      <x:c r="AA1033" s="2"/>
      <x:c r="AB1033" s="2"/>
      <x:c r="AC1033" s="2"/>
      <x:c r="AD1033" s="2"/>
      <x:c r="AE1033" s="2"/>
      <x:c r="AF1033" s="2"/>
      <x:c r="AG1033" s="2"/>
      <x:c r="AH1033" s="2"/>
      <x:c r="AI1033" s="2"/>
      <x:c r="AJ1033" s="2"/>
      <x:c r="AK1033" s="2"/>
      <x:c r="AL1033" s="2"/>
      <x:c r="AM1033" s="2"/>
      <x:c r="AN1033" s="2"/>
      <x:c r="AO1033" s="2"/>
      <x:c r="AP1033" s="2"/>
      <x:c r="AQ1033" s="2"/>
      <x:c r="AR1033" s="2"/>
      <x:c r="AS1033" s="2"/>
    </x:row>
    <x:row r="1034">
      <x:c r="B1034" s="2"/>
      <x:c r="C1034" s="2"/>
      <x:c r="D1034" s="2"/>
      <x:c r="E1034" s="2"/>
      <x:c r="F1034" s="2"/>
      <x:c r="G1034" s="2"/>
      <x:c r="H1034" s="2"/>
      <x:c r="I1034" s="2"/>
      <x:c r="J1034" s="2"/>
      <x:c r="K1034" s="2"/>
      <x:c r="L1034" s="2"/>
      <x:c r="M1034" s="2"/>
      <x:c r="N1034" s="2"/>
      <x:c r="O1034" s="2"/>
      <x:c r="P1034" s="2"/>
      <x:c r="Q1034" s="2"/>
      <x:c r="R1034" s="2"/>
      <x:c r="S1034" s="2"/>
      <x:c r="T1034" s="2"/>
      <x:c r="U1034" s="2"/>
      <x:c r="V1034" s="2"/>
      <x:c r="W1034" s="2"/>
      <x:c r="X1034" s="2"/>
      <x:c r="Y1034" s="2"/>
      <x:c r="Z1034" s="2"/>
      <x:c r="AA1034" s="2"/>
      <x:c r="AB1034" s="2"/>
      <x:c r="AC1034" s="2"/>
      <x:c r="AD1034" s="2"/>
      <x:c r="AE1034" s="2"/>
      <x:c r="AF1034" s="2"/>
      <x:c r="AG1034" s="2"/>
      <x:c r="AH1034" s="2"/>
      <x:c r="AI1034" s="2"/>
      <x:c r="AJ1034" s="2"/>
      <x:c r="AK1034" s="2"/>
      <x:c r="AL1034" s="2"/>
      <x:c r="AM1034" s="2"/>
      <x:c r="AN1034" s="2"/>
      <x:c r="AO1034" s="2"/>
      <x:c r="AP1034" s="2"/>
      <x:c r="AQ1034" s="2"/>
      <x:c r="AR1034" s="2"/>
      <x:c r="AS1034" s="2"/>
    </x:row>
    <x:row r="1035">
      <x:c r="B1035" s="2"/>
      <x:c r="C1035" s="2"/>
      <x:c r="D1035" s="2"/>
      <x:c r="E1035" s="2"/>
      <x:c r="F1035" s="2"/>
      <x:c r="G1035" s="2"/>
      <x:c r="H1035" s="2"/>
      <x:c r="I1035" s="2"/>
      <x:c r="J1035" s="2"/>
      <x:c r="K1035" s="2"/>
      <x:c r="L1035" s="2"/>
      <x:c r="M1035" s="2"/>
      <x:c r="N1035" s="2"/>
      <x:c r="O1035" s="2"/>
      <x:c r="P1035" s="2"/>
      <x:c r="Q1035" s="2"/>
      <x:c r="R1035" s="2"/>
      <x:c r="S1035" s="2"/>
      <x:c r="T1035" s="2"/>
      <x:c r="U1035" s="2"/>
      <x:c r="V1035" s="2"/>
      <x:c r="W1035" s="2"/>
      <x:c r="X1035" s="2"/>
      <x:c r="Y1035" s="2"/>
      <x:c r="Z1035" s="2"/>
      <x:c r="AA1035" s="2"/>
      <x:c r="AB1035" s="2"/>
      <x:c r="AC1035" s="2"/>
      <x:c r="AD1035" s="2"/>
      <x:c r="AE1035" s="2"/>
      <x:c r="AF1035" s="2"/>
      <x:c r="AG1035" s="2"/>
      <x:c r="AH1035" s="2"/>
      <x:c r="AI1035" s="2"/>
      <x:c r="AJ1035" s="2"/>
      <x:c r="AK1035" s="2"/>
      <x:c r="AL1035" s="2"/>
      <x:c r="AM1035" s="2"/>
      <x:c r="AN1035" s="2"/>
      <x:c r="AO1035" s="2"/>
      <x:c r="AP1035" s="2"/>
      <x:c r="AQ1035" s="2"/>
      <x:c r="AR1035" s="2"/>
      <x:c r="AS1035" s="2"/>
    </x:row>
    <x:row r="1036">
      <x:c r="B1036" s="2"/>
      <x:c r="C1036" s="2"/>
      <x:c r="D1036" s="2"/>
      <x:c r="E1036" s="2"/>
      <x:c r="F1036" s="2"/>
      <x:c r="G1036" s="2"/>
      <x:c r="H1036" s="2"/>
      <x:c r="I1036" s="2"/>
      <x:c r="J1036" s="2"/>
      <x:c r="K1036" s="2"/>
      <x:c r="L1036" s="2"/>
      <x:c r="M1036" s="2"/>
      <x:c r="N1036" s="2"/>
      <x:c r="O1036" s="2"/>
      <x:c r="P1036" s="2"/>
      <x:c r="Q1036" s="2"/>
      <x:c r="R1036" s="2"/>
      <x:c r="S1036" s="2"/>
      <x:c r="T1036" s="2"/>
      <x:c r="U1036" s="2"/>
      <x:c r="V1036" s="2"/>
      <x:c r="W1036" s="2"/>
      <x:c r="X1036" s="2"/>
      <x:c r="Y1036" s="2"/>
      <x:c r="Z1036" s="2"/>
      <x:c r="AA1036" s="2"/>
      <x:c r="AB1036" s="2"/>
      <x:c r="AC1036" s="2"/>
      <x:c r="AD1036" s="2"/>
      <x:c r="AE1036" s="2"/>
      <x:c r="AF1036" s="2"/>
      <x:c r="AG1036" s="2"/>
      <x:c r="AH1036" s="2"/>
      <x:c r="AI1036" s="2"/>
      <x:c r="AJ1036" s="2"/>
      <x:c r="AK1036" s="2"/>
      <x:c r="AL1036" s="2"/>
      <x:c r="AM1036" s="2"/>
      <x:c r="AN1036" s="2"/>
      <x:c r="AO1036" s="2"/>
      <x:c r="AP1036" s="2"/>
      <x:c r="AQ1036" s="2"/>
      <x:c r="AR1036" s="2"/>
      <x:c r="AS1036" s="2"/>
    </x:row>
    <x:row r="1037">
      <x:c r="B1037" s="2"/>
      <x:c r="C1037" s="2"/>
      <x:c r="D1037" s="2"/>
      <x:c r="E1037" s="2"/>
      <x:c r="F1037" s="2"/>
      <x:c r="G1037" s="2"/>
      <x:c r="H1037" s="2"/>
      <x:c r="I1037" s="2"/>
      <x:c r="J1037" s="2"/>
      <x:c r="K1037" s="2"/>
      <x:c r="L1037" s="2"/>
      <x:c r="M1037" s="2"/>
      <x:c r="N1037" s="2"/>
      <x:c r="O1037" s="2"/>
      <x:c r="P1037" s="2"/>
      <x:c r="Q1037" s="2"/>
      <x:c r="R1037" s="2"/>
      <x:c r="S1037" s="2"/>
      <x:c r="T1037" s="2"/>
      <x:c r="U1037" s="2"/>
      <x:c r="V1037" s="2"/>
      <x:c r="W1037" s="2"/>
      <x:c r="X1037" s="2"/>
      <x:c r="Y1037" s="2"/>
      <x:c r="Z1037" s="2"/>
      <x:c r="AA1037" s="2"/>
      <x:c r="AB1037" s="2"/>
      <x:c r="AC1037" s="2"/>
      <x:c r="AD1037" s="2"/>
      <x:c r="AE1037" s="2"/>
      <x:c r="AF1037" s="2"/>
      <x:c r="AG1037" s="2"/>
      <x:c r="AH1037" s="2"/>
      <x:c r="AI1037" s="2"/>
      <x:c r="AJ1037" s="2"/>
      <x:c r="AK1037" s="2"/>
      <x:c r="AL1037" s="2"/>
      <x:c r="AM1037" s="2"/>
      <x:c r="AN1037" s="2"/>
      <x:c r="AO1037" s="2"/>
      <x:c r="AP1037" s="2"/>
      <x:c r="AQ1037" s="2"/>
      <x:c r="AR1037" s="2"/>
      <x:c r="AS1037" s="2"/>
    </x:row>
    <x:row r="1038">
      <x:c r="B1038" s="2"/>
      <x:c r="C1038" s="2"/>
      <x:c r="D1038" s="2"/>
      <x:c r="E1038" s="2"/>
      <x:c r="F1038" s="2"/>
      <x:c r="G1038" s="2"/>
      <x:c r="H1038" s="2"/>
      <x:c r="I1038" s="2"/>
      <x:c r="J1038" s="2"/>
      <x:c r="K1038" s="2"/>
      <x:c r="L1038" s="2"/>
      <x:c r="M1038" s="2"/>
      <x:c r="N1038" s="2"/>
      <x:c r="O1038" s="2"/>
      <x:c r="P1038" s="2"/>
      <x:c r="Q1038" s="2"/>
      <x:c r="R1038" s="2"/>
      <x:c r="S1038" s="2"/>
      <x:c r="T1038" s="2"/>
      <x:c r="U1038" s="2"/>
      <x:c r="V1038" s="2"/>
      <x:c r="W1038" s="2"/>
      <x:c r="X1038" s="2"/>
      <x:c r="Y1038" s="2"/>
      <x:c r="Z1038" s="2"/>
      <x:c r="AA1038" s="2"/>
      <x:c r="AB1038" s="2"/>
      <x:c r="AC1038" s="2"/>
      <x:c r="AD1038" s="2"/>
      <x:c r="AE1038" s="2"/>
      <x:c r="AF1038" s="2"/>
      <x:c r="AG1038" s="2"/>
      <x:c r="AH1038" s="2"/>
      <x:c r="AI1038" s="2"/>
      <x:c r="AJ1038" s="2"/>
      <x:c r="AK1038" s="2"/>
      <x:c r="AL1038" s="2"/>
      <x:c r="AM1038" s="2"/>
      <x:c r="AN1038" s="2"/>
      <x:c r="AO1038" s="2"/>
      <x:c r="AP1038" s="2"/>
      <x:c r="AQ1038" s="2"/>
      <x:c r="AR1038" s="2"/>
      <x:c r="AS1038" s="2"/>
    </x:row>
    <x:row r="1039">
      <x:c r="B1039" s="2"/>
      <x:c r="C1039" s="2"/>
      <x:c r="D1039" s="2"/>
      <x:c r="E1039" s="2"/>
      <x:c r="F1039" s="2"/>
      <x:c r="G1039" s="2"/>
      <x:c r="H1039" s="2"/>
      <x:c r="I1039" s="2"/>
      <x:c r="J1039" s="2"/>
      <x:c r="K1039" s="2"/>
      <x:c r="L1039" s="2"/>
      <x:c r="M1039" s="2"/>
      <x:c r="N1039" s="2"/>
      <x:c r="O1039" s="2"/>
      <x:c r="P1039" s="2"/>
      <x:c r="Q1039" s="2"/>
      <x:c r="R1039" s="2"/>
      <x:c r="S1039" s="2"/>
      <x:c r="T1039" s="2"/>
      <x:c r="U1039" s="2"/>
      <x:c r="V1039" s="2"/>
      <x:c r="W1039" s="2"/>
      <x:c r="X1039" s="2"/>
      <x:c r="Y1039" s="2"/>
      <x:c r="Z1039" s="2"/>
      <x:c r="AA1039" s="2"/>
      <x:c r="AB1039" s="2"/>
      <x:c r="AC1039" s="2"/>
      <x:c r="AD1039" s="2"/>
      <x:c r="AE1039" s="2"/>
      <x:c r="AF1039" s="2"/>
      <x:c r="AG1039" s="2"/>
      <x:c r="AH1039" s="2"/>
      <x:c r="AI1039" s="2"/>
      <x:c r="AJ1039" s="2"/>
      <x:c r="AK1039" s="2"/>
      <x:c r="AL1039" s="2"/>
      <x:c r="AM1039" s="2"/>
      <x:c r="AN1039" s="2"/>
      <x:c r="AO1039" s="2"/>
      <x:c r="AP1039" s="2"/>
      <x:c r="AQ1039" s="2"/>
      <x:c r="AR1039" s="2"/>
      <x:c r="AS1039" s="2"/>
    </x:row>
    <x:row r="1040">
      <x:c r="B1040" s="2"/>
      <x:c r="C1040" s="2"/>
      <x:c r="D1040" s="2"/>
      <x:c r="E1040" s="2"/>
      <x:c r="F1040" s="2"/>
      <x:c r="G1040" s="2"/>
      <x:c r="H1040" s="2"/>
      <x:c r="I1040" s="2"/>
      <x:c r="J1040" s="2"/>
      <x:c r="K1040" s="2"/>
      <x:c r="L1040" s="2"/>
      <x:c r="M1040" s="2"/>
      <x:c r="N1040" s="2"/>
      <x:c r="O1040" s="2"/>
      <x:c r="P1040" s="2"/>
      <x:c r="Q1040" s="2"/>
      <x:c r="R1040" s="2"/>
      <x:c r="S1040" s="2"/>
      <x:c r="T1040" s="2"/>
      <x:c r="U1040" s="2"/>
      <x:c r="V1040" s="2"/>
      <x:c r="W1040" s="2"/>
      <x:c r="X1040" s="2"/>
      <x:c r="Y1040" s="2"/>
      <x:c r="Z1040" s="2"/>
      <x:c r="AA1040" s="2"/>
      <x:c r="AB1040" s="2"/>
      <x:c r="AC1040" s="2"/>
      <x:c r="AD1040" s="2"/>
      <x:c r="AE1040" s="2"/>
      <x:c r="AF1040" s="2"/>
      <x:c r="AG1040" s="2"/>
      <x:c r="AH1040" s="2"/>
      <x:c r="AI1040" s="2"/>
      <x:c r="AJ1040" s="2"/>
      <x:c r="AK1040" s="2"/>
      <x:c r="AL1040" s="2"/>
      <x:c r="AM1040" s="2"/>
      <x:c r="AN1040" s="2"/>
      <x:c r="AO1040" s="2"/>
      <x:c r="AP1040" s="2"/>
      <x:c r="AQ1040" s="2"/>
      <x:c r="AR1040" s="2"/>
      <x:c r="AS1040" s="2"/>
    </x:row>
    <x:row r="1041">
      <x:c r="B1041" s="2"/>
      <x:c r="C1041" s="2"/>
      <x:c r="D1041" s="2"/>
      <x:c r="E1041" s="2"/>
      <x:c r="F1041" s="2"/>
      <x:c r="G1041" s="2"/>
      <x:c r="H1041" s="2"/>
      <x:c r="I1041" s="2"/>
      <x:c r="J1041" s="2"/>
      <x:c r="K1041" s="2"/>
      <x:c r="L1041" s="2"/>
      <x:c r="M1041" s="2"/>
      <x:c r="N1041" s="2"/>
      <x:c r="O1041" s="2"/>
      <x:c r="P1041" s="2"/>
      <x:c r="Q1041" s="2"/>
      <x:c r="R1041" s="2"/>
      <x:c r="S1041" s="2"/>
      <x:c r="T1041" s="2"/>
      <x:c r="U1041" s="2"/>
      <x:c r="V1041" s="2"/>
      <x:c r="W1041" s="2"/>
      <x:c r="X1041" s="2"/>
      <x:c r="Y1041" s="2"/>
      <x:c r="Z1041" s="2"/>
      <x:c r="AA1041" s="2"/>
      <x:c r="AB1041" s="2"/>
      <x:c r="AC1041" s="2"/>
      <x:c r="AD1041" s="2"/>
      <x:c r="AE1041" s="2"/>
      <x:c r="AF1041" s="2"/>
      <x:c r="AG1041" s="2"/>
      <x:c r="AH1041" s="2"/>
      <x:c r="AI1041" s="2"/>
      <x:c r="AJ1041" s="2"/>
      <x:c r="AK1041" s="2"/>
      <x:c r="AL1041" s="2"/>
      <x:c r="AM1041" s="2"/>
      <x:c r="AN1041" s="2"/>
      <x:c r="AO1041" s="2"/>
      <x:c r="AP1041" s="2"/>
      <x:c r="AQ1041" s="2"/>
      <x:c r="AR1041" s="2"/>
      <x:c r="AS1041" s="2"/>
    </x:row>
    <x:row r="1042">
      <x:c r="B1042" s="2"/>
      <x:c r="C1042" s="2"/>
      <x:c r="D1042" s="2"/>
      <x:c r="E1042" s="2"/>
      <x:c r="F1042" s="2"/>
      <x:c r="G1042" s="2"/>
      <x:c r="H1042" s="2"/>
      <x:c r="I1042" s="2"/>
      <x:c r="J1042" s="2"/>
      <x:c r="K1042" s="2"/>
      <x:c r="L1042" s="2"/>
      <x:c r="M1042" s="2"/>
      <x:c r="N1042" s="2"/>
      <x:c r="O1042" s="2"/>
      <x:c r="P1042" s="2"/>
      <x:c r="Q1042" s="2"/>
      <x:c r="R1042" s="2"/>
      <x:c r="S1042" s="2"/>
      <x:c r="T1042" s="2"/>
      <x:c r="U1042" s="2"/>
      <x:c r="V1042" s="2"/>
      <x:c r="W1042" s="2"/>
      <x:c r="X1042" s="2"/>
      <x:c r="Y1042" s="2"/>
      <x:c r="Z1042" s="2"/>
      <x:c r="AA1042" s="2"/>
      <x:c r="AB1042" s="2"/>
      <x:c r="AC1042" s="2"/>
      <x:c r="AD1042" s="2"/>
      <x:c r="AE1042" s="2"/>
      <x:c r="AF1042" s="2"/>
      <x:c r="AG1042" s="2"/>
      <x:c r="AH1042" s="2"/>
      <x:c r="AI1042" s="2"/>
      <x:c r="AJ1042" s="2"/>
      <x:c r="AK1042" s="2"/>
      <x:c r="AL1042" s="2"/>
      <x:c r="AM1042" s="2"/>
      <x:c r="AN1042" s="2"/>
      <x:c r="AO1042" s="2"/>
      <x:c r="AP1042" s="2"/>
      <x:c r="AQ1042" s="2"/>
      <x:c r="AR1042" s="2"/>
      <x:c r="AS1042" s="2"/>
    </x:row>
    <x:row r="1043">
      <x:c r="B1043" s="2"/>
      <x:c r="C1043" s="2"/>
      <x:c r="D1043" s="2"/>
      <x:c r="E1043" s="2"/>
      <x:c r="F1043" s="2"/>
      <x:c r="G1043" s="2"/>
      <x:c r="H1043" s="2"/>
      <x:c r="I1043" s="2"/>
      <x:c r="J1043" s="2"/>
      <x:c r="K1043" s="2"/>
      <x:c r="L1043" s="2"/>
      <x:c r="M1043" s="2"/>
      <x:c r="N1043" s="2"/>
      <x:c r="O1043" s="2"/>
      <x:c r="P1043" s="2"/>
      <x:c r="Q1043" s="2"/>
      <x:c r="R1043" s="2"/>
      <x:c r="S1043" s="2"/>
      <x:c r="T1043" s="2"/>
      <x:c r="U1043" s="2"/>
      <x:c r="V1043" s="2"/>
      <x:c r="W1043" s="2"/>
      <x:c r="X1043" s="2"/>
      <x:c r="Y1043" s="2"/>
      <x:c r="Z1043" s="2"/>
      <x:c r="AA1043" s="2"/>
      <x:c r="AB1043" s="2"/>
      <x:c r="AC1043" s="2"/>
      <x:c r="AD1043" s="2"/>
      <x:c r="AE1043" s="2"/>
      <x:c r="AF1043" s="2"/>
      <x:c r="AG1043" s="2"/>
      <x:c r="AH1043" s="2"/>
      <x:c r="AI1043" s="2"/>
      <x:c r="AJ1043" s="2"/>
      <x:c r="AK1043" s="2"/>
      <x:c r="AL1043" s="2"/>
      <x:c r="AM1043" s="2"/>
      <x:c r="AN1043" s="2"/>
      <x:c r="AO1043" s="2"/>
      <x:c r="AP1043" s="2"/>
      <x:c r="AQ1043" s="2"/>
      <x:c r="AR1043" s="2"/>
      <x:c r="AS1043" s="2"/>
    </x:row>
    <x:row r="1044">
      <x:c r="B1044" s="2"/>
      <x:c r="C1044" s="2"/>
      <x:c r="D1044" s="2"/>
      <x:c r="E1044" s="2"/>
      <x:c r="F1044" s="2"/>
      <x:c r="G1044" s="2"/>
      <x:c r="H1044" s="2"/>
      <x:c r="I1044" s="2"/>
      <x:c r="J1044" s="2"/>
      <x:c r="K1044" s="2"/>
      <x:c r="L1044" s="2"/>
      <x:c r="M1044" s="2"/>
      <x:c r="N1044" s="2"/>
      <x:c r="O1044" s="2"/>
      <x:c r="P1044" s="2"/>
      <x:c r="Q1044" s="2"/>
      <x:c r="R1044" s="2"/>
      <x:c r="S1044" s="2"/>
      <x:c r="T1044" s="2"/>
      <x:c r="U1044" s="2"/>
      <x:c r="V1044" s="2"/>
      <x:c r="W1044" s="2"/>
      <x:c r="X1044" s="2"/>
      <x:c r="Y1044" s="2"/>
      <x:c r="Z1044" s="2"/>
      <x:c r="AA1044" s="2"/>
      <x:c r="AB1044" s="2"/>
      <x:c r="AC1044" s="2"/>
      <x:c r="AD1044" s="2"/>
      <x:c r="AE1044" s="2"/>
      <x:c r="AF1044" s="2"/>
      <x:c r="AG1044" s="2"/>
      <x:c r="AH1044" s="2"/>
      <x:c r="AI1044" s="2"/>
      <x:c r="AJ1044" s="2"/>
      <x:c r="AK1044" s="2"/>
      <x:c r="AL1044" s="2"/>
      <x:c r="AM1044" s="2"/>
      <x:c r="AN1044" s="2"/>
      <x:c r="AO1044" s="2"/>
      <x:c r="AP1044" s="2"/>
      <x:c r="AQ1044" s="2"/>
      <x:c r="AR1044" s="2"/>
      <x:c r="AS1044" s="2"/>
    </x:row>
    <x:row r="1045">
      <x:c r="B1045" s="2"/>
      <x:c r="C1045" s="2"/>
      <x:c r="D1045" s="2"/>
      <x:c r="E1045" s="2"/>
      <x:c r="F1045" s="2"/>
      <x:c r="G1045" s="2"/>
      <x:c r="H1045" s="2"/>
      <x:c r="I1045" s="2"/>
      <x:c r="J1045" s="2"/>
      <x:c r="K1045" s="2"/>
      <x:c r="L1045" s="2"/>
      <x:c r="M1045" s="2"/>
      <x:c r="N1045" s="2"/>
      <x:c r="O1045" s="2"/>
      <x:c r="P1045" s="2"/>
      <x:c r="Q1045" s="2"/>
      <x:c r="R1045" s="2"/>
      <x:c r="S1045" s="2"/>
      <x:c r="T1045" s="2"/>
      <x:c r="U1045" s="2"/>
      <x:c r="V1045" s="2"/>
      <x:c r="W1045" s="2"/>
      <x:c r="X1045" s="2"/>
      <x:c r="Y1045" s="2"/>
      <x:c r="Z1045" s="2"/>
      <x:c r="AA1045" s="2"/>
      <x:c r="AB1045" s="2"/>
      <x:c r="AC1045" s="2"/>
      <x:c r="AD1045" s="2"/>
      <x:c r="AE1045" s="2"/>
      <x:c r="AF1045" s="2"/>
      <x:c r="AG1045" s="2"/>
      <x:c r="AH1045" s="2"/>
      <x:c r="AI1045" s="2"/>
      <x:c r="AJ1045" s="2"/>
      <x:c r="AK1045" s="2"/>
      <x:c r="AL1045" s="2"/>
      <x:c r="AM1045" s="2"/>
      <x:c r="AN1045" s="2"/>
      <x:c r="AO1045" s="2"/>
      <x:c r="AP1045" s="2"/>
      <x:c r="AQ1045" s="2"/>
      <x:c r="AR1045" s="2"/>
      <x:c r="AS1045" s="2"/>
    </x:row>
    <x:row r="1046">
      <x:c r="B1046" s="2"/>
      <x:c r="C1046" s="2"/>
      <x:c r="D1046" s="2"/>
      <x:c r="E1046" s="2"/>
      <x:c r="F1046" s="2"/>
      <x:c r="G1046" s="2"/>
      <x:c r="H1046" s="2"/>
      <x:c r="I1046" s="2"/>
      <x:c r="J1046" s="2"/>
      <x:c r="K1046" s="2"/>
      <x:c r="L1046" s="2"/>
      <x:c r="M1046" s="2"/>
      <x:c r="N1046" s="2"/>
      <x:c r="O1046" s="2"/>
      <x:c r="P1046" s="2"/>
      <x:c r="Q1046" s="2"/>
      <x:c r="R1046" s="2"/>
      <x:c r="S1046" s="2"/>
      <x:c r="T1046" s="2"/>
      <x:c r="U1046" s="2"/>
      <x:c r="V1046" s="2"/>
      <x:c r="W1046" s="2"/>
      <x:c r="X1046" s="2"/>
      <x:c r="Y1046" s="2"/>
      <x:c r="Z1046" s="2"/>
      <x:c r="AA1046" s="2"/>
      <x:c r="AB1046" s="2"/>
      <x:c r="AC1046" s="2"/>
      <x:c r="AD1046" s="2"/>
      <x:c r="AE1046" s="2"/>
      <x:c r="AF1046" s="2"/>
      <x:c r="AG1046" s="2"/>
      <x:c r="AH1046" s="2"/>
      <x:c r="AI1046" s="2"/>
      <x:c r="AJ1046" s="2"/>
      <x:c r="AK1046" s="2"/>
      <x:c r="AL1046" s="2"/>
      <x:c r="AM1046" s="2"/>
      <x:c r="AN1046" s="2"/>
      <x:c r="AO1046" s="2"/>
      <x:c r="AP1046" s="2"/>
      <x:c r="AQ1046" s="2"/>
      <x:c r="AR1046" s="2"/>
      <x:c r="AS1046" s="2"/>
    </x:row>
    <x:row r="1047">
      <x:c r="B1047" s="2"/>
      <x:c r="C1047" s="2"/>
      <x:c r="D1047" s="2"/>
      <x:c r="E1047" s="2"/>
      <x:c r="F1047" s="2"/>
      <x:c r="G1047" s="2"/>
      <x:c r="H1047" s="2"/>
      <x:c r="I1047" s="2"/>
      <x:c r="J1047" s="2"/>
      <x:c r="K1047" s="2"/>
      <x:c r="L1047" s="2"/>
      <x:c r="M1047" s="2"/>
      <x:c r="N1047" s="2"/>
      <x:c r="O1047" s="2"/>
      <x:c r="P1047" s="2"/>
      <x:c r="Q1047" s="2"/>
      <x:c r="R1047" s="2"/>
      <x:c r="S1047" s="2"/>
      <x:c r="T1047" s="2"/>
      <x:c r="U1047" s="2"/>
      <x:c r="V1047" s="2"/>
      <x:c r="W1047" s="2"/>
      <x:c r="X1047" s="2"/>
      <x:c r="Y1047" s="2"/>
      <x:c r="Z1047" s="2"/>
      <x:c r="AA1047" s="2"/>
      <x:c r="AB1047" s="2"/>
      <x:c r="AC1047" s="2"/>
      <x:c r="AD1047" s="2"/>
      <x:c r="AE1047" s="2"/>
      <x:c r="AF1047" s="2"/>
      <x:c r="AG1047" s="2"/>
      <x:c r="AH1047" s="2"/>
      <x:c r="AI1047" s="2"/>
      <x:c r="AJ1047" s="2"/>
      <x:c r="AK1047" s="2"/>
      <x:c r="AL1047" s="2"/>
      <x:c r="AM1047" s="2"/>
      <x:c r="AN1047" s="2"/>
      <x:c r="AO1047" s="2"/>
      <x:c r="AP1047" s="2"/>
      <x:c r="AQ1047" s="2"/>
      <x:c r="AR1047" s="2"/>
      <x:c r="AS1047" s="2"/>
    </x:row>
    <x:row r="1048">
      <x:c r="B1048" s="2"/>
      <x:c r="C1048" s="2"/>
      <x:c r="D1048" s="2"/>
      <x:c r="E1048" s="2"/>
      <x:c r="F1048" s="2"/>
      <x:c r="G1048" s="2"/>
      <x:c r="H1048" s="2"/>
      <x:c r="I1048" s="2"/>
      <x:c r="J1048" s="2"/>
      <x:c r="K1048" s="2"/>
      <x:c r="L1048" s="2"/>
      <x:c r="M1048" s="2"/>
      <x:c r="N1048" s="2"/>
      <x:c r="O1048" s="2"/>
      <x:c r="P1048" s="2"/>
      <x:c r="Q1048" s="2"/>
      <x:c r="R1048" s="2"/>
      <x:c r="S1048" s="2"/>
      <x:c r="T1048" s="2"/>
      <x:c r="U1048" s="2"/>
      <x:c r="V1048" s="2"/>
      <x:c r="W1048" s="2"/>
      <x:c r="X1048" s="2"/>
      <x:c r="Y1048" s="2"/>
      <x:c r="Z1048" s="2"/>
      <x:c r="AA1048" s="2"/>
      <x:c r="AB1048" s="2"/>
      <x:c r="AC1048" s="2"/>
      <x:c r="AD1048" s="2"/>
      <x:c r="AE1048" s="2"/>
      <x:c r="AF1048" s="2"/>
      <x:c r="AG1048" s="2"/>
      <x:c r="AH1048" s="2"/>
      <x:c r="AI1048" s="2"/>
      <x:c r="AJ1048" s="2"/>
      <x:c r="AK1048" s="2"/>
      <x:c r="AL1048" s="2"/>
      <x:c r="AM1048" s="2"/>
      <x:c r="AN1048" s="2"/>
      <x:c r="AO1048" s="2"/>
      <x:c r="AP1048" s="2"/>
      <x:c r="AQ1048" s="2"/>
      <x:c r="AR1048" s="2"/>
      <x:c r="AS1048" s="2"/>
    </x:row>
    <x:row r="1049">
      <x:c r="B1049" s="2"/>
      <x:c r="C1049" s="2"/>
      <x:c r="D1049" s="2"/>
      <x:c r="E1049" s="2"/>
      <x:c r="F1049" s="2"/>
      <x:c r="G1049" s="2"/>
      <x:c r="H1049" s="2"/>
      <x:c r="I1049" s="2"/>
      <x:c r="J1049" s="2"/>
      <x:c r="K1049" s="2"/>
      <x:c r="L1049" s="2"/>
      <x:c r="M1049" s="2"/>
      <x:c r="N1049" s="2"/>
      <x:c r="O1049" s="2"/>
      <x:c r="P1049" s="2"/>
      <x:c r="Q1049" s="2"/>
      <x:c r="R1049" s="2"/>
      <x:c r="S1049" s="2"/>
      <x:c r="T1049" s="2"/>
      <x:c r="U1049" s="2"/>
      <x:c r="V1049" s="2"/>
      <x:c r="W1049" s="2"/>
      <x:c r="X1049" s="2"/>
      <x:c r="Y1049" s="2"/>
      <x:c r="Z1049" s="2"/>
      <x:c r="AA1049" s="2"/>
      <x:c r="AB1049" s="2"/>
      <x:c r="AC1049" s="2"/>
      <x:c r="AD1049" s="2"/>
      <x:c r="AE1049" s="2"/>
      <x:c r="AF1049" s="2"/>
      <x:c r="AG1049" s="2"/>
      <x:c r="AH1049" s="2"/>
      <x:c r="AI1049" s="2"/>
      <x:c r="AJ1049" s="2"/>
      <x:c r="AK1049" s="2"/>
      <x:c r="AL1049" s="2"/>
      <x:c r="AM1049" s="2"/>
      <x:c r="AN1049" s="2"/>
      <x:c r="AO1049" s="2"/>
      <x:c r="AP1049" s="2"/>
      <x:c r="AQ1049" s="2"/>
      <x:c r="AR1049" s="2"/>
      <x:c r="AS1049" s="2"/>
    </x:row>
    <x:row r="1050">
      <x:c r="B1050" s="2"/>
      <x:c r="C1050" s="2"/>
      <x:c r="D1050" s="2"/>
      <x:c r="E1050" s="2"/>
      <x:c r="F1050" s="2"/>
      <x:c r="G1050" s="2"/>
      <x:c r="H1050" s="2"/>
      <x:c r="I1050" s="2"/>
      <x:c r="J1050" s="2"/>
      <x:c r="K1050" s="2"/>
      <x:c r="L1050" s="2"/>
      <x:c r="M1050" s="2"/>
      <x:c r="N1050" s="2"/>
      <x:c r="O1050" s="2"/>
      <x:c r="P1050" s="2"/>
      <x:c r="Q1050" s="2"/>
      <x:c r="R1050" s="2"/>
      <x:c r="S1050" s="2"/>
      <x:c r="T1050" s="2"/>
      <x:c r="U1050" s="2"/>
      <x:c r="V1050" s="2"/>
      <x:c r="W1050" s="2"/>
      <x:c r="X1050" s="2"/>
      <x:c r="Y1050" s="2"/>
      <x:c r="Z1050" s="2"/>
      <x:c r="AA1050" s="2"/>
      <x:c r="AB1050" s="2"/>
      <x:c r="AC1050" s="2"/>
      <x:c r="AD1050" s="2"/>
      <x:c r="AE1050" s="2"/>
      <x:c r="AF1050" s="2"/>
      <x:c r="AG1050" s="2"/>
      <x:c r="AH1050" s="2"/>
      <x:c r="AI1050" s="2"/>
      <x:c r="AJ1050" s="2"/>
      <x:c r="AK1050" s="2"/>
      <x:c r="AL1050" s="2"/>
      <x:c r="AM1050" s="2"/>
      <x:c r="AN1050" s="2"/>
      <x:c r="AO1050" s="2"/>
      <x:c r="AP1050" s="2"/>
      <x:c r="AQ1050" s="2"/>
      <x:c r="AR1050" s="2"/>
      <x:c r="AS1050" s="2"/>
    </x:row>
    <x:row r="1051">
      <x:c r="B1051" s="2"/>
      <x:c r="C1051" s="2"/>
      <x:c r="D1051" s="2"/>
      <x:c r="E1051" s="2"/>
      <x:c r="F1051" s="2"/>
      <x:c r="G1051" s="2"/>
      <x:c r="H1051" s="2"/>
      <x:c r="I1051" s="2"/>
      <x:c r="J1051" s="2"/>
      <x:c r="K1051" s="2"/>
      <x:c r="L1051" s="2"/>
      <x:c r="M1051" s="2"/>
      <x:c r="N1051" s="2"/>
      <x:c r="O1051" s="2"/>
      <x:c r="P1051" s="2"/>
      <x:c r="Q1051" s="2"/>
      <x:c r="R1051" s="2"/>
      <x:c r="S1051" s="2"/>
      <x:c r="T1051" s="2"/>
      <x:c r="U1051" s="2"/>
      <x:c r="V1051" s="2"/>
      <x:c r="W1051" s="2"/>
      <x:c r="X1051" s="2"/>
      <x:c r="Y1051" s="2"/>
      <x:c r="Z1051" s="2"/>
      <x:c r="AA1051" s="2"/>
      <x:c r="AB1051" s="2"/>
      <x:c r="AC1051" s="2"/>
      <x:c r="AD1051" s="2"/>
      <x:c r="AE1051" s="2"/>
      <x:c r="AF1051" s="2"/>
      <x:c r="AG1051" s="2"/>
      <x:c r="AH1051" s="2"/>
      <x:c r="AI1051" s="2"/>
      <x:c r="AJ1051" s="2"/>
      <x:c r="AK1051" s="2"/>
      <x:c r="AL1051" s="2"/>
      <x:c r="AM1051" s="2"/>
      <x:c r="AN1051" s="2"/>
      <x:c r="AO1051" s="2"/>
      <x:c r="AP1051" s="2"/>
      <x:c r="AQ1051" s="2"/>
      <x:c r="AR1051" s="2"/>
      <x:c r="AS1051" s="2"/>
    </x:row>
    <x:row r="1052">
      <x:c r="B1052" s="2"/>
      <x:c r="C1052" s="2"/>
      <x:c r="D1052" s="2"/>
      <x:c r="E1052" s="2"/>
      <x:c r="F1052" s="2"/>
      <x:c r="G1052" s="2"/>
      <x:c r="H1052" s="2"/>
      <x:c r="I1052" s="2"/>
      <x:c r="J1052" s="2"/>
      <x:c r="K1052" s="2"/>
      <x:c r="L1052" s="2"/>
      <x:c r="M1052" s="2"/>
      <x:c r="N1052" s="2"/>
      <x:c r="O1052" s="2"/>
      <x:c r="P1052" s="2"/>
      <x:c r="Q1052" s="2"/>
      <x:c r="R1052" s="2"/>
      <x:c r="S1052" s="2"/>
      <x:c r="T1052" s="2"/>
      <x:c r="U1052" s="2"/>
      <x:c r="V1052" s="2"/>
      <x:c r="W1052" s="2"/>
      <x:c r="X1052" s="2"/>
      <x:c r="Y1052" s="2"/>
      <x:c r="Z1052" s="2"/>
      <x:c r="AA1052" s="2"/>
      <x:c r="AB1052" s="2"/>
      <x:c r="AC1052" s="2"/>
      <x:c r="AD1052" s="2"/>
      <x:c r="AE1052" s="2"/>
      <x:c r="AF1052" s="2"/>
      <x:c r="AG1052" s="2"/>
      <x:c r="AH1052" s="2"/>
      <x:c r="AI1052" s="2"/>
      <x:c r="AJ1052" s="2"/>
      <x:c r="AK1052" s="2"/>
      <x:c r="AL1052" s="2"/>
      <x:c r="AM1052" s="2"/>
      <x:c r="AN1052" s="2"/>
      <x:c r="AO1052" s="2"/>
      <x:c r="AP1052" s="2"/>
      <x:c r="AQ1052" s="2"/>
      <x:c r="AR1052" s="2"/>
      <x:c r="AS1052" s="2"/>
    </x:row>
    <x:row r="1053">
      <x:c r="B1053" s="2"/>
      <x:c r="C1053" s="2"/>
      <x:c r="D1053" s="2"/>
      <x:c r="E1053" s="2"/>
      <x:c r="F1053" s="2"/>
      <x:c r="G1053" s="2"/>
      <x:c r="H1053" s="2"/>
      <x:c r="I1053" s="2"/>
      <x:c r="J1053" s="2"/>
      <x:c r="K1053" s="2"/>
      <x:c r="L1053" s="2"/>
      <x:c r="M1053" s="2"/>
      <x:c r="N1053" s="2"/>
      <x:c r="O1053" s="2"/>
      <x:c r="P1053" s="2"/>
      <x:c r="Q1053" s="2"/>
      <x:c r="R1053" s="2"/>
      <x:c r="S1053" s="2"/>
      <x:c r="T1053" s="2"/>
      <x:c r="U1053" s="2"/>
      <x:c r="V1053" s="2"/>
      <x:c r="W1053" s="2"/>
      <x:c r="X1053" s="2"/>
      <x:c r="Y1053" s="2"/>
      <x:c r="Z1053" s="2"/>
      <x:c r="AA1053" s="2"/>
      <x:c r="AB1053" s="2"/>
      <x:c r="AC1053" s="2"/>
      <x:c r="AD1053" s="2"/>
      <x:c r="AE1053" s="2"/>
      <x:c r="AF1053" s="2"/>
      <x:c r="AG1053" s="2"/>
      <x:c r="AH1053" s="2"/>
      <x:c r="AI1053" s="2"/>
      <x:c r="AJ1053" s="2"/>
      <x:c r="AK1053" s="2"/>
      <x:c r="AL1053" s="2"/>
      <x:c r="AM1053" s="2"/>
      <x:c r="AN1053" s="2"/>
      <x:c r="AO1053" s="2"/>
      <x:c r="AP1053" s="2"/>
      <x:c r="AQ1053" s="2"/>
      <x:c r="AR1053" s="2"/>
      <x:c r="AS1053" s="2"/>
    </x:row>
    <x:row r="1054">
      <x:c r="B1054" s="2"/>
      <x:c r="C1054" s="2"/>
      <x:c r="D1054" s="2"/>
      <x:c r="E1054" s="2"/>
      <x:c r="F1054" s="2"/>
      <x:c r="G1054" s="2"/>
      <x:c r="H1054" s="2"/>
      <x:c r="I1054" s="2"/>
      <x:c r="J1054" s="2"/>
      <x:c r="K1054" s="2"/>
      <x:c r="L1054" s="2"/>
      <x:c r="M1054" s="2"/>
      <x:c r="N1054" s="2"/>
      <x:c r="O1054" s="2"/>
      <x:c r="P1054" s="2"/>
      <x:c r="Q1054" s="2"/>
      <x:c r="R1054" s="2"/>
      <x:c r="S1054" s="2"/>
      <x:c r="T1054" s="2"/>
      <x:c r="U1054" s="2"/>
      <x:c r="V1054" s="2"/>
      <x:c r="W1054" s="2"/>
      <x:c r="X1054" s="2"/>
      <x:c r="Y1054" s="2"/>
      <x:c r="Z1054" s="2"/>
      <x:c r="AA1054" s="2"/>
      <x:c r="AB1054" s="2"/>
      <x:c r="AC1054" s="2"/>
      <x:c r="AD1054" s="2"/>
      <x:c r="AE1054" s="2"/>
      <x:c r="AF1054" s="2"/>
      <x:c r="AG1054" s="2"/>
      <x:c r="AH1054" s="2"/>
      <x:c r="AI1054" s="2"/>
      <x:c r="AJ1054" s="2"/>
      <x:c r="AK1054" s="2"/>
      <x:c r="AL1054" s="2"/>
      <x:c r="AM1054" s="2"/>
      <x:c r="AN1054" s="2"/>
      <x:c r="AO1054" s="2"/>
      <x:c r="AP1054" s="2"/>
      <x:c r="AQ1054" s="2"/>
      <x:c r="AR1054" s="2"/>
      <x:c r="AS1054" s="2"/>
    </x:row>
    <x:row r="1055">
      <x:c r="B1055" s="2"/>
      <x:c r="C1055" s="2"/>
      <x:c r="D1055" s="2"/>
      <x:c r="E1055" s="2"/>
      <x:c r="F1055" s="2"/>
      <x:c r="G1055" s="2"/>
      <x:c r="H1055" s="2"/>
      <x:c r="I1055" s="2"/>
      <x:c r="J1055" s="2"/>
      <x:c r="K1055" s="2"/>
      <x:c r="L1055" s="2"/>
      <x:c r="M1055" s="2"/>
      <x:c r="N1055" s="2"/>
      <x:c r="O1055" s="2"/>
      <x:c r="P1055" s="2"/>
      <x:c r="Q1055" s="2"/>
      <x:c r="R1055" s="2"/>
      <x:c r="S1055" s="2"/>
      <x:c r="T1055" s="2"/>
      <x:c r="U1055" s="2"/>
      <x:c r="V1055" s="2"/>
      <x:c r="W1055" s="2"/>
      <x:c r="X1055" s="2"/>
      <x:c r="Y1055" s="2"/>
      <x:c r="Z1055" s="2"/>
      <x:c r="AA1055" s="2"/>
      <x:c r="AB1055" s="2"/>
      <x:c r="AC1055" s="2"/>
      <x:c r="AD1055" s="2"/>
      <x:c r="AE1055" s="2"/>
      <x:c r="AF1055" s="2"/>
      <x:c r="AG1055" s="2"/>
      <x:c r="AH1055" s="2"/>
      <x:c r="AI1055" s="2"/>
      <x:c r="AJ1055" s="2"/>
      <x:c r="AK1055" s="2"/>
      <x:c r="AL1055" s="2"/>
      <x:c r="AM1055" s="2"/>
      <x:c r="AN1055" s="2"/>
      <x:c r="AO1055" s="2"/>
      <x:c r="AP1055" s="2"/>
      <x:c r="AQ1055" s="2"/>
      <x:c r="AR1055" s="2"/>
      <x:c r="AS1055" s="2"/>
    </x:row>
    <x:row r="1056">
      <x:c r="B1056" s="2"/>
      <x:c r="C1056" s="2"/>
      <x:c r="D1056" s="2"/>
      <x:c r="E1056" s="2"/>
      <x:c r="F1056" s="2"/>
      <x:c r="G1056" s="2"/>
      <x:c r="H1056" s="2"/>
      <x:c r="I1056" s="2"/>
      <x:c r="J1056" s="2"/>
      <x:c r="K1056" s="2"/>
      <x:c r="L1056" s="2"/>
      <x:c r="M1056" s="2"/>
      <x:c r="N1056" s="2"/>
      <x:c r="O1056" s="2"/>
      <x:c r="P1056" s="2"/>
      <x:c r="Q1056" s="2"/>
      <x:c r="R1056" s="2"/>
      <x:c r="S1056" s="2"/>
      <x:c r="T1056" s="2"/>
      <x:c r="U1056" s="2"/>
      <x:c r="V1056" s="2"/>
      <x:c r="W1056" s="2"/>
      <x:c r="X1056" s="2"/>
      <x:c r="Y1056" s="2"/>
      <x:c r="Z1056" s="2"/>
      <x:c r="AA1056" s="2"/>
      <x:c r="AB1056" s="2"/>
      <x:c r="AC1056" s="2"/>
      <x:c r="AD1056" s="2"/>
      <x:c r="AE1056" s="2"/>
      <x:c r="AF1056" s="2"/>
      <x:c r="AG1056" s="2"/>
      <x:c r="AH1056" s="2"/>
      <x:c r="AI1056" s="2"/>
      <x:c r="AJ1056" s="2"/>
      <x:c r="AK1056" s="2"/>
      <x:c r="AL1056" s="2"/>
      <x:c r="AM1056" s="2"/>
      <x:c r="AN1056" s="2"/>
      <x:c r="AO1056" s="2"/>
      <x:c r="AP1056" s="2"/>
      <x:c r="AQ1056" s="2"/>
      <x:c r="AR1056" s="2"/>
      <x:c r="AS1056" s="2"/>
    </x:row>
    <x:row r="1057">
      <x:c r="B1057" s="2"/>
      <x:c r="C1057" s="2"/>
      <x:c r="D1057" s="2"/>
      <x:c r="E1057" s="2"/>
      <x:c r="F1057" s="2"/>
      <x:c r="G1057" s="2"/>
      <x:c r="H1057" s="2"/>
      <x:c r="I1057" s="2"/>
      <x:c r="J1057" s="2"/>
      <x:c r="K1057" s="2"/>
      <x:c r="L1057" s="2"/>
      <x:c r="M1057" s="2"/>
      <x:c r="N1057" s="2"/>
      <x:c r="O1057" s="2"/>
      <x:c r="P1057" s="2"/>
      <x:c r="Q1057" s="2"/>
      <x:c r="R1057" s="2"/>
      <x:c r="S1057" s="2"/>
      <x:c r="T1057" s="2"/>
      <x:c r="U1057" s="2"/>
      <x:c r="V1057" s="2"/>
      <x:c r="W1057" s="2"/>
      <x:c r="X1057" s="2"/>
      <x:c r="Y1057" s="2"/>
      <x:c r="Z1057" s="2"/>
      <x:c r="AA1057" s="2"/>
      <x:c r="AB1057" s="2"/>
      <x:c r="AC1057" s="2"/>
      <x:c r="AD1057" s="2"/>
      <x:c r="AE1057" s="2"/>
      <x:c r="AF1057" s="2"/>
      <x:c r="AG1057" s="2"/>
      <x:c r="AH1057" s="2"/>
      <x:c r="AI1057" s="2"/>
      <x:c r="AJ1057" s="2"/>
      <x:c r="AK1057" s="2"/>
      <x:c r="AL1057" s="2"/>
      <x:c r="AM1057" s="2"/>
      <x:c r="AN1057" s="2"/>
      <x:c r="AO1057" s="2"/>
      <x:c r="AP1057" s="2"/>
      <x:c r="AQ1057" s="2"/>
      <x:c r="AR1057" s="2"/>
      <x:c r="AS1057" s="2"/>
    </x:row>
    <x:row r="1058">
      <x:c r="B1058" s="2"/>
      <x:c r="C1058" s="2"/>
      <x:c r="D1058" s="2"/>
      <x:c r="E1058" s="2"/>
      <x:c r="F1058" s="2"/>
      <x:c r="G1058" s="2"/>
      <x:c r="H1058" s="2"/>
      <x:c r="I1058" s="2"/>
      <x:c r="J1058" s="2"/>
      <x:c r="K1058" s="2"/>
      <x:c r="L1058" s="2"/>
      <x:c r="M1058" s="2"/>
      <x:c r="N1058" s="2"/>
      <x:c r="O1058" s="2"/>
      <x:c r="P1058" s="2"/>
      <x:c r="Q1058" s="2"/>
      <x:c r="R1058" s="2"/>
      <x:c r="S1058" s="2"/>
      <x:c r="T1058" s="2"/>
      <x:c r="U1058" s="2"/>
      <x:c r="V1058" s="2"/>
      <x:c r="W1058" s="2"/>
      <x:c r="X1058" s="2"/>
      <x:c r="Y1058" s="2"/>
      <x:c r="Z1058" s="2"/>
      <x:c r="AA1058" s="2"/>
      <x:c r="AB1058" s="2"/>
      <x:c r="AC1058" s="2"/>
      <x:c r="AD1058" s="2"/>
      <x:c r="AE1058" s="2"/>
      <x:c r="AF1058" s="2"/>
      <x:c r="AG1058" s="2"/>
      <x:c r="AH1058" s="2"/>
      <x:c r="AI1058" s="2"/>
      <x:c r="AJ1058" s="2"/>
      <x:c r="AK1058" s="2"/>
      <x:c r="AL1058" s="2"/>
      <x:c r="AM1058" s="2"/>
      <x:c r="AN1058" s="2"/>
      <x:c r="AO1058" s="2"/>
      <x:c r="AP1058" s="2"/>
      <x:c r="AQ1058" s="2"/>
      <x:c r="AR1058" s="2"/>
      <x:c r="AS1058" s="2"/>
    </x:row>
    <x:row r="1059">
      <x:c r="B1059" s="2"/>
      <x:c r="C1059" s="2"/>
      <x:c r="D1059" s="2"/>
      <x:c r="E1059" s="2"/>
      <x:c r="F1059" s="2"/>
      <x:c r="G1059" s="2"/>
      <x:c r="H1059" s="2"/>
      <x:c r="I1059" s="2"/>
      <x:c r="J1059" s="2"/>
      <x:c r="K1059" s="2"/>
      <x:c r="L1059" s="2"/>
      <x:c r="M1059" s="2"/>
      <x:c r="N1059" s="2"/>
      <x:c r="O1059" s="2"/>
      <x:c r="P1059" s="2"/>
      <x:c r="Q1059" s="2"/>
      <x:c r="R1059" s="2"/>
      <x:c r="S1059" s="2"/>
      <x:c r="T1059" s="2"/>
      <x:c r="U1059" s="2"/>
      <x:c r="V1059" s="2"/>
      <x:c r="W1059" s="2"/>
      <x:c r="X1059" s="2"/>
      <x:c r="Y1059" s="2"/>
      <x:c r="Z1059" s="2"/>
      <x:c r="AA1059" s="2"/>
      <x:c r="AB1059" s="2"/>
      <x:c r="AC1059" s="2"/>
      <x:c r="AD1059" s="2"/>
      <x:c r="AE1059" s="2"/>
      <x:c r="AF1059" s="2"/>
      <x:c r="AG1059" s="2"/>
      <x:c r="AH1059" s="2"/>
      <x:c r="AI1059" s="2"/>
      <x:c r="AJ1059" s="2"/>
      <x:c r="AK1059" s="2"/>
      <x:c r="AL1059" s="2"/>
      <x:c r="AM1059" s="2"/>
      <x:c r="AN1059" s="2"/>
      <x:c r="AO1059" s="2"/>
      <x:c r="AP1059" s="2"/>
      <x:c r="AQ1059" s="2"/>
      <x:c r="AR1059" s="2"/>
      <x:c r="AS1059" s="2"/>
    </x:row>
    <x:row r="1060">
      <x:c r="B1060" s="2"/>
      <x:c r="C1060" s="2"/>
      <x:c r="D1060" s="2"/>
      <x:c r="E1060" s="2"/>
      <x:c r="F1060" s="2"/>
      <x:c r="G1060" s="2"/>
      <x:c r="H1060" s="2"/>
      <x:c r="I1060" s="2"/>
      <x:c r="J1060" s="2"/>
      <x:c r="K1060" s="2"/>
      <x:c r="L1060" s="2"/>
      <x:c r="M1060" s="2"/>
      <x:c r="N1060" s="2"/>
      <x:c r="O1060" s="2"/>
      <x:c r="P1060" s="2"/>
      <x:c r="Q1060" s="2"/>
      <x:c r="R1060" s="2"/>
      <x:c r="S1060" s="2"/>
      <x:c r="T1060" s="2"/>
      <x:c r="U1060" s="2"/>
      <x:c r="V1060" s="2"/>
      <x:c r="W1060" s="2"/>
      <x:c r="X1060" s="2"/>
      <x:c r="Y1060" s="2"/>
      <x:c r="Z1060" s="2"/>
      <x:c r="AA1060" s="2"/>
      <x:c r="AB1060" s="2"/>
      <x:c r="AC1060" s="2"/>
      <x:c r="AD1060" s="2"/>
      <x:c r="AE1060" s="2"/>
      <x:c r="AF1060" s="2"/>
      <x:c r="AG1060" s="2"/>
      <x:c r="AH1060" s="2"/>
      <x:c r="AI1060" s="2"/>
      <x:c r="AJ1060" s="2"/>
      <x:c r="AK1060" s="2"/>
      <x:c r="AL1060" s="2"/>
      <x:c r="AM1060" s="2"/>
      <x:c r="AN1060" s="2"/>
      <x:c r="AO1060" s="2"/>
      <x:c r="AP1060" s="2"/>
      <x:c r="AQ1060" s="2"/>
      <x:c r="AR1060" s="2"/>
      <x:c r="AS1060" s="2"/>
    </x:row>
    <x:row r="1061">
      <x:c r="B1061" s="2"/>
      <x:c r="C1061" s="2"/>
      <x:c r="D1061" s="2"/>
      <x:c r="E1061" s="2"/>
      <x:c r="F1061" s="2"/>
      <x:c r="G1061" s="2"/>
      <x:c r="H1061" s="2"/>
      <x:c r="I1061" s="2"/>
      <x:c r="J1061" s="2"/>
      <x:c r="K1061" s="2"/>
      <x:c r="L1061" s="2"/>
      <x:c r="M1061" s="2"/>
      <x:c r="N1061" s="2"/>
      <x:c r="O1061" s="2"/>
      <x:c r="P1061" s="2"/>
      <x:c r="Q1061" s="2"/>
      <x:c r="R1061" s="2"/>
      <x:c r="S1061" s="2"/>
      <x:c r="T1061" s="2"/>
      <x:c r="U1061" s="2"/>
      <x:c r="V1061" s="2"/>
      <x:c r="W1061" s="2"/>
      <x:c r="X1061" s="2"/>
      <x:c r="Y1061" s="2"/>
      <x:c r="Z1061" s="2"/>
      <x:c r="AA1061" s="2"/>
      <x:c r="AB1061" s="2"/>
      <x:c r="AC1061" s="2"/>
      <x:c r="AD1061" s="2"/>
      <x:c r="AE1061" s="2"/>
      <x:c r="AF1061" s="2"/>
      <x:c r="AG1061" s="2"/>
      <x:c r="AH1061" s="2"/>
      <x:c r="AI1061" s="2"/>
      <x:c r="AJ1061" s="2"/>
      <x:c r="AK1061" s="2"/>
      <x:c r="AL1061" s="2"/>
      <x:c r="AM1061" s="2"/>
      <x:c r="AN1061" s="2"/>
      <x:c r="AO1061" s="2"/>
      <x:c r="AP1061" s="2"/>
      <x:c r="AQ1061" s="2"/>
      <x:c r="AR1061" s="2"/>
      <x:c r="AS1061" s="2"/>
    </x:row>
    <x:row r="1062">
      <x:c r="B1062" s="2"/>
      <x:c r="C1062" s="2"/>
      <x:c r="D1062" s="2"/>
      <x:c r="E1062" s="2"/>
      <x:c r="F1062" s="2"/>
      <x:c r="G1062" s="2"/>
      <x:c r="H1062" s="2"/>
      <x:c r="I1062" s="2"/>
      <x:c r="J1062" s="2"/>
      <x:c r="K1062" s="2"/>
      <x:c r="L1062" s="2"/>
      <x:c r="M1062" s="2"/>
      <x:c r="N1062" s="2"/>
      <x:c r="O1062" s="2"/>
      <x:c r="P1062" s="2"/>
      <x:c r="Q1062" s="2"/>
      <x:c r="R1062" s="2"/>
      <x:c r="S1062" s="2"/>
      <x:c r="T1062" s="2"/>
      <x:c r="U1062" s="2"/>
      <x:c r="V1062" s="2"/>
      <x:c r="W1062" s="2"/>
      <x:c r="X1062" s="2"/>
      <x:c r="Y1062" s="2"/>
      <x:c r="Z1062" s="2"/>
      <x:c r="AA1062" s="2"/>
      <x:c r="AB1062" s="2"/>
      <x:c r="AC1062" s="2"/>
      <x:c r="AD1062" s="2"/>
      <x:c r="AE1062" s="2"/>
      <x:c r="AF1062" s="2"/>
      <x:c r="AG1062" s="2"/>
      <x:c r="AH1062" s="2"/>
      <x:c r="AI1062" s="2"/>
      <x:c r="AJ1062" s="2"/>
      <x:c r="AK1062" s="2"/>
      <x:c r="AL1062" s="2"/>
      <x:c r="AM1062" s="2"/>
      <x:c r="AN1062" s="2"/>
      <x:c r="AO1062" s="2"/>
      <x:c r="AP1062" s="2"/>
      <x:c r="AQ1062" s="2"/>
      <x:c r="AR1062" s="2"/>
      <x:c r="AS1062" s="2"/>
    </x:row>
    <x:row r="1063">
      <x:c r="B1063" s="2"/>
      <x:c r="C1063" s="2"/>
      <x:c r="D1063" s="2"/>
      <x:c r="E1063" s="2"/>
      <x:c r="F1063" s="2"/>
      <x:c r="G1063" s="2"/>
      <x:c r="H1063" s="2"/>
      <x:c r="I1063" s="2"/>
      <x:c r="J1063" s="2"/>
      <x:c r="K1063" s="2"/>
      <x:c r="L1063" s="2"/>
      <x:c r="M1063" s="2"/>
      <x:c r="N1063" s="2"/>
      <x:c r="O1063" s="2"/>
      <x:c r="P1063" s="2"/>
      <x:c r="Q1063" s="2"/>
      <x:c r="R1063" s="2"/>
      <x:c r="S1063" s="2"/>
      <x:c r="T1063" s="2"/>
      <x:c r="U1063" s="2"/>
      <x:c r="V1063" s="2"/>
      <x:c r="W1063" s="2"/>
      <x:c r="X1063" s="2"/>
      <x:c r="Y1063" s="2"/>
      <x:c r="Z1063" s="2"/>
      <x:c r="AA1063" s="2"/>
      <x:c r="AB1063" s="2"/>
      <x:c r="AC1063" s="2"/>
      <x:c r="AD1063" s="2"/>
      <x:c r="AE1063" s="2"/>
      <x:c r="AF1063" s="2"/>
      <x:c r="AG1063" s="2"/>
      <x:c r="AH1063" s="2"/>
      <x:c r="AI1063" s="2"/>
      <x:c r="AJ1063" s="2"/>
      <x:c r="AK1063" s="2"/>
      <x:c r="AL1063" s="2"/>
      <x:c r="AM1063" s="2"/>
      <x:c r="AN1063" s="2"/>
      <x:c r="AO1063" s="2"/>
      <x:c r="AP1063" s="2"/>
      <x:c r="AQ1063" s="2"/>
      <x:c r="AR1063" s="2"/>
      <x:c r="AS1063" s="2"/>
    </x:row>
    <x:row r="1064">
      <x:c r="B1064" s="2"/>
      <x:c r="C1064" s="2"/>
      <x:c r="D1064" s="2"/>
      <x:c r="E1064" s="2"/>
      <x:c r="F1064" s="2"/>
      <x:c r="G1064" s="2"/>
      <x:c r="H1064" s="2"/>
      <x:c r="I1064" s="2"/>
      <x:c r="J1064" s="2"/>
      <x:c r="K1064" s="2"/>
      <x:c r="L1064" s="2"/>
      <x:c r="M1064" s="2"/>
      <x:c r="N1064" s="2"/>
      <x:c r="O1064" s="2"/>
      <x:c r="P1064" s="2"/>
      <x:c r="Q1064" s="2"/>
      <x:c r="R1064" s="2"/>
      <x:c r="S1064" s="2"/>
      <x:c r="T1064" s="2"/>
      <x:c r="U1064" s="2"/>
      <x:c r="V1064" s="2"/>
      <x:c r="W1064" s="2"/>
      <x:c r="X1064" s="2"/>
      <x:c r="Y1064" s="2"/>
      <x:c r="Z1064" s="2"/>
      <x:c r="AA1064" s="2"/>
      <x:c r="AB1064" s="2"/>
      <x:c r="AC1064" s="2"/>
      <x:c r="AD1064" s="2"/>
      <x:c r="AE1064" s="2"/>
      <x:c r="AF1064" s="2"/>
      <x:c r="AG1064" s="2"/>
      <x:c r="AH1064" s="2"/>
      <x:c r="AI1064" s="2"/>
      <x:c r="AJ1064" s="2"/>
      <x:c r="AK1064" s="2"/>
      <x:c r="AL1064" s="2"/>
      <x:c r="AM1064" s="2"/>
      <x:c r="AN1064" s="2"/>
      <x:c r="AO1064" s="2"/>
      <x:c r="AP1064" s="2"/>
      <x:c r="AQ1064" s="2"/>
      <x:c r="AR1064" s="2"/>
      <x:c r="AS1064" s="2"/>
    </x:row>
    <x:row r="1065">
      <x:c r="B1065" s="2"/>
      <x:c r="C1065" s="2"/>
      <x:c r="D1065" s="2"/>
      <x:c r="E1065" s="2"/>
      <x:c r="F1065" s="2"/>
      <x:c r="G1065" s="2"/>
      <x:c r="H1065" s="2"/>
      <x:c r="I1065" s="2"/>
      <x:c r="J1065" s="2"/>
      <x:c r="K1065" s="2"/>
      <x:c r="L1065" s="2"/>
      <x:c r="M1065" s="2"/>
      <x:c r="N1065" s="2"/>
      <x:c r="O1065" s="2"/>
      <x:c r="P1065" s="2"/>
      <x:c r="Q1065" s="2"/>
      <x:c r="R1065" s="2"/>
      <x:c r="S1065" s="2"/>
      <x:c r="T1065" s="2"/>
      <x:c r="U1065" s="2"/>
      <x:c r="V1065" s="2"/>
      <x:c r="W1065" s="2"/>
      <x:c r="X1065" s="2"/>
      <x:c r="Y1065" s="2"/>
      <x:c r="Z1065" s="2"/>
      <x:c r="AA1065" s="2"/>
      <x:c r="AB1065" s="2"/>
      <x:c r="AC1065" s="2"/>
      <x:c r="AD1065" s="2"/>
      <x:c r="AE1065" s="2"/>
      <x:c r="AF1065" s="2"/>
      <x:c r="AG1065" s="2"/>
      <x:c r="AH1065" s="2"/>
      <x:c r="AI1065" s="2"/>
      <x:c r="AJ1065" s="2"/>
      <x:c r="AK1065" s="2"/>
      <x:c r="AL1065" s="2"/>
      <x:c r="AM1065" s="2"/>
      <x:c r="AN1065" s="2"/>
      <x:c r="AO1065" s="2"/>
      <x:c r="AP1065" s="2"/>
      <x:c r="AQ1065" s="2"/>
      <x:c r="AR1065" s="2"/>
      <x:c r="AS1065" s="2"/>
    </x:row>
    <x:row r="1066">
      <x:c r="B1066" s="2"/>
      <x:c r="C1066" s="2"/>
      <x:c r="D1066" s="2"/>
      <x:c r="E1066" s="2"/>
      <x:c r="F1066" s="2"/>
      <x:c r="G1066" s="2"/>
      <x:c r="H1066" s="2"/>
      <x:c r="I1066" s="2"/>
      <x:c r="J1066" s="2"/>
      <x:c r="K1066" s="2"/>
      <x:c r="L1066" s="2"/>
      <x:c r="M1066" s="2"/>
      <x:c r="N1066" s="2"/>
      <x:c r="O1066" s="2"/>
      <x:c r="P1066" s="2"/>
      <x:c r="Q1066" s="2"/>
      <x:c r="R1066" s="2"/>
      <x:c r="S1066" s="2"/>
      <x:c r="T1066" s="2"/>
      <x:c r="U1066" s="2"/>
      <x:c r="V1066" s="2"/>
      <x:c r="W1066" s="2"/>
      <x:c r="X1066" s="2"/>
      <x:c r="Y1066" s="2"/>
      <x:c r="Z1066" s="2"/>
      <x:c r="AA1066" s="2"/>
      <x:c r="AB1066" s="2"/>
      <x:c r="AC1066" s="2"/>
      <x:c r="AD1066" s="2"/>
      <x:c r="AE1066" s="2"/>
      <x:c r="AF1066" s="2"/>
      <x:c r="AG1066" s="2"/>
      <x:c r="AH1066" s="2"/>
      <x:c r="AI1066" s="2"/>
      <x:c r="AJ1066" s="2"/>
      <x:c r="AK1066" s="2"/>
      <x:c r="AL1066" s="2"/>
      <x:c r="AM1066" s="2"/>
      <x:c r="AN1066" s="2"/>
      <x:c r="AO1066" s="2"/>
      <x:c r="AP1066" s="2"/>
      <x:c r="AQ1066" s="2"/>
      <x:c r="AR1066" s="2"/>
      <x:c r="AS1066" s="2"/>
    </x:row>
    <x:row r="1067">
      <x:c r="B1067" s="2"/>
      <x:c r="C1067" s="2"/>
      <x:c r="D1067" s="2"/>
      <x:c r="E1067" s="2"/>
      <x:c r="F1067" s="2"/>
      <x:c r="G1067" s="2"/>
      <x:c r="H1067" s="2"/>
      <x:c r="I1067" s="2"/>
      <x:c r="J1067" s="2"/>
      <x:c r="K1067" s="2"/>
      <x:c r="L1067" s="2"/>
      <x:c r="M1067" s="2"/>
      <x:c r="N1067" s="2"/>
      <x:c r="O1067" s="2"/>
      <x:c r="P1067" s="2"/>
      <x:c r="Q1067" s="2"/>
      <x:c r="R1067" s="2"/>
      <x:c r="S1067" s="2"/>
      <x:c r="T1067" s="2"/>
      <x:c r="U1067" s="2"/>
      <x:c r="V1067" s="2"/>
      <x:c r="W1067" s="2"/>
      <x:c r="X1067" s="2"/>
      <x:c r="Y1067" s="2"/>
      <x:c r="Z1067" s="2"/>
      <x:c r="AA1067" s="2"/>
      <x:c r="AB1067" s="2"/>
      <x:c r="AC1067" s="2"/>
      <x:c r="AD1067" s="2"/>
      <x:c r="AE1067" s="2"/>
      <x:c r="AF1067" s="2"/>
      <x:c r="AG1067" s="2"/>
      <x:c r="AH1067" s="2"/>
      <x:c r="AI1067" s="2"/>
      <x:c r="AJ1067" s="2"/>
      <x:c r="AK1067" s="2"/>
      <x:c r="AL1067" s="2"/>
      <x:c r="AM1067" s="2"/>
      <x:c r="AN1067" s="2"/>
      <x:c r="AO1067" s="2"/>
      <x:c r="AP1067" s="2"/>
      <x:c r="AQ1067" s="2"/>
      <x:c r="AR1067" s="2"/>
      <x:c r="AS1067" s="2"/>
    </x:row>
    <x:row r="1068">
      <x:c r="B1068" s="2"/>
      <x:c r="C1068" s="2"/>
      <x:c r="D1068" s="2"/>
      <x:c r="E1068" s="2"/>
      <x:c r="F1068" s="2"/>
      <x:c r="G1068" s="2"/>
      <x:c r="H1068" s="2"/>
      <x:c r="I1068" s="2"/>
      <x:c r="J1068" s="2"/>
      <x:c r="K1068" s="2"/>
      <x:c r="L1068" s="2"/>
      <x:c r="M1068" s="2"/>
      <x:c r="N1068" s="2"/>
      <x:c r="O1068" s="2"/>
      <x:c r="P1068" s="2"/>
      <x:c r="Q1068" s="2"/>
      <x:c r="R1068" s="2"/>
      <x:c r="S1068" s="2"/>
      <x:c r="T1068" s="2"/>
      <x:c r="U1068" s="2"/>
      <x:c r="V1068" s="2"/>
      <x:c r="W1068" s="2"/>
      <x:c r="X1068" s="2"/>
      <x:c r="Y1068" s="2"/>
      <x:c r="Z1068" s="2"/>
      <x:c r="AA1068" s="2"/>
      <x:c r="AB1068" s="2"/>
      <x:c r="AC1068" s="2"/>
      <x:c r="AD1068" s="2"/>
      <x:c r="AE1068" s="2"/>
      <x:c r="AF1068" s="2"/>
      <x:c r="AG1068" s="2"/>
      <x:c r="AH1068" s="2"/>
      <x:c r="AI1068" s="2"/>
      <x:c r="AJ1068" s="2"/>
      <x:c r="AK1068" s="2"/>
      <x:c r="AL1068" s="2"/>
      <x:c r="AM1068" s="2"/>
      <x:c r="AN1068" s="2"/>
      <x:c r="AO1068" s="2"/>
      <x:c r="AP1068" s="2"/>
      <x:c r="AQ1068" s="2"/>
      <x:c r="AR1068" s="2"/>
      <x:c r="AS1068" s="2"/>
    </x:row>
    <x:row r="1069">
      <x:c r="B1069" s="2"/>
      <x:c r="C1069" s="2"/>
      <x:c r="D1069" s="2"/>
      <x:c r="E1069" s="2"/>
      <x:c r="F1069" s="2"/>
      <x:c r="G1069" s="2"/>
      <x:c r="H1069" s="2"/>
      <x:c r="I1069" s="2"/>
      <x:c r="J1069" s="2"/>
      <x:c r="K1069" s="2"/>
      <x:c r="L1069" s="2"/>
      <x:c r="M1069" s="2"/>
      <x:c r="N1069" s="2"/>
      <x:c r="O1069" s="2"/>
      <x:c r="P1069" s="2"/>
      <x:c r="Q1069" s="2"/>
      <x:c r="R1069" s="2"/>
      <x:c r="S1069" s="2"/>
      <x:c r="T1069" s="2"/>
      <x:c r="U1069" s="2"/>
      <x:c r="V1069" s="2"/>
      <x:c r="W1069" s="2"/>
      <x:c r="X1069" s="2"/>
      <x:c r="Y1069" s="2"/>
      <x:c r="Z1069" s="2"/>
      <x:c r="AA1069" s="2"/>
      <x:c r="AB1069" s="2"/>
      <x:c r="AC1069" s="2"/>
      <x:c r="AD1069" s="2"/>
      <x:c r="AE1069" s="2"/>
      <x:c r="AF1069" s="2"/>
      <x:c r="AG1069" s="2"/>
      <x:c r="AH1069" s="2"/>
      <x:c r="AI1069" s="2"/>
      <x:c r="AJ1069" s="2"/>
      <x:c r="AK1069" s="2"/>
      <x:c r="AL1069" s="2"/>
      <x:c r="AM1069" s="2"/>
      <x:c r="AN1069" s="2"/>
      <x:c r="AO1069" s="2"/>
      <x:c r="AP1069" s="2"/>
      <x:c r="AQ1069" s="2"/>
      <x:c r="AR1069" s="2"/>
      <x:c r="AS1069" s="2"/>
    </x:row>
    <x:row r="1070">
      <x:c r="B1070" s="2"/>
      <x:c r="C1070" s="2"/>
      <x:c r="D1070" s="2"/>
      <x:c r="E1070" s="2"/>
      <x:c r="F1070" s="2"/>
      <x:c r="G1070" s="2"/>
      <x:c r="H1070" s="2"/>
      <x:c r="I1070" s="2"/>
      <x:c r="J1070" s="2"/>
      <x:c r="K1070" s="2"/>
      <x:c r="L1070" s="2"/>
      <x:c r="M1070" s="2"/>
      <x:c r="N1070" s="2"/>
      <x:c r="O1070" s="2"/>
      <x:c r="P1070" s="2"/>
      <x:c r="Q1070" s="2"/>
      <x:c r="R1070" s="2"/>
      <x:c r="S1070" s="2"/>
      <x:c r="T1070" s="2"/>
      <x:c r="U1070" s="2"/>
      <x:c r="V1070" s="2"/>
      <x:c r="W1070" s="2"/>
      <x:c r="X1070" s="2"/>
      <x:c r="Y1070" s="2"/>
      <x:c r="Z1070" s="2"/>
      <x:c r="AA1070" s="2"/>
      <x:c r="AB1070" s="2"/>
      <x:c r="AC1070" s="2"/>
      <x:c r="AD1070" s="2"/>
      <x:c r="AE1070" s="2"/>
      <x:c r="AF1070" s="2"/>
      <x:c r="AG1070" s="2"/>
      <x:c r="AH1070" s="2"/>
      <x:c r="AI1070" s="2"/>
      <x:c r="AJ1070" s="2"/>
      <x:c r="AK1070" s="2"/>
      <x:c r="AL1070" s="2"/>
      <x:c r="AM1070" s="2"/>
      <x:c r="AN1070" s="2"/>
      <x:c r="AO1070" s="2"/>
      <x:c r="AP1070" s="2"/>
      <x:c r="AQ1070" s="2"/>
      <x:c r="AR1070" s="2"/>
      <x:c r="AS1070" s="2"/>
    </x:row>
    <x:row r="1071">
      <x:c r="B1071" s="2"/>
      <x:c r="C1071" s="2"/>
      <x:c r="D1071" s="2"/>
      <x:c r="E1071" s="2"/>
      <x:c r="F1071" s="2"/>
      <x:c r="G1071" s="2"/>
      <x:c r="H1071" s="2"/>
      <x:c r="I1071" s="2"/>
      <x:c r="J1071" s="2"/>
      <x:c r="K1071" s="2"/>
      <x:c r="L1071" s="2"/>
      <x:c r="M1071" s="2"/>
      <x:c r="N1071" s="2"/>
      <x:c r="O1071" s="2"/>
      <x:c r="P1071" s="2"/>
      <x:c r="Q1071" s="2"/>
      <x:c r="R1071" s="2"/>
      <x:c r="S1071" s="2"/>
      <x:c r="T1071" s="2"/>
      <x:c r="U1071" s="2"/>
      <x:c r="V1071" s="2"/>
      <x:c r="W1071" s="2"/>
      <x:c r="X1071" s="2"/>
      <x:c r="Y1071" s="2"/>
      <x:c r="Z1071" s="2"/>
      <x:c r="AA1071" s="2"/>
      <x:c r="AB1071" s="2"/>
      <x:c r="AC1071" s="2"/>
      <x:c r="AD1071" s="2"/>
      <x:c r="AE1071" s="2"/>
      <x:c r="AF1071" s="2"/>
      <x:c r="AG1071" s="2"/>
      <x:c r="AH1071" s="2"/>
      <x:c r="AI1071" s="2"/>
      <x:c r="AJ1071" s="2"/>
      <x:c r="AK1071" s="2"/>
      <x:c r="AL1071" s="2"/>
      <x:c r="AM1071" s="2"/>
      <x:c r="AN1071" s="2"/>
      <x:c r="AO1071" s="2"/>
      <x:c r="AP1071" s="2"/>
      <x:c r="AQ1071" s="2"/>
      <x:c r="AR1071" s="2"/>
      <x:c r="AS1071" s="2"/>
    </x:row>
    <x:row r="1072">
      <x:c r="B1072" s="2"/>
      <x:c r="C1072" s="2"/>
      <x:c r="D1072" s="2"/>
      <x:c r="E1072" s="2"/>
      <x:c r="F1072" s="2"/>
      <x:c r="G1072" s="2"/>
      <x:c r="H1072" s="2"/>
      <x:c r="I1072" s="2"/>
      <x:c r="J1072" s="2"/>
      <x:c r="K1072" s="2"/>
      <x:c r="L1072" s="2"/>
      <x:c r="M1072" s="2"/>
      <x:c r="N1072" s="2"/>
      <x:c r="O1072" s="2"/>
      <x:c r="P1072" s="2"/>
      <x:c r="Q1072" s="2"/>
      <x:c r="R1072" s="2"/>
      <x:c r="S1072" s="2"/>
      <x:c r="T1072" s="2"/>
      <x:c r="U1072" s="2"/>
      <x:c r="V1072" s="2"/>
      <x:c r="W1072" s="2"/>
      <x:c r="X1072" s="2"/>
      <x:c r="Y1072" s="2"/>
      <x:c r="Z1072" s="2"/>
      <x:c r="AA1072" s="2"/>
      <x:c r="AB1072" s="2"/>
      <x:c r="AC1072" s="2"/>
      <x:c r="AD1072" s="2"/>
      <x:c r="AE1072" s="2"/>
      <x:c r="AF1072" s="2"/>
      <x:c r="AG1072" s="2"/>
      <x:c r="AH1072" s="2"/>
      <x:c r="AI1072" s="2"/>
      <x:c r="AJ1072" s="2"/>
      <x:c r="AK1072" s="2"/>
      <x:c r="AL1072" s="2"/>
      <x:c r="AM1072" s="2"/>
      <x:c r="AN1072" s="2"/>
      <x:c r="AO1072" s="2"/>
      <x:c r="AP1072" s="2"/>
      <x:c r="AQ1072" s="2"/>
      <x:c r="AR1072" s="2"/>
      <x:c r="AS1072" s="2"/>
    </x:row>
    <x:row r="1073">
      <x:c r="B1073" s="2"/>
      <x:c r="C1073" s="2"/>
      <x:c r="D1073" s="2"/>
      <x:c r="E1073" s="2"/>
      <x:c r="F1073" s="2"/>
      <x:c r="G1073" s="2"/>
      <x:c r="H1073" s="2"/>
      <x:c r="I1073" s="2"/>
      <x:c r="J1073" s="2"/>
      <x:c r="K1073" s="2"/>
      <x:c r="L1073" s="2"/>
      <x:c r="M1073" s="2"/>
      <x:c r="N1073" s="2"/>
      <x:c r="O1073" s="2"/>
      <x:c r="P1073" s="2"/>
      <x:c r="Q1073" s="2"/>
      <x:c r="R1073" s="2"/>
      <x:c r="S1073" s="2"/>
      <x:c r="T1073" s="2"/>
      <x:c r="U1073" s="2"/>
      <x:c r="V1073" s="2"/>
      <x:c r="W1073" s="2"/>
      <x:c r="X1073" s="2"/>
      <x:c r="Y1073" s="2"/>
      <x:c r="Z1073" s="2"/>
      <x:c r="AA1073" s="2"/>
      <x:c r="AB1073" s="2"/>
      <x:c r="AC1073" s="2"/>
      <x:c r="AD1073" s="2"/>
      <x:c r="AE1073" s="2"/>
      <x:c r="AF1073" s="2"/>
      <x:c r="AG1073" s="2"/>
      <x:c r="AH1073" s="2"/>
      <x:c r="AI1073" s="2"/>
      <x:c r="AJ1073" s="2"/>
      <x:c r="AK1073" s="2"/>
      <x:c r="AL1073" s="2"/>
      <x:c r="AM1073" s="2"/>
      <x:c r="AN1073" s="2"/>
      <x:c r="AO1073" s="2"/>
      <x:c r="AP1073" s="2"/>
      <x:c r="AQ1073" s="2"/>
      <x:c r="AR1073" s="2"/>
      <x:c r="AS1073" s="2"/>
    </x:row>
    <x:row r="1074">
      <x:c r="B1074" s="2"/>
      <x:c r="C1074" s="2"/>
      <x:c r="D1074" s="2"/>
      <x:c r="E1074" s="2"/>
      <x:c r="F1074" s="2"/>
      <x:c r="G1074" s="2"/>
      <x:c r="H1074" s="2"/>
      <x:c r="I1074" s="2"/>
      <x:c r="J1074" s="2"/>
      <x:c r="K1074" s="2"/>
      <x:c r="L1074" s="2"/>
      <x:c r="M1074" s="2"/>
      <x:c r="N1074" s="2"/>
      <x:c r="O1074" s="2"/>
      <x:c r="P1074" s="2"/>
      <x:c r="Q1074" s="2"/>
      <x:c r="R1074" s="2"/>
      <x:c r="S1074" s="2"/>
      <x:c r="T1074" s="2"/>
      <x:c r="U1074" s="2"/>
      <x:c r="V1074" s="2"/>
      <x:c r="W1074" s="2"/>
      <x:c r="X1074" s="2"/>
      <x:c r="Y1074" s="2"/>
      <x:c r="Z1074" s="2"/>
      <x:c r="AA1074" s="2"/>
      <x:c r="AB1074" s="2"/>
      <x:c r="AC1074" s="2"/>
      <x:c r="AD1074" s="2"/>
      <x:c r="AE1074" s="2"/>
      <x:c r="AF1074" s="2"/>
      <x:c r="AG1074" s="2"/>
      <x:c r="AH1074" s="2"/>
      <x:c r="AI1074" s="2"/>
      <x:c r="AJ1074" s="2"/>
      <x:c r="AK1074" s="2"/>
      <x:c r="AL1074" s="2"/>
      <x:c r="AM1074" s="2"/>
      <x:c r="AN1074" s="2"/>
      <x:c r="AO1074" s="2"/>
      <x:c r="AP1074" s="2"/>
      <x:c r="AQ1074" s="2"/>
      <x:c r="AR1074" s="2"/>
      <x:c r="AS1074" s="2"/>
    </x:row>
    <x:row r="1075">
      <x:c r="B1075" s="2"/>
      <x:c r="C1075" s="2"/>
      <x:c r="D1075" s="2"/>
      <x:c r="E1075" s="2"/>
      <x:c r="F1075" s="2"/>
      <x:c r="G1075" s="2"/>
      <x:c r="H1075" s="2"/>
      <x:c r="I1075" s="2"/>
      <x:c r="J1075" s="2"/>
      <x:c r="K1075" s="2"/>
      <x:c r="L1075" s="2"/>
      <x:c r="M1075" s="2"/>
      <x:c r="N1075" s="2"/>
      <x:c r="O1075" s="2"/>
      <x:c r="P1075" s="2"/>
      <x:c r="Q1075" s="2"/>
      <x:c r="R1075" s="2"/>
      <x:c r="S1075" s="2"/>
      <x:c r="T1075" s="2"/>
      <x:c r="U1075" s="2"/>
      <x:c r="V1075" s="2"/>
      <x:c r="W1075" s="2"/>
      <x:c r="X1075" s="2"/>
      <x:c r="Y1075" s="2"/>
      <x:c r="Z1075" s="2"/>
      <x:c r="AA1075" s="2"/>
      <x:c r="AB1075" s="2"/>
      <x:c r="AC1075" s="2"/>
      <x:c r="AD1075" s="2"/>
      <x:c r="AE1075" s="2"/>
      <x:c r="AF1075" s="2"/>
      <x:c r="AG1075" s="2"/>
      <x:c r="AH1075" s="2"/>
      <x:c r="AI1075" s="2"/>
      <x:c r="AJ1075" s="2"/>
      <x:c r="AK1075" s="2"/>
      <x:c r="AL1075" s="2"/>
      <x:c r="AM1075" s="2"/>
      <x:c r="AN1075" s="2"/>
      <x:c r="AO1075" s="2"/>
      <x:c r="AP1075" s="2"/>
      <x:c r="AQ1075" s="2"/>
      <x:c r="AR1075" s="2"/>
      <x:c r="AS1075" s="2"/>
    </x:row>
    <x:row r="1076">
      <x:c r="B1076" s="2"/>
      <x:c r="C1076" s="2"/>
      <x:c r="D1076" s="2"/>
      <x:c r="E1076" s="2"/>
      <x:c r="F1076" s="2"/>
      <x:c r="G1076" s="2"/>
      <x:c r="H1076" s="2"/>
      <x:c r="I1076" s="2"/>
      <x:c r="J1076" s="2"/>
      <x:c r="K1076" s="2"/>
      <x:c r="L1076" s="2"/>
      <x:c r="M1076" s="2"/>
      <x:c r="N1076" s="2"/>
      <x:c r="O1076" s="2"/>
      <x:c r="P1076" s="2"/>
      <x:c r="Q1076" s="2"/>
      <x:c r="R1076" s="2"/>
      <x:c r="S1076" s="2"/>
      <x:c r="T1076" s="2"/>
      <x:c r="U1076" s="2"/>
      <x:c r="V1076" s="2"/>
      <x:c r="W1076" s="2"/>
      <x:c r="X1076" s="2"/>
      <x:c r="Y1076" s="2"/>
      <x:c r="Z1076" s="2"/>
      <x:c r="AA1076" s="2"/>
      <x:c r="AB1076" s="2"/>
      <x:c r="AC1076" s="2"/>
      <x:c r="AD1076" s="2"/>
      <x:c r="AE1076" s="2"/>
      <x:c r="AF1076" s="2"/>
      <x:c r="AG1076" s="2"/>
      <x:c r="AH1076" s="2"/>
      <x:c r="AI1076" s="2"/>
      <x:c r="AJ1076" s="2"/>
      <x:c r="AK1076" s="2"/>
      <x:c r="AL1076" s="2"/>
      <x:c r="AM1076" s="2"/>
      <x:c r="AN1076" s="2"/>
      <x:c r="AO1076" s="2"/>
      <x:c r="AP1076" s="2"/>
      <x:c r="AQ1076" s="2"/>
      <x:c r="AR1076" s="2"/>
      <x:c r="AS1076" s="2"/>
    </x:row>
    <x:row r="1077">
      <x:c r="B1077" s="2"/>
      <x:c r="C1077" s="2"/>
      <x:c r="D1077" s="2"/>
      <x:c r="E1077" s="2"/>
      <x:c r="F1077" s="2"/>
      <x:c r="G1077" s="2"/>
      <x:c r="H1077" s="2"/>
      <x:c r="I1077" s="2"/>
      <x:c r="J1077" s="2"/>
      <x:c r="K1077" s="2"/>
      <x:c r="L1077" s="2"/>
      <x:c r="M1077" s="2"/>
      <x:c r="N1077" s="2"/>
      <x:c r="O1077" s="2"/>
      <x:c r="P1077" s="2"/>
      <x:c r="Q1077" s="2"/>
      <x:c r="R1077" s="2"/>
      <x:c r="S1077" s="2"/>
      <x:c r="T1077" s="2"/>
      <x:c r="U1077" s="2"/>
      <x:c r="V1077" s="2"/>
      <x:c r="W1077" s="2"/>
      <x:c r="X1077" s="2"/>
      <x:c r="Y1077" s="2"/>
      <x:c r="Z1077" s="2"/>
      <x:c r="AA1077" s="2"/>
      <x:c r="AB1077" s="2"/>
      <x:c r="AC1077" s="2"/>
      <x:c r="AD1077" s="2"/>
      <x:c r="AE1077" s="2"/>
      <x:c r="AF1077" s="2"/>
      <x:c r="AG1077" s="2"/>
      <x:c r="AH1077" s="2"/>
      <x:c r="AI1077" s="2"/>
      <x:c r="AJ1077" s="2"/>
      <x:c r="AK1077" s="2"/>
      <x:c r="AL1077" s="2"/>
      <x:c r="AM1077" s="2"/>
      <x:c r="AN1077" s="2"/>
      <x:c r="AO1077" s="2"/>
      <x:c r="AP1077" s="2"/>
      <x:c r="AQ1077" s="2"/>
      <x:c r="AR1077" s="2"/>
      <x:c r="AS1077" s="2"/>
    </x:row>
    <x:row r="1078">
      <x:c r="B1078" s="2"/>
      <x:c r="C1078" s="2"/>
      <x:c r="D1078" s="2"/>
      <x:c r="E1078" s="2"/>
      <x:c r="F1078" s="2"/>
      <x:c r="G1078" s="2"/>
      <x:c r="H1078" s="2"/>
      <x:c r="I1078" s="2"/>
      <x:c r="J1078" s="2"/>
      <x:c r="K1078" s="2"/>
      <x:c r="L1078" s="2"/>
      <x:c r="M1078" s="2"/>
      <x:c r="N1078" s="2"/>
      <x:c r="O1078" s="2"/>
      <x:c r="P1078" s="2"/>
      <x:c r="Q1078" s="2"/>
      <x:c r="R1078" s="2"/>
      <x:c r="S1078" s="2"/>
      <x:c r="T1078" s="2"/>
      <x:c r="U1078" s="2"/>
      <x:c r="V1078" s="2"/>
      <x:c r="W1078" s="2"/>
      <x:c r="X1078" s="2"/>
      <x:c r="Y1078" s="2"/>
      <x:c r="Z1078" s="2"/>
      <x:c r="AA1078" s="2"/>
      <x:c r="AB1078" s="2"/>
      <x:c r="AC1078" s="2"/>
      <x:c r="AD1078" s="2"/>
      <x:c r="AE1078" s="2"/>
      <x:c r="AF1078" s="2"/>
      <x:c r="AG1078" s="2"/>
      <x:c r="AH1078" s="2"/>
      <x:c r="AI1078" s="2"/>
      <x:c r="AJ1078" s="2"/>
      <x:c r="AK1078" s="2"/>
      <x:c r="AL1078" s="2"/>
      <x:c r="AM1078" s="2"/>
      <x:c r="AN1078" s="2"/>
      <x:c r="AO1078" s="2"/>
      <x:c r="AP1078" s="2"/>
      <x:c r="AQ1078" s="2"/>
      <x:c r="AR1078" s="2"/>
      <x:c r="AS1078" s="2"/>
    </x:row>
    <x:row r="1079">
      <x:c r="B1079" s="2"/>
      <x:c r="C1079" s="2"/>
      <x:c r="D1079" s="2"/>
      <x:c r="E1079" s="2"/>
      <x:c r="F1079" s="2"/>
      <x:c r="G1079" s="2"/>
      <x:c r="H1079" s="2"/>
      <x:c r="I1079" s="2"/>
      <x:c r="J1079" s="2"/>
      <x:c r="K1079" s="2"/>
      <x:c r="L1079" s="2"/>
      <x:c r="M1079" s="2"/>
      <x:c r="N1079" s="2"/>
      <x:c r="O1079" s="2"/>
      <x:c r="P1079" s="2"/>
      <x:c r="Q1079" s="2"/>
      <x:c r="R1079" s="2"/>
      <x:c r="S1079" s="2"/>
      <x:c r="T1079" s="2"/>
      <x:c r="U1079" s="2"/>
      <x:c r="V1079" s="2"/>
      <x:c r="W1079" s="2"/>
      <x:c r="X1079" s="2"/>
      <x:c r="Y1079" s="2"/>
      <x:c r="Z1079" s="2"/>
      <x:c r="AA1079" s="2"/>
      <x:c r="AB1079" s="2"/>
      <x:c r="AC1079" s="2"/>
      <x:c r="AD1079" s="2"/>
      <x:c r="AE1079" s="2"/>
      <x:c r="AF1079" s="2"/>
      <x:c r="AG1079" s="2"/>
      <x:c r="AH1079" s="2"/>
      <x:c r="AI1079" s="2"/>
      <x:c r="AJ1079" s="2"/>
      <x:c r="AK1079" s="2"/>
      <x:c r="AL1079" s="2"/>
      <x:c r="AM1079" s="2"/>
      <x:c r="AN1079" s="2"/>
      <x:c r="AO1079" s="2"/>
      <x:c r="AP1079" s="2"/>
      <x:c r="AQ1079" s="2"/>
      <x:c r="AR1079" s="2"/>
      <x:c r="AS1079" s="2"/>
    </x:row>
    <x:row r="1080">
      <x:c r="B1080" s="2"/>
      <x:c r="C1080" s="2"/>
      <x:c r="D1080" s="2"/>
      <x:c r="E1080" s="2"/>
      <x:c r="F1080" s="2"/>
      <x:c r="G1080" s="2"/>
      <x:c r="H1080" s="2"/>
      <x:c r="I1080" s="2"/>
      <x:c r="J1080" s="2"/>
      <x:c r="K1080" s="2"/>
      <x:c r="L1080" s="2"/>
      <x:c r="M1080" s="2"/>
      <x:c r="N1080" s="2"/>
      <x:c r="O1080" s="2"/>
      <x:c r="P1080" s="2"/>
      <x:c r="Q1080" s="2"/>
      <x:c r="R1080" s="2"/>
      <x:c r="S1080" s="2"/>
      <x:c r="T1080" s="2"/>
      <x:c r="U1080" s="2"/>
      <x:c r="V1080" s="2"/>
      <x:c r="W1080" s="2"/>
      <x:c r="X1080" s="2"/>
      <x:c r="Y1080" s="2"/>
      <x:c r="Z1080" s="2"/>
      <x:c r="AA1080" s="2"/>
      <x:c r="AB1080" s="2"/>
      <x:c r="AC1080" s="2"/>
      <x:c r="AD1080" s="2"/>
      <x:c r="AE1080" s="2"/>
      <x:c r="AF1080" s="2"/>
      <x:c r="AG1080" s="2"/>
      <x:c r="AH1080" s="2"/>
      <x:c r="AI1080" s="2"/>
      <x:c r="AJ1080" s="2"/>
      <x:c r="AK1080" s="2"/>
      <x:c r="AL1080" s="2"/>
      <x:c r="AM1080" s="2"/>
      <x:c r="AN1080" s="2"/>
      <x:c r="AO1080" s="2"/>
      <x:c r="AP1080" s="2"/>
      <x:c r="AQ1080" s="2"/>
      <x:c r="AR1080" s="2"/>
      <x:c r="AS1080" s="2"/>
    </x:row>
    <x:row r="1081">
      <x:c r="B1081" s="2"/>
      <x:c r="C1081" s="2"/>
      <x:c r="D1081" s="2"/>
      <x:c r="E1081" s="2"/>
      <x:c r="F1081" s="2"/>
      <x:c r="G1081" s="2"/>
      <x:c r="H1081" s="2"/>
      <x:c r="I1081" s="2"/>
      <x:c r="J1081" s="2"/>
      <x:c r="K1081" s="2"/>
      <x:c r="L1081" s="2"/>
      <x:c r="M1081" s="2"/>
      <x:c r="N1081" s="2"/>
      <x:c r="O1081" s="2"/>
      <x:c r="P1081" s="2"/>
      <x:c r="Q1081" s="2"/>
      <x:c r="R1081" s="2"/>
      <x:c r="S1081" s="2"/>
      <x:c r="T1081" s="2"/>
      <x:c r="U1081" s="2"/>
      <x:c r="V1081" s="2"/>
      <x:c r="W1081" s="2"/>
      <x:c r="X1081" s="2"/>
      <x:c r="Y1081" s="2"/>
      <x:c r="Z1081" s="2"/>
      <x:c r="AA1081" s="2"/>
      <x:c r="AB1081" s="2"/>
      <x:c r="AC1081" s="2"/>
      <x:c r="AD1081" s="2"/>
      <x:c r="AE1081" s="2"/>
      <x:c r="AF1081" s="2"/>
      <x:c r="AG1081" s="2"/>
      <x:c r="AH1081" s="2"/>
      <x:c r="AI1081" s="2"/>
      <x:c r="AJ1081" s="2"/>
      <x:c r="AK1081" s="2"/>
      <x:c r="AL1081" s="2"/>
      <x:c r="AM1081" s="2"/>
      <x:c r="AN1081" s="2"/>
      <x:c r="AO1081" s="2"/>
      <x:c r="AP1081" s="2"/>
      <x:c r="AQ1081" s="2"/>
      <x:c r="AR1081" s="2"/>
      <x:c r="AS1081" s="2"/>
    </x:row>
    <x:row r="1082">
      <x:c r="B1082" s="2"/>
      <x:c r="C1082" s="2"/>
      <x:c r="D1082" s="2"/>
      <x:c r="E1082" s="2"/>
      <x:c r="F1082" s="2"/>
      <x:c r="G1082" s="2"/>
      <x:c r="H1082" s="2"/>
      <x:c r="I1082" s="2"/>
      <x:c r="J1082" s="2"/>
      <x:c r="K1082" s="2"/>
      <x:c r="L1082" s="2"/>
      <x:c r="M1082" s="2"/>
      <x:c r="N1082" s="2"/>
      <x:c r="O1082" s="2"/>
      <x:c r="P1082" s="2"/>
      <x:c r="Q1082" s="2"/>
      <x:c r="R1082" s="2"/>
      <x:c r="S1082" s="2"/>
      <x:c r="T1082" s="2"/>
      <x:c r="U1082" s="2"/>
      <x:c r="V1082" s="2"/>
      <x:c r="W1082" s="2"/>
      <x:c r="X1082" s="2"/>
      <x:c r="Y1082" s="2"/>
      <x:c r="Z1082" s="2"/>
      <x:c r="AA1082" s="2"/>
      <x:c r="AB1082" s="2"/>
      <x:c r="AC1082" s="2"/>
      <x:c r="AD1082" s="2"/>
      <x:c r="AE1082" s="2"/>
      <x:c r="AF1082" s="2"/>
      <x:c r="AG1082" s="2"/>
      <x:c r="AH1082" s="2"/>
      <x:c r="AI1082" s="2"/>
      <x:c r="AJ1082" s="2"/>
      <x:c r="AK1082" s="2"/>
      <x:c r="AL1082" s="2"/>
      <x:c r="AM1082" s="2"/>
      <x:c r="AN1082" s="2"/>
      <x:c r="AO1082" s="2"/>
      <x:c r="AP1082" s="2"/>
      <x:c r="AQ1082" s="2"/>
      <x:c r="AR1082" s="2"/>
      <x:c r="AS1082" s="2"/>
    </x:row>
    <x:row r="1083">
      <x:c r="B1083" s="2"/>
      <x:c r="C1083" s="2"/>
      <x:c r="D1083" s="2"/>
      <x:c r="E1083" s="2"/>
      <x:c r="F1083" s="2"/>
      <x:c r="G1083" s="2"/>
      <x:c r="H1083" s="2"/>
      <x:c r="I1083" s="2"/>
      <x:c r="J1083" s="2"/>
      <x:c r="K1083" s="2"/>
      <x:c r="L1083" s="2"/>
      <x:c r="M1083" s="2"/>
      <x:c r="N1083" s="2"/>
      <x:c r="O1083" s="2"/>
      <x:c r="P1083" s="2"/>
      <x:c r="Q1083" s="2"/>
      <x:c r="R1083" s="2"/>
      <x:c r="S1083" s="2"/>
      <x:c r="T1083" s="2"/>
      <x:c r="U1083" s="2"/>
      <x:c r="V1083" s="2"/>
      <x:c r="W1083" s="2"/>
      <x:c r="X1083" s="2"/>
      <x:c r="Y1083" s="2"/>
      <x:c r="Z1083" s="2"/>
      <x:c r="AA1083" s="2"/>
      <x:c r="AB1083" s="2"/>
      <x:c r="AC1083" s="2"/>
      <x:c r="AD1083" s="2"/>
      <x:c r="AE1083" s="2"/>
      <x:c r="AF1083" s="2"/>
      <x:c r="AG1083" s="2"/>
      <x:c r="AH1083" s="2"/>
      <x:c r="AI1083" s="2"/>
      <x:c r="AJ1083" s="2"/>
      <x:c r="AK1083" s="2"/>
      <x:c r="AL1083" s="2"/>
      <x:c r="AM1083" s="2"/>
      <x:c r="AN1083" s="2"/>
      <x:c r="AO1083" s="2"/>
      <x:c r="AP1083" s="2"/>
      <x:c r="AQ1083" s="2"/>
      <x:c r="AR1083" s="2"/>
      <x:c r="AS1083" s="2"/>
    </x:row>
    <x:row r="1084">
      <x:c r="B1084" s="2"/>
      <x:c r="C1084" s="2"/>
      <x:c r="D1084" s="2"/>
      <x:c r="E1084" s="2"/>
      <x:c r="F1084" s="2"/>
      <x:c r="G1084" s="2"/>
      <x:c r="H1084" s="2"/>
      <x:c r="I1084" s="2"/>
      <x:c r="J1084" s="2"/>
      <x:c r="K1084" s="2"/>
      <x:c r="L1084" s="2"/>
      <x:c r="M1084" s="2"/>
      <x:c r="N1084" s="2"/>
      <x:c r="O1084" s="2"/>
      <x:c r="P1084" s="2"/>
      <x:c r="Q1084" s="2"/>
      <x:c r="R1084" s="2"/>
      <x:c r="S1084" s="2"/>
      <x:c r="T1084" s="2"/>
      <x:c r="U1084" s="2"/>
      <x:c r="V1084" s="2"/>
      <x:c r="W1084" s="2"/>
      <x:c r="X1084" s="2"/>
      <x:c r="Y1084" s="2"/>
      <x:c r="Z1084" s="2"/>
      <x:c r="AA1084" s="2"/>
      <x:c r="AB1084" s="2"/>
      <x:c r="AC1084" s="2"/>
      <x:c r="AD1084" s="2"/>
      <x:c r="AE1084" s="2"/>
      <x:c r="AF1084" s="2"/>
      <x:c r="AG1084" s="2"/>
      <x:c r="AH1084" s="2"/>
      <x:c r="AI1084" s="2"/>
      <x:c r="AJ1084" s="2"/>
      <x:c r="AK1084" s="2"/>
      <x:c r="AL1084" s="2"/>
      <x:c r="AM1084" s="2"/>
      <x:c r="AN1084" s="2"/>
      <x:c r="AO1084" s="2"/>
      <x:c r="AP1084" s="2"/>
      <x:c r="AQ1084" s="2"/>
      <x:c r="AR1084" s="2"/>
      <x:c r="AS1084" s="2"/>
    </x:row>
    <x:row r="1085">
      <x:c r="B1085" s="2"/>
      <x:c r="C1085" s="2"/>
      <x:c r="D1085" s="2"/>
      <x:c r="E1085" s="2"/>
      <x:c r="F1085" s="2"/>
      <x:c r="G1085" s="2"/>
      <x:c r="H1085" s="2"/>
      <x:c r="I1085" s="2"/>
      <x:c r="J1085" s="2"/>
      <x:c r="K1085" s="2"/>
      <x:c r="L1085" s="2"/>
      <x:c r="M1085" s="2"/>
      <x:c r="N1085" s="2"/>
      <x:c r="O1085" s="2"/>
      <x:c r="P1085" s="2"/>
      <x:c r="Q1085" s="2"/>
      <x:c r="R1085" s="2"/>
      <x:c r="S1085" s="2"/>
      <x:c r="T1085" s="2"/>
      <x:c r="U1085" s="2"/>
      <x:c r="V1085" s="2"/>
      <x:c r="W1085" s="2"/>
      <x:c r="X1085" s="2"/>
      <x:c r="Y1085" s="2"/>
      <x:c r="Z1085" s="2"/>
      <x:c r="AA1085" s="2"/>
      <x:c r="AB1085" s="2"/>
      <x:c r="AC1085" s="2"/>
      <x:c r="AD1085" s="2"/>
      <x:c r="AE1085" s="2"/>
      <x:c r="AF1085" s="2"/>
      <x:c r="AG1085" s="2"/>
      <x:c r="AH1085" s="2"/>
      <x:c r="AI1085" s="2"/>
      <x:c r="AJ1085" s="2"/>
      <x:c r="AK1085" s="2"/>
      <x:c r="AL1085" s="2"/>
      <x:c r="AM1085" s="2"/>
      <x:c r="AN1085" s="2"/>
      <x:c r="AO1085" s="2"/>
      <x:c r="AP1085" s="2"/>
      <x:c r="AQ1085" s="2"/>
      <x:c r="AR1085" s="2"/>
      <x:c r="AS1085" s="2"/>
    </x:row>
    <x:row r="1086">
      <x:c r="B1086" s="2"/>
      <x:c r="C1086" s="2"/>
      <x:c r="D1086" s="2"/>
      <x:c r="E1086" s="2"/>
      <x:c r="F1086" s="2"/>
      <x:c r="G1086" s="2"/>
      <x:c r="H1086" s="2"/>
      <x:c r="I1086" s="2"/>
      <x:c r="J1086" s="2"/>
      <x:c r="K1086" s="2"/>
      <x:c r="L1086" s="2"/>
      <x:c r="M1086" s="2"/>
      <x:c r="N1086" s="2"/>
      <x:c r="O1086" s="2"/>
      <x:c r="P1086" s="2"/>
      <x:c r="Q1086" s="2"/>
      <x:c r="R1086" s="2"/>
      <x:c r="S1086" s="2"/>
      <x:c r="T1086" s="2"/>
      <x:c r="U1086" s="2"/>
      <x:c r="V1086" s="2"/>
      <x:c r="W1086" s="2"/>
      <x:c r="X1086" s="2"/>
      <x:c r="Y1086" s="2"/>
      <x:c r="Z1086" s="2"/>
      <x:c r="AA1086" s="2"/>
      <x:c r="AB1086" s="2"/>
      <x:c r="AC1086" s="2"/>
      <x:c r="AD1086" s="2"/>
      <x:c r="AE1086" s="2"/>
      <x:c r="AF1086" s="2"/>
      <x:c r="AG1086" s="2"/>
      <x:c r="AH1086" s="2"/>
      <x:c r="AI1086" s="2"/>
      <x:c r="AJ1086" s="2"/>
      <x:c r="AK1086" s="2"/>
      <x:c r="AL1086" s="2"/>
      <x:c r="AM1086" s="2"/>
      <x:c r="AN1086" s="2"/>
      <x:c r="AO1086" s="2"/>
      <x:c r="AP1086" s="2"/>
      <x:c r="AQ1086" s="2"/>
      <x:c r="AR1086" s="2"/>
      <x:c r="AS1086" s="2"/>
    </x:row>
    <x:row r="1087">
      <x:c r="B1087" s="2"/>
      <x:c r="C1087" s="2"/>
      <x:c r="D1087" s="2"/>
      <x:c r="E1087" s="2"/>
      <x:c r="F1087" s="2"/>
      <x:c r="G1087" s="2"/>
      <x:c r="H1087" s="2"/>
      <x:c r="I1087" s="2"/>
      <x:c r="J1087" s="2"/>
      <x:c r="K1087" s="2"/>
      <x:c r="L1087" s="2"/>
      <x:c r="M1087" s="2"/>
      <x:c r="N1087" s="2"/>
      <x:c r="O1087" s="2"/>
      <x:c r="P1087" s="2"/>
      <x:c r="Q1087" s="2"/>
      <x:c r="R1087" s="2"/>
      <x:c r="S1087" s="2"/>
      <x:c r="T1087" s="2"/>
      <x:c r="U1087" s="2"/>
      <x:c r="V1087" s="2"/>
      <x:c r="W1087" s="2"/>
      <x:c r="X1087" s="2"/>
      <x:c r="Y1087" s="2"/>
      <x:c r="Z1087" s="2"/>
      <x:c r="AA1087" s="2"/>
      <x:c r="AB1087" s="2"/>
      <x:c r="AC1087" s="2"/>
      <x:c r="AD1087" s="2"/>
      <x:c r="AE1087" s="2"/>
      <x:c r="AF1087" s="2"/>
      <x:c r="AG1087" s="2"/>
      <x:c r="AH1087" s="2"/>
      <x:c r="AI1087" s="2"/>
      <x:c r="AJ1087" s="2"/>
      <x:c r="AK1087" s="2"/>
      <x:c r="AL1087" s="2"/>
      <x:c r="AM1087" s="2"/>
      <x:c r="AN1087" s="2"/>
      <x:c r="AO1087" s="2"/>
      <x:c r="AP1087" s="2"/>
      <x:c r="AQ1087" s="2"/>
      <x:c r="AR1087" s="2"/>
      <x:c r="AS1087" s="2"/>
    </x:row>
    <x:row r="1088">
      <x:c r="B1088" s="2"/>
      <x:c r="C1088" s="2"/>
      <x:c r="D1088" s="2"/>
      <x:c r="E1088" s="2"/>
      <x:c r="F1088" s="2"/>
      <x:c r="G1088" s="2"/>
      <x:c r="H1088" s="2"/>
      <x:c r="I1088" s="2"/>
      <x:c r="J1088" s="2"/>
      <x:c r="K1088" s="2"/>
      <x:c r="L1088" s="2"/>
      <x:c r="M1088" s="2"/>
      <x:c r="N1088" s="2"/>
      <x:c r="O1088" s="2"/>
      <x:c r="P1088" s="2"/>
      <x:c r="Q1088" s="2"/>
      <x:c r="R1088" s="2"/>
      <x:c r="S1088" s="2"/>
      <x:c r="T1088" s="2"/>
      <x:c r="U1088" s="2"/>
      <x:c r="V1088" s="2"/>
      <x:c r="W1088" s="2"/>
      <x:c r="X1088" s="2"/>
      <x:c r="Y1088" s="2"/>
      <x:c r="Z1088" s="2"/>
      <x:c r="AA1088" s="2"/>
      <x:c r="AB1088" s="2"/>
      <x:c r="AC1088" s="2"/>
      <x:c r="AD1088" s="2"/>
      <x:c r="AE1088" s="2"/>
      <x:c r="AF1088" s="2"/>
      <x:c r="AG1088" s="2"/>
      <x:c r="AH1088" s="2"/>
      <x:c r="AI1088" s="2"/>
      <x:c r="AJ1088" s="2"/>
      <x:c r="AK1088" s="2"/>
      <x:c r="AL1088" s="2"/>
      <x:c r="AM1088" s="2"/>
      <x:c r="AN1088" s="2"/>
      <x:c r="AO1088" s="2"/>
      <x:c r="AP1088" s="2"/>
      <x:c r="AQ1088" s="2"/>
      <x:c r="AR1088" s="2"/>
      <x:c r="AS1088" s="2"/>
    </x:row>
    <x:row r="1089">
      <x:c r="B1089" s="2"/>
      <x:c r="C1089" s="2"/>
      <x:c r="D1089" s="2"/>
      <x:c r="E1089" s="2"/>
      <x:c r="F1089" s="2"/>
      <x:c r="G1089" s="2"/>
      <x:c r="H1089" s="2"/>
      <x:c r="I1089" s="2"/>
      <x:c r="J1089" s="2"/>
      <x:c r="K1089" s="2"/>
      <x:c r="L1089" s="2"/>
      <x:c r="M1089" s="2"/>
      <x:c r="N1089" s="2"/>
      <x:c r="O1089" s="2"/>
      <x:c r="P1089" s="2"/>
      <x:c r="Q1089" s="2"/>
      <x:c r="R1089" s="2"/>
      <x:c r="S1089" s="2"/>
      <x:c r="T1089" s="2"/>
      <x:c r="U1089" s="2"/>
      <x:c r="V1089" s="2"/>
      <x:c r="W1089" s="2"/>
      <x:c r="X1089" s="2"/>
      <x:c r="Y1089" s="2"/>
      <x:c r="Z1089" s="2"/>
      <x:c r="AA1089" s="2"/>
      <x:c r="AB1089" s="2"/>
      <x:c r="AC1089" s="2"/>
      <x:c r="AD1089" s="2"/>
      <x:c r="AE1089" s="2"/>
      <x:c r="AF1089" s="2"/>
      <x:c r="AG1089" s="2"/>
      <x:c r="AH1089" s="2"/>
      <x:c r="AI1089" s="2"/>
      <x:c r="AJ1089" s="2"/>
      <x:c r="AK1089" s="2"/>
      <x:c r="AL1089" s="2"/>
      <x:c r="AM1089" s="2"/>
      <x:c r="AN1089" s="2"/>
      <x:c r="AO1089" s="2"/>
      <x:c r="AP1089" s="2"/>
      <x:c r="AQ1089" s="2"/>
      <x:c r="AR1089" s="2"/>
      <x:c r="AS1089" s="2"/>
    </x:row>
    <x:row r="1090">
      <x:c r="B1090" s="2"/>
      <x:c r="C1090" s="2"/>
      <x:c r="D1090" s="2"/>
      <x:c r="E1090" s="2"/>
      <x:c r="F1090" s="2"/>
      <x:c r="G1090" s="2"/>
      <x:c r="H1090" s="2"/>
      <x:c r="I1090" s="2"/>
      <x:c r="J1090" s="2"/>
      <x:c r="K1090" s="2"/>
      <x:c r="L1090" s="2"/>
      <x:c r="M1090" s="2"/>
      <x:c r="N1090" s="2"/>
      <x:c r="O1090" s="2"/>
      <x:c r="P1090" s="2"/>
      <x:c r="Q1090" s="2"/>
      <x:c r="R1090" s="2"/>
      <x:c r="S1090" s="2"/>
      <x:c r="T1090" s="2"/>
      <x:c r="U1090" s="2"/>
      <x:c r="V1090" s="2"/>
      <x:c r="W1090" s="2"/>
      <x:c r="X1090" s="2"/>
      <x:c r="Y1090" s="2"/>
      <x:c r="Z1090" s="2"/>
      <x:c r="AA1090" s="2"/>
      <x:c r="AB1090" s="2"/>
      <x:c r="AC1090" s="2"/>
      <x:c r="AD1090" s="2"/>
      <x:c r="AE1090" s="2"/>
      <x:c r="AF1090" s="2"/>
      <x:c r="AG1090" s="2"/>
      <x:c r="AH1090" s="2"/>
      <x:c r="AI1090" s="2"/>
      <x:c r="AJ1090" s="2"/>
      <x:c r="AK1090" s="2"/>
      <x:c r="AL1090" s="2"/>
      <x:c r="AM1090" s="2"/>
      <x:c r="AN1090" s="2"/>
      <x:c r="AO1090" s="2"/>
      <x:c r="AP1090" s="2"/>
      <x:c r="AQ1090" s="2"/>
      <x:c r="AR1090" s="2"/>
      <x:c r="AS1090" s="2"/>
    </x:row>
    <x:row r="1091">
      <x:c r="B1091" s="2"/>
      <x:c r="C1091" s="2"/>
      <x:c r="D1091" s="2"/>
      <x:c r="E1091" s="2"/>
      <x:c r="F1091" s="2"/>
      <x:c r="G1091" s="2"/>
      <x:c r="H1091" s="2"/>
      <x:c r="I1091" s="2"/>
      <x:c r="J1091" s="2"/>
      <x:c r="K1091" s="2"/>
      <x:c r="L1091" s="2"/>
      <x:c r="M1091" s="2"/>
      <x:c r="N1091" s="2"/>
      <x:c r="O1091" s="2"/>
      <x:c r="P1091" s="2"/>
      <x:c r="Q1091" s="2"/>
      <x:c r="R1091" s="2"/>
      <x:c r="S1091" s="2"/>
      <x:c r="T1091" s="2"/>
      <x:c r="U1091" s="2"/>
      <x:c r="V1091" s="2"/>
      <x:c r="W1091" s="2"/>
      <x:c r="X1091" s="2"/>
      <x:c r="Y1091" s="2"/>
      <x:c r="Z1091" s="2"/>
      <x:c r="AA1091" s="2"/>
      <x:c r="AB1091" s="2"/>
      <x:c r="AC1091" s="2"/>
      <x:c r="AD1091" s="2"/>
      <x:c r="AE1091" s="2"/>
      <x:c r="AF1091" s="2"/>
      <x:c r="AG1091" s="2"/>
      <x:c r="AH1091" s="2"/>
      <x:c r="AI1091" s="2"/>
      <x:c r="AJ1091" s="2"/>
      <x:c r="AK1091" s="2"/>
      <x:c r="AL1091" s="2"/>
      <x:c r="AM1091" s="2"/>
      <x:c r="AN1091" s="2"/>
      <x:c r="AO1091" s="2"/>
      <x:c r="AP1091" s="2"/>
      <x:c r="AQ1091" s="2"/>
      <x:c r="AR1091" s="2"/>
      <x:c r="AS1091" s="2"/>
    </x:row>
    <x:row r="1092">
      <x:c r="B1092" s="2"/>
      <x:c r="C1092" s="2"/>
      <x:c r="D1092" s="2"/>
      <x:c r="E1092" s="2"/>
      <x:c r="F1092" s="2"/>
      <x:c r="G1092" s="2"/>
      <x:c r="H1092" s="2"/>
      <x:c r="I1092" s="2"/>
      <x:c r="J1092" s="2"/>
      <x:c r="K1092" s="2"/>
      <x:c r="L1092" s="2"/>
      <x:c r="M1092" s="2"/>
      <x:c r="N1092" s="2"/>
      <x:c r="O1092" s="2"/>
      <x:c r="P1092" s="2"/>
      <x:c r="Q1092" s="2"/>
      <x:c r="R1092" s="2"/>
      <x:c r="S1092" s="2"/>
      <x:c r="T1092" s="2"/>
      <x:c r="U1092" s="2"/>
      <x:c r="V1092" s="2"/>
      <x:c r="W1092" s="2"/>
      <x:c r="X1092" s="2"/>
      <x:c r="Y1092" s="2"/>
      <x:c r="Z1092" s="2"/>
      <x:c r="AA1092" s="2"/>
      <x:c r="AB1092" s="2"/>
      <x:c r="AC1092" s="2"/>
      <x:c r="AD1092" s="2"/>
      <x:c r="AE1092" s="2"/>
      <x:c r="AF1092" s="2"/>
      <x:c r="AG1092" s="2"/>
      <x:c r="AH1092" s="2"/>
      <x:c r="AI1092" s="2"/>
      <x:c r="AJ1092" s="2"/>
      <x:c r="AK1092" s="2"/>
      <x:c r="AL1092" s="2"/>
      <x:c r="AM1092" s="2"/>
      <x:c r="AN1092" s="2"/>
      <x:c r="AO1092" s="2"/>
      <x:c r="AP1092" s="2"/>
      <x:c r="AQ1092" s="2"/>
      <x:c r="AR1092" s="2"/>
      <x:c r="AS1092" s="2"/>
    </x:row>
    <x:row r="1093">
      <x:c r="B1093" s="2"/>
      <x:c r="C1093" s="2"/>
      <x:c r="D1093" s="2"/>
      <x:c r="E1093" s="2"/>
      <x:c r="F1093" s="2"/>
      <x:c r="G1093" s="2"/>
      <x:c r="H1093" s="2"/>
      <x:c r="I1093" s="2"/>
      <x:c r="J1093" s="2"/>
      <x:c r="K1093" s="2"/>
      <x:c r="L1093" s="2"/>
      <x:c r="M1093" s="2"/>
      <x:c r="N1093" s="2"/>
      <x:c r="O1093" s="2"/>
      <x:c r="P1093" s="2"/>
      <x:c r="Q1093" s="2"/>
      <x:c r="R1093" s="2"/>
      <x:c r="S1093" s="2"/>
      <x:c r="T1093" s="2"/>
      <x:c r="U1093" s="2"/>
      <x:c r="V1093" s="2"/>
      <x:c r="W1093" s="2"/>
      <x:c r="X1093" s="2"/>
      <x:c r="Y1093" s="2"/>
      <x:c r="Z1093" s="2"/>
      <x:c r="AA1093" s="2"/>
      <x:c r="AB1093" s="2"/>
      <x:c r="AC1093" s="2"/>
      <x:c r="AD1093" s="2"/>
      <x:c r="AE1093" s="2"/>
      <x:c r="AF1093" s="2"/>
      <x:c r="AG1093" s="2"/>
      <x:c r="AH1093" s="2"/>
      <x:c r="AI1093" s="2"/>
      <x:c r="AJ1093" s="2"/>
      <x:c r="AK1093" s="2"/>
      <x:c r="AL1093" s="2"/>
      <x:c r="AM1093" s="2"/>
      <x:c r="AN1093" s="2"/>
      <x:c r="AO1093" s="2"/>
      <x:c r="AP1093" s="2"/>
      <x:c r="AQ1093" s="2"/>
      <x:c r="AR1093" s="2"/>
      <x:c r="AS1093" s="2"/>
    </x:row>
    <x:row r="1094">
      <x:c r="B1094" s="2"/>
      <x:c r="C1094" s="2"/>
      <x:c r="D1094" s="2"/>
      <x:c r="E1094" s="2"/>
      <x:c r="F1094" s="2"/>
      <x:c r="G1094" s="2"/>
      <x:c r="H1094" s="2"/>
      <x:c r="I1094" s="2"/>
      <x:c r="J1094" s="2"/>
      <x:c r="K1094" s="2"/>
      <x:c r="L1094" s="2"/>
      <x:c r="M1094" s="2"/>
      <x:c r="N1094" s="2"/>
      <x:c r="O1094" s="2"/>
      <x:c r="P1094" s="2"/>
      <x:c r="Q1094" s="2"/>
      <x:c r="R1094" s="2"/>
      <x:c r="S1094" s="2"/>
      <x:c r="T1094" s="2"/>
      <x:c r="U1094" s="2"/>
      <x:c r="V1094" s="2"/>
      <x:c r="W1094" s="2"/>
      <x:c r="X1094" s="2"/>
      <x:c r="Y1094" s="2"/>
      <x:c r="Z1094" s="2"/>
      <x:c r="AA1094" s="2"/>
      <x:c r="AB1094" s="2"/>
      <x:c r="AC1094" s="2"/>
      <x:c r="AD1094" s="2"/>
      <x:c r="AE1094" s="2"/>
      <x:c r="AF1094" s="2"/>
      <x:c r="AG1094" s="2"/>
      <x:c r="AH1094" s="2"/>
      <x:c r="AI1094" s="2"/>
      <x:c r="AJ1094" s="2"/>
      <x:c r="AK1094" s="2"/>
      <x:c r="AL1094" s="2"/>
      <x:c r="AM1094" s="2"/>
      <x:c r="AN1094" s="2"/>
      <x:c r="AO1094" s="2"/>
      <x:c r="AP1094" s="2"/>
      <x:c r="AQ1094" s="2"/>
      <x:c r="AR1094" s="2"/>
      <x:c r="AS1094" s="2"/>
    </x:row>
    <x:row r="1095">
      <x:c r="B1095" s="2"/>
      <x:c r="C1095" s="2"/>
      <x:c r="D1095" s="2"/>
      <x:c r="E1095" s="2"/>
      <x:c r="F1095" s="2"/>
      <x:c r="G1095" s="2"/>
      <x:c r="H1095" s="2"/>
      <x:c r="I1095" s="2"/>
      <x:c r="J1095" s="2"/>
      <x:c r="K1095" s="2"/>
      <x:c r="L1095" s="2"/>
      <x:c r="M1095" s="2"/>
      <x:c r="N1095" s="2"/>
      <x:c r="O1095" s="2"/>
      <x:c r="P1095" s="2"/>
      <x:c r="Q1095" s="2"/>
      <x:c r="R1095" s="2"/>
      <x:c r="S1095" s="2"/>
      <x:c r="T1095" s="2"/>
      <x:c r="U1095" s="2"/>
      <x:c r="V1095" s="2"/>
      <x:c r="W1095" s="2"/>
      <x:c r="X1095" s="2"/>
      <x:c r="Y1095" s="2"/>
      <x:c r="Z1095" s="2"/>
      <x:c r="AA1095" s="2"/>
      <x:c r="AB1095" s="2"/>
      <x:c r="AC1095" s="2"/>
      <x:c r="AD1095" s="2"/>
      <x:c r="AE1095" s="2"/>
      <x:c r="AF1095" s="2"/>
      <x:c r="AG1095" s="2"/>
      <x:c r="AH1095" s="2"/>
      <x:c r="AI1095" s="2"/>
      <x:c r="AJ1095" s="2"/>
      <x:c r="AK1095" s="2"/>
      <x:c r="AL1095" s="2"/>
      <x:c r="AM1095" s="2"/>
      <x:c r="AN1095" s="2"/>
      <x:c r="AO1095" s="2"/>
      <x:c r="AP1095" s="2"/>
      <x:c r="AQ1095" s="2"/>
      <x:c r="AR1095" s="2"/>
      <x:c r="AS1095" s="2"/>
    </x:row>
    <x:row r="1096">
      <x:c r="B1096" s="2"/>
      <x:c r="C1096" s="2"/>
      <x:c r="D1096" s="2"/>
      <x:c r="E1096" s="2"/>
      <x:c r="F1096" s="2"/>
      <x:c r="G1096" s="2"/>
      <x:c r="H1096" s="2"/>
      <x:c r="I1096" s="2"/>
      <x:c r="J1096" s="2"/>
      <x:c r="K1096" s="2"/>
      <x:c r="L1096" s="2"/>
      <x:c r="M1096" s="2"/>
      <x:c r="N1096" s="2"/>
      <x:c r="O1096" s="2"/>
      <x:c r="P1096" s="2"/>
      <x:c r="Q1096" s="2"/>
      <x:c r="R1096" s="2"/>
      <x:c r="S1096" s="2"/>
      <x:c r="T1096" s="2"/>
      <x:c r="U1096" s="2"/>
      <x:c r="V1096" s="2"/>
      <x:c r="W1096" s="2"/>
      <x:c r="X1096" s="2"/>
      <x:c r="Y1096" s="2"/>
      <x:c r="Z1096" s="2"/>
      <x:c r="AA1096" s="2"/>
      <x:c r="AB1096" s="2"/>
      <x:c r="AC1096" s="2"/>
      <x:c r="AD1096" s="2"/>
      <x:c r="AE1096" s="2"/>
      <x:c r="AF1096" s="2"/>
      <x:c r="AG1096" s="2"/>
      <x:c r="AH1096" s="2"/>
      <x:c r="AI1096" s="2"/>
      <x:c r="AJ1096" s="2"/>
      <x:c r="AK1096" s="2"/>
      <x:c r="AL1096" s="2"/>
      <x:c r="AM1096" s="2"/>
      <x:c r="AN1096" s="2"/>
      <x:c r="AO1096" s="2"/>
      <x:c r="AP1096" s="2"/>
      <x:c r="AQ1096" s="2"/>
      <x:c r="AR1096" s="2"/>
      <x:c r="AS1096" s="2"/>
    </x:row>
    <x:row r="1097">
      <x:c r="B1097" s="2"/>
      <x:c r="C1097" s="2"/>
      <x:c r="D1097" s="2"/>
      <x:c r="E1097" s="2"/>
      <x:c r="F1097" s="2"/>
      <x:c r="G1097" s="2"/>
      <x:c r="H1097" s="2"/>
      <x:c r="I1097" s="2"/>
      <x:c r="J1097" s="2"/>
      <x:c r="K1097" s="2"/>
      <x:c r="L1097" s="2"/>
      <x:c r="M1097" s="2"/>
      <x:c r="N1097" s="2"/>
      <x:c r="O1097" s="2"/>
      <x:c r="P1097" s="2"/>
      <x:c r="Q1097" s="2"/>
      <x:c r="R1097" s="2"/>
      <x:c r="S1097" s="2"/>
      <x:c r="T1097" s="2"/>
      <x:c r="U1097" s="2"/>
      <x:c r="V1097" s="2"/>
      <x:c r="W1097" s="2"/>
      <x:c r="X1097" s="2"/>
      <x:c r="Y1097" s="2"/>
      <x:c r="Z1097" s="2"/>
      <x:c r="AA1097" s="2"/>
      <x:c r="AB1097" s="2"/>
      <x:c r="AC1097" s="2"/>
      <x:c r="AD1097" s="2"/>
      <x:c r="AE1097" s="2"/>
      <x:c r="AF1097" s="2"/>
      <x:c r="AG1097" s="2"/>
      <x:c r="AH1097" s="2"/>
      <x:c r="AI1097" s="2"/>
      <x:c r="AJ1097" s="2"/>
      <x:c r="AK1097" s="2"/>
      <x:c r="AL1097" s="2"/>
      <x:c r="AM1097" s="2"/>
      <x:c r="AN1097" s="2"/>
      <x:c r="AO1097" s="2"/>
      <x:c r="AP1097" s="2"/>
      <x:c r="AQ1097" s="2"/>
      <x:c r="AR1097" s="2"/>
      <x:c r="AS1097" s="2"/>
    </x:row>
    <x:row r="1098">
      <x:c r="B1098" s="2"/>
      <x:c r="C1098" s="2"/>
      <x:c r="D1098" s="2"/>
      <x:c r="E1098" s="2"/>
      <x:c r="F1098" s="2"/>
      <x:c r="G1098" s="2"/>
      <x:c r="H1098" s="2"/>
      <x:c r="I1098" s="2"/>
      <x:c r="J1098" s="2"/>
      <x:c r="K1098" s="2"/>
      <x:c r="L1098" s="2"/>
      <x:c r="M1098" s="2"/>
      <x:c r="N1098" s="2"/>
      <x:c r="O1098" s="2"/>
      <x:c r="P1098" s="2"/>
      <x:c r="Q1098" s="2"/>
      <x:c r="R1098" s="2"/>
      <x:c r="S1098" s="2"/>
      <x:c r="T1098" s="2"/>
      <x:c r="U1098" s="2"/>
      <x:c r="V1098" s="2"/>
      <x:c r="W1098" s="2"/>
      <x:c r="X1098" s="2"/>
      <x:c r="Y1098" s="2"/>
      <x:c r="Z1098" s="2"/>
      <x:c r="AA1098" s="2"/>
      <x:c r="AB1098" s="2"/>
      <x:c r="AC1098" s="2"/>
      <x:c r="AD1098" s="2"/>
      <x:c r="AE1098" s="2"/>
      <x:c r="AF1098" s="2"/>
      <x:c r="AG1098" s="2"/>
      <x:c r="AH1098" s="2"/>
      <x:c r="AI1098" s="2"/>
      <x:c r="AJ1098" s="2"/>
      <x:c r="AK1098" s="2"/>
      <x:c r="AL1098" s="2"/>
      <x:c r="AM1098" s="2"/>
      <x:c r="AN1098" s="2"/>
      <x:c r="AO1098" s="2"/>
      <x:c r="AP1098" s="2"/>
      <x:c r="AQ1098" s="2"/>
      <x:c r="AR1098" s="2"/>
      <x:c r="AS1098" s="2"/>
    </x:row>
    <x:row r="1099">
      <x:c r="B1099" s="2"/>
      <x:c r="C1099" s="2"/>
      <x:c r="D1099" s="2"/>
      <x:c r="E1099" s="2"/>
      <x:c r="F1099" s="2"/>
      <x:c r="G1099" s="2"/>
      <x:c r="H1099" s="2"/>
      <x:c r="I1099" s="2"/>
      <x:c r="J1099" s="2"/>
      <x:c r="K1099" s="2"/>
      <x:c r="L1099" s="2"/>
      <x:c r="M1099" s="2"/>
      <x:c r="N1099" s="2"/>
      <x:c r="O1099" s="2"/>
      <x:c r="P1099" s="2"/>
      <x:c r="Q1099" s="2"/>
      <x:c r="R1099" s="2"/>
      <x:c r="S1099" s="2"/>
      <x:c r="T1099" s="2"/>
      <x:c r="U1099" s="2"/>
      <x:c r="V1099" s="2"/>
      <x:c r="W1099" s="2"/>
      <x:c r="X1099" s="2"/>
      <x:c r="Y1099" s="2"/>
      <x:c r="Z1099" s="2"/>
      <x:c r="AA1099" s="2"/>
      <x:c r="AB1099" s="2"/>
      <x:c r="AC1099" s="2"/>
      <x:c r="AD1099" s="2"/>
      <x:c r="AE1099" s="2"/>
      <x:c r="AF1099" s="2"/>
      <x:c r="AG1099" s="2"/>
      <x:c r="AH1099" s="2"/>
      <x:c r="AI1099" s="2"/>
      <x:c r="AJ1099" s="2"/>
      <x:c r="AK1099" s="2"/>
      <x:c r="AL1099" s="2"/>
      <x:c r="AM1099" s="2"/>
      <x:c r="AN1099" s="2"/>
      <x:c r="AO1099" s="2"/>
      <x:c r="AP1099" s="2"/>
      <x:c r="AQ1099" s="2"/>
      <x:c r="AR1099" s="2"/>
      <x:c r="AS1099" s="2"/>
    </x:row>
    <x:row r="1100">
      <x:c r="B1100" s="2"/>
      <x:c r="C1100" s="2"/>
      <x:c r="D1100" s="2"/>
      <x:c r="E1100" s="2"/>
      <x:c r="F1100" s="2"/>
      <x:c r="G1100" s="2"/>
      <x:c r="H1100" s="2"/>
      <x:c r="I1100" s="2"/>
      <x:c r="J1100" s="2"/>
      <x:c r="K1100" s="2"/>
      <x:c r="L1100" s="2"/>
      <x:c r="M1100" s="2"/>
      <x:c r="N1100" s="2"/>
      <x:c r="O1100" s="2"/>
      <x:c r="P1100" s="2"/>
      <x:c r="Q1100" s="2"/>
      <x:c r="R1100" s="2"/>
      <x:c r="S1100" s="2"/>
      <x:c r="T1100" s="2"/>
      <x:c r="U1100" s="2"/>
      <x:c r="V1100" s="2"/>
      <x:c r="W1100" s="2"/>
      <x:c r="X1100" s="2"/>
      <x:c r="Y1100" s="2"/>
      <x:c r="Z1100" s="2"/>
      <x:c r="AA1100" s="2"/>
      <x:c r="AB1100" s="2"/>
      <x:c r="AC1100" s="2"/>
      <x:c r="AD1100" s="2"/>
      <x:c r="AE1100" s="2"/>
      <x:c r="AF1100" s="2"/>
      <x:c r="AG1100" s="2"/>
      <x:c r="AH1100" s="2"/>
      <x:c r="AI1100" s="2"/>
      <x:c r="AJ1100" s="2"/>
      <x:c r="AK1100" s="2"/>
      <x:c r="AL1100" s="2"/>
      <x:c r="AM1100" s="2"/>
      <x:c r="AN1100" s="2"/>
      <x:c r="AO1100" s="2"/>
      <x:c r="AP1100" s="2"/>
      <x:c r="AQ1100" s="2"/>
      <x:c r="AR1100" s="2"/>
      <x:c r="AS1100" s="2"/>
    </x:row>
  </x:sheetData>
  <x:pageMargins left="0.7" right="0.7" top="0.75" bottom="0.75" header="0.3" footer="0.3"/>
</x:worksheet>
</file>