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5748275-A589-4784-9AA1-F8819EBD68F4}" xr6:coauthVersionLast="47" xr6:coauthVersionMax="47" xr10:uidLastSave="{00000000-0000-0000-0000-000000000000}"/>
  <bookViews>
    <workbookView xWindow="-110" yWindow="-110" windowWidth="19420" windowHeight="11020" firstSheet="2" activeTab="2" xr2:uid="{BCE64C4F-A7B2-411A-A9BF-D7BB2C6F11BB}"/>
  </bookViews>
  <sheets>
    <sheet name="Data" sheetId="1" state="hidden" r:id="rId1"/>
    <sheet name="TCD" sheetId="2" state="hidden" r:id="rId2"/>
    <sheet name="Dashboard" sheetId="3" r:id="rId3"/>
  </sheets>
  <definedNames>
    <definedName name="_xlchart.v2.0" hidden="1">TCD!$U$14:$U$18</definedName>
    <definedName name="_xlchart.v2.1" hidden="1">TCD!$V$13</definedName>
    <definedName name="_xlchart.v2.2" hidden="1">TCD!$V$14:$V$18</definedName>
    <definedName name="_xlchart.v5.3" hidden="1">TCD!$AA$13</definedName>
    <definedName name="_xlchart.v5.4" hidden="1">TCD!$AA$14:$AA$18</definedName>
    <definedName name="_xlchart.v5.5" hidden="1">TCD!$Z$13</definedName>
    <definedName name="_xlchart.v5.6" hidden="1">TCD!$Z$14:$Z$18</definedName>
    <definedName name="Segment_Month">#N/A</definedName>
    <definedName name="Segment_Quarte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21" i="2" l="1"/>
  <c r="Q22" i="2"/>
  <c r="Q20" i="2"/>
  <c r="Q19" i="2"/>
  <c r="Z15" i="2"/>
  <c r="Z16" i="2"/>
  <c r="Z17" i="2"/>
  <c r="Z18" i="2"/>
  <c r="Z14" i="2"/>
  <c r="U15" i="2"/>
  <c r="U16" i="2"/>
  <c r="U17" i="2"/>
  <c r="U18" i="2"/>
  <c r="U14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R20" i="2"/>
  <c r="S22" i="2"/>
  <c r="S19" i="2"/>
  <c r="V17" i="2"/>
  <c r="B27" i="2"/>
  <c r="V18" i="2"/>
  <c r="B28" i="2"/>
  <c r="AA18" i="2"/>
  <c r="AA16" i="2"/>
  <c r="S21" i="2"/>
  <c r="V15" i="2"/>
  <c r="R19" i="2"/>
  <c r="R22" i="2"/>
  <c r="B15" i="2"/>
  <c r="B11" i="2"/>
  <c r="B29" i="2"/>
  <c r="R21" i="2"/>
  <c r="V14" i="2"/>
  <c r="B13" i="2"/>
  <c r="AA15" i="2"/>
  <c r="AA14" i="2"/>
  <c r="AA17" i="2"/>
  <c r="V16" i="2"/>
  <c r="S20" i="2"/>
  <c r="B26" i="2"/>
  <c r="B17" i="2"/>
  <c r="B16" i="2" l="1"/>
  <c r="B12" i="2"/>
  <c r="B14" i="2"/>
  <c r="B18" i="2"/>
</calcChain>
</file>

<file path=xl/sharedStrings.xml><?xml version="1.0" encoding="utf-8"?>
<sst xmlns="http://schemas.openxmlformats.org/spreadsheetml/2006/main" count="285" uniqueCount="61">
  <si>
    <t>Date</t>
  </si>
  <si>
    <t>Region</t>
  </si>
  <si>
    <t>Sales</t>
  </si>
  <si>
    <t>Profit</t>
  </si>
  <si>
    <t>Target Sales</t>
  </si>
  <si>
    <t>No of Customers</t>
  </si>
  <si>
    <t>Sales Completion Rate</t>
  </si>
  <si>
    <t>Profit Completion Rate</t>
  </si>
  <si>
    <t>Customer Completion Rate</t>
  </si>
  <si>
    <t>Country</t>
  </si>
  <si>
    <t>Customer Satisfaction</t>
  </si>
  <si>
    <t>Score</t>
  </si>
  <si>
    <t>East</t>
  </si>
  <si>
    <t>Argentina</t>
  </si>
  <si>
    <t>Speed</t>
  </si>
  <si>
    <t>West</t>
  </si>
  <si>
    <t>Colombia</t>
  </si>
  <si>
    <t>Quality</t>
  </si>
  <si>
    <t>South</t>
  </si>
  <si>
    <t>Brazil</t>
  </si>
  <si>
    <t>Hygiene</t>
  </si>
  <si>
    <t>Ecuador</t>
  </si>
  <si>
    <t>Peru</t>
  </si>
  <si>
    <t>Service</t>
  </si>
  <si>
    <t>North</t>
  </si>
  <si>
    <t>Availability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</si>
  <si>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</si>
  <si>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</si>
  <si>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</si>
  <si>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</si>
  <si>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</si>
  <si>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</si>
  <si>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</si>
  <si>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</si>
  <si>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</si>
  <si>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</si>
  <si>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</si>
  <si>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</si>
  <si>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Total général</t>
  </si>
  <si>
    <t xml:space="preserve"> Sales</t>
  </si>
  <si>
    <t xml:space="preserve"> Target Sales</t>
  </si>
  <si>
    <t>Sales vs Target Sales by Month</t>
  </si>
  <si>
    <t>No of customer by Month</t>
  </si>
  <si>
    <t xml:space="preserve"> No of Customers</t>
  </si>
  <si>
    <t>Profit vs Sales by Region</t>
  </si>
  <si>
    <t xml:space="preserve"> Profit</t>
  </si>
  <si>
    <t>Customer Satisfaction score</t>
  </si>
  <si>
    <t xml:space="preserve"> Score</t>
  </si>
  <si>
    <t>Sales by country</t>
  </si>
  <si>
    <t>Moyenne de Sales Completion Rate</t>
  </si>
  <si>
    <t>Moyenne de Profit Completion Rate</t>
  </si>
  <si>
    <t>Moyenne de Customer Completion Rate</t>
  </si>
  <si>
    <t>Valeurs</t>
  </si>
  <si>
    <t>Pending</t>
  </si>
  <si>
    <t>Metrics</t>
  </si>
  <si>
    <t>No of Customer</t>
  </si>
  <si>
    <t>Total</t>
  </si>
  <si>
    <t>Sales vs Target</t>
  </si>
  <si>
    <t>Mois</t>
  </si>
  <si>
    <t>Trimestre</t>
  </si>
  <si>
    <t xml:space="preserve">KPI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</si>
</sst>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_-* #,##0\ [$€-40C]_-;\-* #,##0\ [$€-40C]_-;_-* &quot;-&quot;??\ [$€-40C]_-;_-@_-"/>
    <numFmt numFmtId="166" formatCode="_-* #,##0.00\ [$€-40C]_-;\-* #,##0.00\ [$€-40C]_-;_-* &quot;-&quot;??\ [$€-40C]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1" fillId="0" borderId="0" xfId="1" applyFont="1"/>
    <xf numFmtId="0" fontId="4" fillId="0" borderId="0" xfId="0" applyFont="1"/>
    <xf numFmtId="165" fontId="1" fillId="0" borderId="0" xfId="0" applyNumberFormat="1" applyFont="1"/>
    <xf numFmtId="0" fontId="1" fillId="2" borderId="0" xfId="0" applyFont="1" applyFill="1"/>
    <xf numFmtId="166" fontId="1" fillId="0" borderId="0" xfId="0" applyNumberFormat="1" applyFont="1"/>
  </cellXfs>
  <cellStyles count="2">
    <cellStyle name="Normal" xfId="0" builtinId="0"/>
    <cellStyle name="Pourcentage" xfId="1" builtinId="5"/>
  </cellStyles>
  <dxfs count="343"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#,##0\ &quot;€&quot;"/>
    </dxf>
    <dxf>
      <numFmt numFmtId="13" formatCode="0%"/>
    </dxf>
    <dxf>
      <numFmt numFmtId="13" formatCode="0%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#,##0\ &quot;€&quot;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" formatCode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#,##0\ &quot;€&quot;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name val="Times New Roman"/>
        <family val="1"/>
        <scheme val="none"/>
      </font>
    </dxf>
    <dxf>
      <numFmt numFmtId="1" formatCode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name val="Times New Roman"/>
        <family val="1"/>
        <scheme val="none"/>
      </font>
    </dxf>
    <dxf>
      <numFmt numFmtId="164" formatCode="#,##0\ &quot;€&quot;"/>
    </dxf>
    <dxf>
      <numFmt numFmtId="164" formatCode="#,##0\ &quot;€&quot;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#,##0\ &quot;€&quot;"/>
    </dxf>
    <dxf>
      <numFmt numFmtId="13" formatCode="0%"/>
    </dxf>
    <dxf>
      <numFmt numFmtId="13" formatCode="0%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#,##0\ &quot;€&quot;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" formatCode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#,##0\ &quot;€&quot;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name val="Times New Roman"/>
        <family val="1"/>
        <scheme val="none"/>
      </font>
    </dxf>
    <dxf>
      <numFmt numFmtId="1" formatCode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name val="Times New Roman"/>
        <family val="1"/>
        <scheme val="none"/>
      </font>
    </dxf>
    <dxf>
      <numFmt numFmtId="164" formatCode="#,##0\ &quot;€&quot;"/>
    </dxf>
    <dxf>
      <numFmt numFmtId="164" formatCode="#,##0\ &quot;€&quot;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#,##0\ &quot;€&quot;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" formatCode="0"/>
    </dxf>
    <dxf>
      <font>
        <name val="Times New Roman"/>
        <family val="1"/>
        <scheme val="none"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#,##0\ &quot;€&quot;"/>
    </dxf>
    <dxf>
      <numFmt numFmtId="164" formatCode="#,##0\ &quot;€&quot;"/>
    </dxf>
    <dxf>
      <font>
        <name val="Times New Roman"/>
        <family val="1"/>
        <scheme val="none"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numFmt numFmtId="13" formatCode="0%"/>
    </dxf>
    <dxf>
      <numFmt numFmtId="164" formatCode="#,##0\ &quot;€&quot;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#,##0\ &quot;€&quot;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" formatCode="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ill>
        <patternFill>
          <fgColor rgb="FF002060"/>
        </patternFill>
      </fill>
    </dxf>
    <dxf>
      <font>
        <color rgb="FF002060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Dark1 2" pivot="0" table="0" count="10" xr9:uid="{ECC4BACF-EB85-48E3-9AA4-12863BE11460}">
      <tableStyleElement type="wholeTable" dxfId="342"/>
      <tableStyleElement type="headerRow" dxfId="341"/>
    </tableStyle>
    <tableStyle name="Style de segment 1" pivot="0" table="0" count="2" xr9:uid="{999D6D92-AEB6-4321-85EC-00AFD67050A1}"/>
    <tableStyle name="Style de segment 2" pivot="0" table="0" count="7" xr9:uid="{D1732D6F-EEC7-4D19-B105-C38DB17FE9C6}">
      <tableStyleElement type="wholeTable" dxfId="340"/>
      <tableStyleElement type="headerRow" dxfId="339"/>
    </tableStyle>
  </tableStyles>
  <colors>
    <mruColors>
      <color rgb="FFFFFFCC"/>
    </mruColors>
  </colors>
  <extLst>
    <ext xmlns:x14="http://schemas.microsoft.com/office/spreadsheetml/2009/9/main" uri="{46F421CA-312F-682f-3DD2-61675219B42D}">
      <x14:dxfs count="15">
        <dxf>
          <fill>
            <patternFill>
              <bgColor theme="0"/>
            </patternFill>
          </fill>
        </dxf>
        <dxf>
          <fill>
            <patternFill>
              <fgColor theme="7" tint="0.79998168889431442"/>
              <bgColor theme="7" tint="0.79998168889431442"/>
            </patternFill>
          </fill>
        </dxf>
        <dxf>
          <fill>
            <patternFill>
              <fgColor theme="4" tint="0.79998168889431442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fgColor rgb="FF002060"/>
              <bgColor theme="0"/>
            </patternFill>
          </fill>
        </dxf>
        <dxf>
          <fill>
            <patternFill>
              <f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2060"/>
          </font>
        </dxf>
        <dxf>
          <font>
            <color rgb="FF002060"/>
          </font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00206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4"/>
            <x14:slicerStyleElement type="unselectedItemWithNoData" dxfId="13"/>
            <x14:slicerStyleElement type="selectedItemWithData" dxfId="12"/>
            <x14:slicerStyleElement type="selectedItemWithNoData" dxfId="11"/>
            <x14:slicerStyleElement type="hoveredUnselectedItemWithData" dxfId="10"/>
            <x14:slicerStyleElement type="hoveredSelectedItemWithData" dxfId="9"/>
            <x14:slicerStyleElement type="hoveredUnselectedItemWithNoData" dxfId="8"/>
            <x14:slicerStyleElement type="hoveredSelectedItemWithNoData" dxfId="7"/>
          </x14:slicerStyleElements>
        </x14:slicerStyle>
        <x14:slicerStyle name="Style de segment 1">
          <x14:slicerStyleElements>
            <x14:slicerStyleElement type="selectedItemWithData" dxfId="6"/>
            <x14:slicerStyleElement type="selectedItemWithNoData" dxfId="5"/>
          </x14:slicerStyleElements>
        </x14:slicerStyle>
        <x14:slicerStyle name="Style de segment 2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42525644297499E-2"/>
          <c:y val="0"/>
          <c:w val="0.85068208736588913"/>
          <c:h val="0.9728458703807243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6-4539-8E02-7D45F943A3C1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F6-4539-8E02-7D45F943A3C1}"/>
              </c:ext>
            </c:extLst>
          </c:dPt>
          <c:cat>
            <c:strRef>
              <c:f>TCD!$A$11:$A$12</c:f>
              <c:strCache>
                <c:ptCount val="2"/>
                <c:pt idx="0">
                  <c:v>Moyenne de Sales Completion Rate</c:v>
                </c:pt>
                <c:pt idx="1">
                  <c:v>Pending</c:v>
                </c:pt>
              </c:strCache>
            </c:strRef>
          </c:cat>
          <c:val>
            <c:numRef>
              <c:f>TCD!$B$11:$B$12</c:f>
              <c:numCache>
                <c:formatCode>0%</c:formatCode>
                <c:ptCount val="2"/>
                <c:pt idx="0">
                  <c:v>0.85555555555555574</c:v>
                </c:pt>
                <c:pt idx="1">
                  <c:v>0.14444444444444426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6-4539-8E02-7D45F943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42525644297499E-2"/>
          <c:y val="0"/>
          <c:w val="0.85068208736588913"/>
          <c:h val="0.9728458703807243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6-4539-8E02-7D45F943A3C1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F6-4539-8E02-7D45F943A3C1}"/>
              </c:ext>
            </c:extLst>
          </c:dPt>
          <c:cat>
            <c:strRef>
              <c:f>TCD!$A$13:$A$14</c:f>
              <c:strCache>
                <c:ptCount val="2"/>
                <c:pt idx="0">
                  <c:v>Moyenne de Profit Completion Rate</c:v>
                </c:pt>
                <c:pt idx="1">
                  <c:v>Pending</c:v>
                </c:pt>
              </c:strCache>
            </c:strRef>
          </c:cat>
          <c:val>
            <c:numRef>
              <c:f>TCD!$B$13:$B$14</c:f>
              <c:numCache>
                <c:formatCode>0%</c:formatCode>
                <c:ptCount val="2"/>
                <c:pt idx="0">
                  <c:v>0.85492063492063519</c:v>
                </c:pt>
                <c:pt idx="1">
                  <c:v>0.14507936507936481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6-4539-8E02-7D45F943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42525644297499E-2"/>
          <c:y val="0"/>
          <c:w val="0.85068208736588913"/>
          <c:h val="0.9728458703807243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6-4539-8E02-7D45F943A3C1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F6-4539-8E02-7D45F943A3C1}"/>
              </c:ext>
            </c:extLst>
          </c:dPt>
          <c:cat>
            <c:strRef>
              <c:f>TCD!$A$15:$A$16</c:f>
              <c:strCache>
                <c:ptCount val="2"/>
                <c:pt idx="0">
                  <c:v>Moyenne de Customer Completion Rate</c:v>
                </c:pt>
                <c:pt idx="1">
                  <c:v>Pending</c:v>
                </c:pt>
              </c:strCache>
            </c:strRef>
          </c:cat>
          <c:val>
            <c:numRef>
              <c:f>TCD!$B$15:$B$16</c:f>
              <c:numCache>
                <c:formatCode>0%</c:formatCode>
                <c:ptCount val="2"/>
                <c:pt idx="0">
                  <c:v>0.8447619047619046</c:v>
                </c:pt>
                <c:pt idx="1">
                  <c:v>0.1552380952380954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6-4539-8E02-7D45F943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42525644297499E-2"/>
          <c:y val="0"/>
          <c:w val="0.85068208736588913"/>
          <c:h val="0.9728458703807243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6-4539-8E02-7D45F943A3C1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F6-4539-8E02-7D45F943A3C1}"/>
              </c:ext>
            </c:extLst>
          </c:dPt>
          <c:cat>
            <c:strRef>
              <c:f>TCD!$A$17:$A$18</c:f>
              <c:strCache>
                <c:ptCount val="2"/>
                <c:pt idx="0">
                  <c:v>Sales vs Target</c:v>
                </c:pt>
                <c:pt idx="1">
                  <c:v>Pending</c:v>
                </c:pt>
              </c:strCache>
            </c:strRef>
          </c:cat>
          <c:val>
            <c:numRef>
              <c:f>TCD!$B$17:$B$18</c:f>
              <c:numCache>
                <c:formatCode>0%</c:formatCode>
                <c:ptCount val="2"/>
                <c:pt idx="0">
                  <c:v>0.94228707956335067</c:v>
                </c:pt>
                <c:pt idx="1">
                  <c:v>5.7712920436649329E-2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6-4539-8E02-7D45F943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[Ventes,Profit et Mesures des clients.xlsx]TCD!Tableau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Ventes vs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Cible par mois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3.0113909809923331E-2"/>
          <c:y val="3.9968570646284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637827414430344E-2"/>
          <c:y val="0.21525642633653902"/>
          <c:w val="0.91884171621404465"/>
          <c:h val="0.650012824989180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TCD!$J$3</c:f>
              <c:strCache>
                <c:ptCount val="1"/>
                <c:pt idx="0">
                  <c:v> 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TCD!$I$4:$I$16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TCD!$J$4:$J$16</c:f>
              <c:numCache>
                <c:formatCode>#\ ##0\ "€"</c:formatCode>
                <c:ptCount val="12"/>
                <c:pt idx="0">
                  <c:v>12900</c:v>
                </c:pt>
                <c:pt idx="1">
                  <c:v>11256</c:v>
                </c:pt>
                <c:pt idx="2">
                  <c:v>11700</c:v>
                </c:pt>
                <c:pt idx="3">
                  <c:v>10400</c:v>
                </c:pt>
                <c:pt idx="4">
                  <c:v>12995</c:v>
                </c:pt>
                <c:pt idx="5">
                  <c:v>13450</c:v>
                </c:pt>
                <c:pt idx="6">
                  <c:v>11000</c:v>
                </c:pt>
                <c:pt idx="7">
                  <c:v>17050</c:v>
                </c:pt>
                <c:pt idx="8">
                  <c:v>3600</c:v>
                </c:pt>
                <c:pt idx="9">
                  <c:v>26729</c:v>
                </c:pt>
                <c:pt idx="10">
                  <c:v>22481</c:v>
                </c:pt>
                <c:pt idx="11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9-4FB2-BBB2-7F634B8EB1D1}"/>
            </c:ext>
          </c:extLst>
        </c:ser>
        <c:ser>
          <c:idx val="1"/>
          <c:order val="1"/>
          <c:tx>
            <c:strRef>
              <c:f>TCD!$K$3</c:f>
              <c:strCache>
                <c:ptCount val="1"/>
                <c:pt idx="0">
                  <c:v> Target Sales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TCD!$I$4:$I$16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TCD!$K$4:$K$16</c:f>
              <c:numCache>
                <c:formatCode>#\ ##0\ "€"</c:formatCode>
                <c:ptCount val="12"/>
                <c:pt idx="0">
                  <c:v>6000.0000000000009</c:v>
                </c:pt>
                <c:pt idx="1">
                  <c:v>24285.28571428571</c:v>
                </c:pt>
                <c:pt idx="2">
                  <c:v>9714.2857142857156</c:v>
                </c:pt>
                <c:pt idx="3">
                  <c:v>13571.428571428569</c:v>
                </c:pt>
                <c:pt idx="4">
                  <c:v>12571.285714285716</c:v>
                </c:pt>
                <c:pt idx="5">
                  <c:v>12999.999999999998</c:v>
                </c:pt>
                <c:pt idx="6">
                  <c:v>20142.85714285713</c:v>
                </c:pt>
                <c:pt idx="7">
                  <c:v>3428.5714285714316</c:v>
                </c:pt>
                <c:pt idx="8">
                  <c:v>9571.428571428567</c:v>
                </c:pt>
                <c:pt idx="9">
                  <c:v>30142.428571428576</c:v>
                </c:pt>
                <c:pt idx="10">
                  <c:v>20857.142857142862</c:v>
                </c:pt>
                <c:pt idx="11">
                  <c:v>3714.2857142857147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9-4FB2-BBB2-7F634B8EB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167473280"/>
        <c:axId val="167484320"/>
      </c:barChart>
      <c:catAx>
        <c:axId val="1674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67484320"/>
        <c:crosses val="autoZero"/>
        <c:auto val="1"/>
        <c:lblAlgn val="ctr"/>
        <c:lblOffset val="100"/>
        <c:noMultiLvlLbl val="0"/>
      </c:catAx>
      <c:valAx>
        <c:axId val="167484320"/>
        <c:scaling>
          <c:orientation val="minMax"/>
        </c:scaling>
        <c:delete val="1"/>
        <c:axPos val="l"/>
        <c:numFmt formatCode="#\ ##0\ &quot;€&quot;" sourceLinked="1"/>
        <c:majorTickMark val="none"/>
        <c:minorTickMark val="none"/>
        <c:tickLblPos val="nextTo"/>
        <c:crossAx val="1674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152064928024251"/>
          <c:y val="2.0156702158553034E-2"/>
          <c:w val="0.37582628844256205"/>
          <c:h val="0.15606260402648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[Ventes,Profit et Mesures des clients.xlsx]TCD!Tableau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Nombre de clients par mois</a:t>
            </a:r>
          </a:p>
        </c:rich>
      </c:tx>
      <c:layout>
        <c:manualLayout>
          <c:xMode val="edge"/>
          <c:yMode val="edge"/>
          <c:x val="2.4877074886241204E-2"/>
          <c:y val="4.1208144935859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TCD!$O$3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TCD!$N$4:$N$16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TCD!$O$4:$O$16</c:f>
              <c:numCache>
                <c:formatCode>0</c:formatCode>
                <c:ptCount val="12"/>
                <c:pt idx="0">
                  <c:v>1435</c:v>
                </c:pt>
                <c:pt idx="1">
                  <c:v>185</c:v>
                </c:pt>
                <c:pt idx="2">
                  <c:v>688</c:v>
                </c:pt>
                <c:pt idx="3">
                  <c:v>810</c:v>
                </c:pt>
                <c:pt idx="4">
                  <c:v>850</c:v>
                </c:pt>
                <c:pt idx="5">
                  <c:v>991</c:v>
                </c:pt>
                <c:pt idx="6">
                  <c:v>300</c:v>
                </c:pt>
                <c:pt idx="7">
                  <c:v>646</c:v>
                </c:pt>
                <c:pt idx="8">
                  <c:v>190</c:v>
                </c:pt>
                <c:pt idx="9">
                  <c:v>1450</c:v>
                </c:pt>
                <c:pt idx="10">
                  <c:v>1497</c:v>
                </c:pt>
                <c:pt idx="11">
                  <c:v>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10-4F04-A338-2751E2EFE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2816"/>
        <c:axId val="179929936"/>
      </c:lineChart>
      <c:catAx>
        <c:axId val="1799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9929936"/>
        <c:crosses val="autoZero"/>
        <c:auto val="1"/>
        <c:lblAlgn val="ctr"/>
        <c:lblOffset val="100"/>
        <c:noMultiLvlLbl val="0"/>
      </c:catAx>
      <c:valAx>
        <c:axId val="17992993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99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[Ventes,Profit et Mesures des clients.xlsx]TCD!Tableau croisé dynamique4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Profit vs Ventes par region</a:t>
            </a:r>
            <a:endParaRPr lang="fr-FR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2.8901524637094837E-2"/>
          <c:y val="3.7210919500377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TCD!$R$3</c:f>
              <c:strCache>
                <c:ptCount val="1"/>
                <c:pt idx="0">
                  <c:v> 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TCD!$Q$4:$Q$8</c:f>
              <c:strCache>
                <c:ptCount val="4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  <c:pt idx="3">
                  <c:v>North</c:v>
                </c:pt>
              </c:strCache>
            </c:strRef>
          </c:cat>
          <c:val>
            <c:numRef>
              <c:f>TCD!$R$4:$R$8</c:f>
              <c:numCache>
                <c:formatCode>#\ ##0\ "€"</c:formatCode>
                <c:ptCount val="4"/>
                <c:pt idx="0">
                  <c:v>50045</c:v>
                </c:pt>
                <c:pt idx="1">
                  <c:v>46112</c:v>
                </c:pt>
                <c:pt idx="2">
                  <c:v>38283</c:v>
                </c:pt>
                <c:pt idx="3">
                  <c:v>22921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6-4824-99AD-CBC6DE9B07FE}"/>
            </c:ext>
          </c:extLst>
        </c:ser>
        <c:ser>
          <c:idx val="1"/>
          <c:order val="1"/>
          <c:tx>
            <c:strRef>
              <c:f>TCD!$S$3</c:f>
              <c:strCache>
                <c:ptCount val="1"/>
                <c:pt idx="0">
                  <c:v> Profit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TCD!$Q$4:$Q$8</c:f>
              <c:strCache>
                <c:ptCount val="4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  <c:pt idx="3">
                  <c:v>North</c:v>
                </c:pt>
              </c:strCache>
            </c:strRef>
          </c:cat>
          <c:val>
            <c:numRef>
              <c:f>TCD!$S$4:$S$8</c:f>
              <c:numCache>
                <c:formatCode>#\ ##0\ "€"</c:formatCode>
                <c:ptCount val="4"/>
                <c:pt idx="0">
                  <c:v>45042.857142857159</c:v>
                </c:pt>
                <c:pt idx="1">
                  <c:v>29742.857142857156</c:v>
                </c:pt>
                <c:pt idx="2">
                  <c:v>25300.857142857149</c:v>
                </c:pt>
                <c:pt idx="3">
                  <c:v>13214.285714285725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6-4824-99AD-CBC6DE9B07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179920816"/>
        <c:axId val="179908336"/>
      </c:barChart>
      <c:catAx>
        <c:axId val="1799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9908336"/>
        <c:crosses val="autoZero"/>
        <c:auto val="1"/>
        <c:lblAlgn val="ctr"/>
        <c:lblOffset val="100"/>
        <c:noMultiLvlLbl val="0"/>
      </c:catAx>
      <c:valAx>
        <c:axId val="179908336"/>
        <c:scaling>
          <c:orientation val="minMax"/>
        </c:scaling>
        <c:delete val="1"/>
        <c:axPos val="b"/>
        <c:numFmt formatCode="#\ ##0\ &quot;€&quot;" sourceLinked="1"/>
        <c:majorTickMark val="none"/>
        <c:minorTickMark val="none"/>
        <c:tickLblPos val="nextTo"/>
        <c:crossAx val="1799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 sz="1400" b="1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score de satisfaction des clients</a:t>
            </a:r>
            <a:endParaRPr lang="fr-FR" sz="14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funnel" uniqueId="{5C23F78E-3177-43E3-BB8E-DE28552A98B8}">
          <cx:tx>
            <cx:txData>
              <cx:f>_xlchart.v2.1</cx:f>
              <cx:v/>
            </cx:txData>
          </cx:tx>
          <cx:spPr>
            <a:solidFill>
              <a:srgbClr val="00206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fr-FR" sz="900" b="1" i="0" u="none" strike="noStrike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 sz="9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_xlchart.v5.4</cx:f>
      </cx:numDim>
    </cx:data>
  </cx:chartData>
  <cx:chart>
    <cx:title pos="t" align="ctr" overlay="0">
      <cx:tx>
        <cx:txData>
          <cx:v>Ventes par Pays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fr-FR" sz="14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Ventes par Pays</a:t>
          </a:r>
        </a:p>
      </cx:txPr>
    </cx:title>
    <cx:plotArea>
      <cx:plotAreaRegion>
        <cx:series layoutId="regionMap" uniqueId="{7B9F461B-C9AA-4CC7-8665-B9400DF8F1EC}">
          <cx:tx>
            <cx:txData>
              <cx:f>_xlchart.v5.3</cx:f>
              <cx:v>Sales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bg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fr-FR" sz="1050" b="1" i="0" u="none" strike="noStrike" baseline="0">
                  <a:solidFill>
                    <a:schemeClr val="bg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  <cx:layoutPr>
            <cx:geography cultureLanguage="fr-FR" cultureRegion="CI" attribution="Avec Bing">
              <cx:geoCache provider="{E9337A44-BEBE-4D9F-B70C-5C5E7DAFC167}">
                <cx:binary>7HxZktw4su1WZPp+VGEm2NbVZk0GIwcpNdf4Q0tJKZAgAJIgwWkHdyl3Hb2x58wIqTKja+gK62f3
mr1OfWRGMAg6HH58OO6hv36c//LR3N36J7M1rv/Lx/nbp+UwtH/55pv+Y3lnb/tntvrom775PDz7
2Nhvms+fq49333zyt1Pl1DcEYfbNx/LWD3fz07/9FVZTd82L5uPtUDXuTbjzy9u7Ppih/51rv3rp
yccmuGG7XcFK3z79u1d3bqjc7dMn2+9heb+0d98+ffSpp0++OV3rn577xIBoQ/gE90aUPUsSwRKJ
UXL/Ez99YhqnvlwXcF3ERHIs0P0P/fLwl7cWFvgi092Xt39NpnuJbj998nd9/+T4+9Gtj7bw6ErV
N9lBC1mzCfz3t/c7/Oaxlv/215M3YM8n7zw4iFMF/dGl03N4/Y//9k34vQ3/yUMQz6SAU0gkO+gY
sceHEPNniHHJieCHQ4LrBws4HMIfC/TrJ/DlvhP1f3n7VPev8/953af+dq3Ml+3/mrH9Sd1j9Ize
/yDyWOmcPiP3xxEfLR+uP1R66v/x3/3vi/LrWv9644nav75/qvf0f4HN/0s4/5Oq/4/veRQfftUt
nfqerDGN/VD9G0MAe7Z5fiwS8OwPPX9MniVISkyZPHgl8dj+j5Kc4fh/ufMEAb9cOIVA9up/3vW8
vvP/cfrNIa35p/D6/zTg5h/D7afGf7G/f4fXB6efxELEp5E2eUaFgGBMDr4f4S8PPUTaf/xXF26H
u/C7svy6239w64nZP7hyavd59j9v91/j0r8t6fxPzP0zvv53PeyfC7n/8fVm+JdU/wCS/z6r///K
5/x2+fW1Ht3dDrf5fSH7oAL7/atfDu/k1t+rhw/nd/Xp26dYgjf/Wh5vSzxK6N8FD7W1/Qq3r7fc
3fYDlMpQECSQCtFYyIQgCdXa0yfT3eGSfIZijHlCBYkTAqXc0yeu8UP57VPxDGHEMHyacyiyOYMC
u2/Cdgk/kxTD55OEIh4Tjr+yB68bs6jGfdXF8fUTF+zrpnJD/+1TGqOnT9rD5zZJucACinSSsJjT
BKNYwoPaj7dvgaKAj+P/owjxQmMh07WtsExbssbDXhLd+NQYIcu9xKZ9JRpUNJkN8/SDFW5+zlUx
kbSvtS4umcbq+7KWrkz7qndrWjNTkwzP2O6ttdufRHQu13yo9nosLU/LyUR75ztcZZZP+mcdrV2b
WhMHeiHjvhpTFls074qJ2+dLLMktm4MbU54sNqR0jcuQ1sQ38a4vCkIyutTNmCW6KEnqqtC+ShaJ
mmxpVcNy3cz+woVo8mlT9UqnmqxDtxtEPI7ZGtk4zoz07IMcx3nYTc1a4n0Qom6vVB+HKB3RYrps
cG6t37CiWpN0UHyxuZS9SVLa6GRKJRVrnTamjD9OUpbfu2ia1j3yg50zXM7JG6bm4jMLQX1X8Kn/
ztMGtpNIRX/wQZVvyUxmnHZDsHmgxA7ZKKOxzKO6cK+0k37Jej96m8rBliYjc1XIq1bF861PtP6h
YUz8XFWuDdmoy1lkUSLabtdgXYVdm5Cx2dV0pRleIn+TrBMBy1HF24nM8Q+NCqZOS12b99bb0u5Q
X4X3DvWF31FC5cuuVD7K6CCTHyuDxjdmIJ3fJWq0F22LcHXprFB7Neu2TUNDwrUfTWVTkrgI74q6
C3O+Iiy6GyYjuWYV9aTN+kSxKJ0Z9e8k7rsy7aLR3RZakv4F0UMkdsooWFBNCfus9TSWu252ku46
2KvMdczWYdf1Ubfs4j5qWRpWz+b9wpV7Q3HRXI5wmDajAvEm1ePU4dS7OK4zSdvqDqmm+tFopfTF
slS2zVahoiEjphySVAxGh7QwrhFp349tna2URV2KjBPFHnDU67TwOBQ71yOv0nVYefy8BO5HprPC
urx1OETVNbBz82cr2RxdtVGsfKrl6uwbZdo22o/CJG+Wzg9zSijBu8Ai/+NsBqOuMTNIX4nCF++G
MTRFv2Mzmsl3kinefeiTRujnC1nHd7idRvmDY5zOu7gSQmWYR+182fmoeBdsrYYsRI6aFDETN2ll
OtO+jcRqY51OkZNdhkS1TpclJ+rlWHTDlMYMqyFlvYnLC4c11S8mMk03uCFx2E0IlXXaq8H2OxIa
XOdJq9bhdYGiVuxaToYh1agfozVjYo6XVDQlq7Oq19rth06v3YVbNA7Xo+K0uURRI4a0to7NaYW5
UtlYq/FF35iozYqoC13mykbrnJO25XBEPe1BQIHe4Kbs3ukE1WXe1YwPVxGf+/eiV1GcDnZIPrlJ
MLrTSR3dmsnVr5IK6SFtLJwFKFPTWxbr8eepLcsqVbOaXsZk5Dqbi3J+365JZTPUNVanqIjXKG2V
HqNdOTct/E269idP8dplRPbip6KZS511nC+3hpjiR0Souuswaz6bWQSatpqvLCOiXaq8GZoJXXTC
0Dntk7h8wU3r/XNJi/oTR9SB9vQ6vcJEhwCWJKx42bEKk7RxKxZZHK3yA3eG4oyqWC6Z643RV0rS
8KZLRL1eJBpblFFedS6zVTmUaTN4IrOoadv37byaIreMPq+HCa+7cYzrNZ054fyiB/KM5UOl4ipd
yri/StbEhLxrWvuSk6b1H0xnvUsXVRKWJ0rGQ1rGcWHzjtXx9VQHH+dl2YxRDs4tq8AFihSv3v88
0Qk+K5nvomxBc1TlC59uaiEsS3Wv0OUcuOpSJ4tSZWEu2p9r2Y8/h8bNKBWrn8fUdEv1oRiTEHZI
82ROm8mUXT5LO9oscYS26aK7pbuQ3i916hvd/UD6prkbhVs/uSVCr6ilm8/RXiy7xRAGlj/3kU6D
MkWdhrHq+zRZ4tmlNW6VS03V48984qHMgp043xVwXG+GZOE/V6ZYciLptYmdzJKu9gU4T7vsp2UW
Y9qPy/ieDdVSpaEX7B2BBcdLNPN5SAfUhA9VEKTMahslH6ppaF1asJLoLKnWdUkjyQGbq7BFlC5V
J6/IWGCWjquovx+HmIeMrhVTuxbC+E1hS2V2k7fhHYkoidNCMxUuGC3sj6KA/V31CU8ua7wM5UVU
jhXP+mhyKh3iUfMUi7F8Hy0j+mEUEaDDOkgDsmoVpXzDdEBpZJf2rXIW8bzguGSpGgWHGNfYdsnW
ZK2T9GEV+ig5+di0i69UeexufH35t5svLZN7Iv6X97f+yC+vXo13fgj+7snNbds/2Qf36b5rcnrP
lkx+vekXqmFL4b4yEScp4aHn8hv54u9ePEkmt44L5JBfeIAt16KYJsCG/XYq+XcLLYKqC3dPPoUn
78KnX7n5mFQCBxqzJCYJ5tCFYZhBinpMKiV+RlFCpESEJeBuGOSbx6QSk2dcEJzAsROeIErJ16Qy
4vwZJlgwAdwdRhRywj+TVmL5KKsUkG8IJLesEnEKEm77fphVoiQuSq1rcYnKol6nlPYdhBqI8tUU
vZtci1yf2SgiUX18D1XKhPiirFozJWmJGlHfaKldX12AjxWQowX4W8ZZ1GOZeMBlybtht8aiWKaU
VLWiJtejL6U7kCOHVtCvpMh4y4B/yZAFhIqEMjg8weIYEfj3eC/1MtgaUlV9vRTjVOyJmjkI0CwE
RHSqjnu5C4vw5BVql05/9okr+I91j9n4FjndhT5fTe0WlhVklOJ6nSaI402J0SCvSgS+bO/XQs3f
JdLqevkD6cmm6UfSw4kTKCMojSWNoWB4LH1nytYvYTHXo2AKll+dEeyydwBmkZalHmKflkyujcom
GneE3Qg9lHBWQxw7/ZknPcjMak/qG4LGAJ8WfA3kVd9iuOCTZiz2nXKN/kxaF9eQK8BnXwVnKtix
V4lwURaNcoKnJYtOxrdkCZPWaV1SW+4S7xAEFuxAq989wM6vnRsY+snOKYLTixmhXBLQwuOda7KM
HVtkeV3LuRQ/JuUqKdoxSLW7D2xRkbiuHFB9l105QdxN53Jl7HK43xaOFGeXh13rCvylTlszwOEL
Axl59AdnBPD7Z1EZoDJGieDsn0UVdVisTObkyntKuw+Q7jZg6nocogWDchbTul1PcIPkES7DbK3z
ez+qNiovsPUhesd1o+GugAEbO4dUcHgfjWPB2ws2Q9nodsMyR7b9FOs1KHK5sFYChMSw9HS8XuYl
BrMGBHnA3FQvNcCRJRPpkwxZ3Uf9tS94Keu0Ap2O8aslbmLtcl5g286ZhkBZd3tXqibGezzKTiYv
ot4gb/cLMvHEb4ivu3F5DRlc1NMMrX004MwmFNuPkMQR5y/BY4RkvkAR05266j2P5+Q5FlVfoJ0u
kn541U6iiors4Ecc7MpGN1GAzNTvhXdjp3I8l5L3L5JxqBL0Rg1TS+OLeLZw6MIsm5pYcOBizGg6
2Gii1QgeqW4Tz7JKrRTXlxWZF8gn+nlcdLGvkZ4mAlCecRXy2rURbKngJhroBTiB0fA0RCt3zRWP
lknam3rkk53yZAGnoK6UCjxCLx1bSjflVUFbBaWmYnWj9tQK1n1AYQkgeNtPcPQDJFPwYujsKPsd
tdVQmAB1cOOxCFmt2Fza17WlcyKjNCqRmsnzzlUoqOcrS9aqSBeDSyde1AkdOrYfodCqyKeur6H6
voB+8WjKLJkDjvClmkwfvfNDS/VyZRIbgzWoKOHef79GdIzDc1Y0YhxfqMEtoCuGi81gtGwGtTzn
A0qi6LgHKMYxmdKAVeTI56EeV6NfDFZ2UKzNk4Gk99XIoHbVXQo18ijnNgUzY/2YYtOXxv5YDApq
+zcJ6c2IX1aSyra5GeUQ1U0aRDIidOG5wjjkSzQMosw4uKy+zhxUxLXca1XXYPtFYzzYchmDmeA9
i2jbvgkYjI9/Ni1rg3tTD7iC06fMzgABVqMaXsloKb3I+xDHHGctlNh9DPVemCK6K01Apr5A3cIm
yPRly+qbpaJbUCMT3yDDJpDcpCWU6SbJVk8aZj5Zy1zXvUraUjb9rqLxKoZMRuVaF5mta1uGOzYY
gPbLCqgDj18SYSVur0noeVf+2CnEcX3FmwlgfpeEEUVlXk3OzXrP23Kuqu+KvkeV/dwZCQX5J4sc
bprXUtecsRdtnWDgLPActba6XDkyoBy+Vr5tM2e1BaKgnSVQOsAomKbw/mWo6Nj77ydwmFs1Tpdi
Ydce2n9F/Dr0NB7iNm3GLnhbpFHblnX70oiVR+5TUAm48jek0EmXpGNS4R7qMoxLSn9iAY9TlZO+
qoY4t8ACWX09mL7uEpWiBU+wVao6QSMoiSKLo+gGVR1qp3e4Hio877uGBrXmU9m0blhSO9aur29m
qGqEy1cfJg6OMZ7gTDT2aotaUYnndheGKJLm+0GOoa9Tx6hc9a7SBCJvJUbK+L7lg8fLT1C/cS/2
po45NTdgthGariSP9EpeRV03ATKKolkAkn0bh4Lu7KCqObqs+1qM5GWEBzHWWR+vvRcXom+Zm3dD
Y/m47DU4UTHlMwR92+4jzsaKvoKKzsAZSh1b1ae8ipex/zkMUhH+Q9lYs5LXE4ESHe9EEdGZXMfd
rOeXdkv5m+sliuu5fTt7GYP1WhYqAGmBYyBIXtTLTMdRpQePVvl5Ck2VsqROIHkaGkjSPHjbe5B3
hmO4HyQCj5UWfN0SmhWyIPjV2GW71sGGIgj2MSXbZ2raiM3UZbF9JiJTECg/rr2M/t5/eeFATWyq
p9nnYxjHod23/QC1yY55IToosIcRGLXnjesm+CRu7ZzUl80EeHk9JPHM1s/ASlQjUIGrC7XXLx2f
a/hkFCcNyDS1Btxl1xkX5le6MkaJHJLZBlxT5KHOKd4TuSICPqUczGpfVCpQSEjcCnc1ZNw2QFDc
A9jETCmeb/q63XDchKkNH2lXdHjZwdaA0cunlgzRuwRPFpBzdBq85hA/mgh1IFNoukJ0e33wJytC
Bt78Iu9BP5MdIXQDmIKEzddudjHgfGQ1w5mOXM+mPRoV7nDemGIK5RsIIEIA+TF3SUPfRGMnnHqR
hJhysMlFxM2Q8rXlXOWqH4A8249zsvbsUohKtUOWmFaT7m1SDRaRl0Hp7azKEDaH59bI1H02AldF
yH7mdh4+27VwRPwceJX4aT/V8AiU20bO8fhCJ5hNbi9ptUJRvUR8Ip/pAKJ/jGuBgBseB2JVCp+u
dVqOZq2qjEJs1Pt1YEApp13iyZVz1eTfVXRdpuc1sNrX0kHWfgdAV/E1GXxknlMxUXoV1l5DCVtH
tarLt6urQdH04FcrQSdwr25oWxDvmPfrgz32ibdbLF87HXf7VWEGRwLZkIDDPeCgo1BqkDzRU+D0
lY1GBR8Ezqzd7H+JMFjG2o+wsARXNwL7V41bEjWpqPTDrp5sTLp91S5sxi+lXQhodF6bzd9X5cTH
fo/d5Oma14EQoOrWhUUAt4b2MDV4z3DAL2Aut4RaV8lG4C3r9jhV+LX7UGoH2QdaoOnc7WcB3Eu3
77pOw56KEUHKAnT8tpBlZvvV3KcIXQMGDXlbZWFO78Vcjl3f7MaGbXc1bb9dc8r38JCjBmsjFWwG
i3KDcj+yCdTT9CUYOF0ZqADZpAHrXQ3UWP573dSbB0AxkBttlfK4oeWwKzGm0fh80B7mPyANiuea
75OAGznmOBlNZG4nRwe4seloCSpsGQduHR631lhcxvHql/nKOtWyJJ2acXugrfWm5ePjRw1VAHge
VgLrmxbziodo307OMP9OOaHkshuHpK9Q6lWPhdhF0Acg8ffa2iRxVw54TdAyXpnbjhPypk6MWaB2
8w9jUnhw5UJHGPQ4JZOf/HXJknJS+2aYR872R1uyq016nwcw7z7s0dyMqL1IROPb9Z0cFwkHZeqR
hXlPmlG6+jIJyBbxVrLi9nVXxJtzGFt4OMqRI0RcwNOg6KWqtCAInzv/i448FARgUWjQW3UcCYfg
8MzBto/AXUyzFbpHG/IH4wCSdKuFDwa8BLmZVxXqPq5zv0aRaK6Hdt7sAQODD3cnpQJPGNpWCvgg
6NJ8aKN5M5FCFpvZl03tIIbEhxx64NV9ZXDQFrp3oH3JtrNaoaED67ZEFmDnR525vptok7pumaYx
VT6w0qXzOm9QqJZJQcg6OkjCCw/6aYBJBJEh5TMgQ5koC69KEbbtHzCxqGWVIRO0IKrNqBm2pzZc
RCBsFMCtJGlM2s05H42c8maz7vlY1IBdw3nHle3B1n0BrB1cO6RtkLugeciqNnS4zRImG118ue/g
NFpTbXGh5cxDsGg6OGGTet8AYI6WG0u+gqxqqDZTP55Ay2EDH0rIIfwHO/aoAz5jpSsc8NEtHDQ5
jXjb/PFoegc1AGDAWBsnew3lLHAix9t8wbYzguBAKrJV6UtvMofM5kDQvY88wh6o1O6rywtFC/am
lqWfW0i+V6JN1hx8xjGeFfdFz6GIEpE3IM2gpmYRr9ChCpwcUMkmBSYgAns/+tyj9stkirp+D8fr
h3ckDIXC+dKA2/lg0LKlYArLanOyBznlfdA8HuB6D4hCTJtHtzpQ0M3Rt60u2gyW+XmDwvFND8QP
KKeeEIHTBMJpO+IjpdSMK4LbF9ttoi7FtEU7M+PBQ6JBgLWAICU9VSaltOf1zdFAjsCQFdq2Jtia
gOLWdtyq3pYqKJ0FA5IW5U0FfB6kPPc12tGC4lYHaJIuBYP8Cg6k3NA7onKLB71sEt9lq0Z29DtO
3aaEo/+GWLHRWkAuk9r3mSh5aef9H/AdwPk94jtiEkMmwDCPoaUMNN8J58ZYJcoqpvJigZQC8txV
UdhGUlXbo9V9pDkchgHjBXX2EBTBFXmsN5wWNmxBwqluc5R/IBo9EY0J4CgRUI6Ew0QyQOoxFTPg
AuprORdXXEyt/lxHJB7famDtIwu+gChWpji4UOwb4+CoSqhz65sO2mZyD26Vj0DJ9xa4I9vSjbwh
YiCH0b/fZPnEP1MwAiRDlAlMgUA9FbGnSV1jiqOrg6aYrwycX5VQCjpCRDigQ+YZyiTxvplZNdlL
g6My1FcFL8p1DikzS7KSy4JFQxAXEkqJhL4kEJz4tOt1Q6AuXmk7cw52fO+4ukNsJ/fkTaMkZAKR
RQnts1hCdrlcWlECZ5uaoemjJD2GfYh8WyoAXBaAvK7dZqMHr6WD2RLwAzF5dDLDwTaPr44QqA6l
kjEdjoFQQipq6eUhlkA6mQDggKbaqoaaFxtQj45WSNi1SY/S+0MeE63T5uCQUBupIqoqgldgUhry
/A5a7mBLo1w379vUKIY14whowOXq6LV5bLbawyi63cd4PGz+zqEtkoP1bq9CVwAvgt1oobI/gv4P
zPOUI40JoEbC+ANnCeBGbkzigxkI0DyHTlDrLsveDm1xwTtjfbPvDdvqlAQaNODkj5GyPZQ5K5oB
Y8fqCNrscHjN4cqxPjjkaoXhW8p4vJdVdoRN/IH0jyc4YBpxAxUkXRQB4Q8zIye4j9nMuiSGTORI
SxxMSRwKtwOTfiS7aFiTWbyC1vpmNcvCa4UyshZ9Ux8ozeN4zpF9PQyaPOywPGy4/Iu9nIu7ZhuS
7P83NW/CL9+fediDwb87CPT34/dsHk8CwS2/DAKBF0QwDEQIcJwJBSd47NnE9BmM+TD4OgeVLAbi
HZzTsWcTEfwsBo+JYB4IxQgmieC24yTQ1rSBEaBYABZhegcJwv9M0+YxXw4PgtwCns23uPLA+lkH
QwZNUZocOjA/rMnyoQjf/76J/tbKJ50TwxUaWICVsYih/JnT1cv0rKUZjE49FBqq0oF1M61zqJ1e
Ixq9NlCenLn2SbRqQ0xcURd1jia63jSczFkBieruPMlPBq4KjOMesvc6xyMEN56pyufnrXziCBqN
9LxImMtYZzderw6FnamX5N15q/PHGidQsE4ubkzeTh7SeqbXnYjYD+ctfuKBY6h8JxgaqaG+h6ah
csPthGp5pl627OSBga8SmOYuRiaHLmRaqPVF5dXleXJvWcWDpbmbZzmgweQmuUj6W1Odh5ytv/tw
XTi2tk0Yr/Ne9eRlzx3wU7pC88FN/2bW8xvAZCfALOQYSwhaJg8LvYLvEr6veXze0vQEmDFQe5Mw
DpqxMszPG8iXbwoZvTxL3ZsLfagWPsQseAhbeUk+dq3KhOLnYZ6eolLAyESsCRykdqlopUlZBMnO
eWKfALMa+7pnDRTnVdu9gi6wuuTtjPbnLX6CS0QlkD64NblfFvNx9RY6Z5okf5DC/4al0BNgMsNq
oEB6k/MfV6jD2zM1cgLJAr61uFQalp16mIHxGPhRtuLz8L6NOTy0EkeBpImhjshhKPHCKxhUtSM0
nM5T9wkyxxoPbVd5k48xEPgGJjGzSYbuTHWfALN0pljVBMFBJgYciqwy6FD780QnJ9AE6madVL+a
PFaV3TEuYKIrHobzRCcn2BQkBLs2sHqrX/ThfdP+QZ77GxZITpDJCHN6jRaTV2S8sYXRMMnZ/kH1
91trnwBT0LVEycp0Lhm9amprb8uG05/PshRIzh6ZYSdk388T1bmGYeKfvUDQiQJq0Z2He3Rymi0v
dRjjtcy1nT5EUXgBjf7uPCdOTlC/WujCVUzovOir/QoNmssFR/PFeXo5wb5pFmgTI1A6MabZFRwq
l1EMZ8YfcgJ+DTzE4LQtdt63MPk6ZWT8dJ7cJ8iHOqzTZTVo6BMzaN0F9gk6BmdC8wT3blh1ZEpZ
5bJFOzu3P5dYT+etjU8MBRc87lba6RzG8Fla+f7SxrbdnaWU+0GwBwnQMMbD4j0IXk/q2lKuU6Pr
N+etfYL8UZbOQscWAATLwoDsd721r89b+gT4bqZxIh0s7aGzfTXQ+Br5OT4PmfgE+LVZSuZ7WBzm
HVKYHvXsTKlPYDn3rPcWYmW+mCmDUVyYxYo1PtNMTmAJFJVfkCjBTLqIZX2JWC6S5bvz9H2CSlNE
LfDVVudCG2YuCgyztD/F0Pptz8sMt1L9YcyPoTfaQtdX5+W6zVn8UHp65mmeQHOJI5hLprAy9Beu
B9Xi1Pbr+7PUstX2D6VuUBzmuaRlPtJZvNVo/o5xRV6ct/gJfArXVRVNQpUrXN64aIC6B039eVEZ
nQAoge44AjqrhGrwDqacpDuvoEIn2OlpaboRWPi8mFAGA0a7OdTnmcj232U8VLYbDJSUGL40MLl8
0ga+fXNmYoVOoAP8NTSbYNIyR5Wcd9S5n6CgLc/D5fYfTjwUu2hhRkkOHMZ/htrlMuqhD2b9eQnQ
9sXlh4u7CHgq+PIFHGP1U1K2MMSPzksH0QlsItRqrSgrwfpmmfoWJ0AX4OYs24b/3+Sx3Egj3k4S
Vi9U+wIA9IYMDTlL4Tw5AeXgofkfIgDlrG4hcNZpEerzDhNI9MdyG1nhKdjNUgxpcqmG73uVyLOw
w0+J4GmsLCEKFo8Hnmp+AQ3qM1VygsrACdQOC5jJpIcMuGiY9BO1PivZ5MkJLqHFwYZyBH3DuCBK
tW1IppJoOssO4buWjzWu9RzpJSJlDuPANkWT0jD6Vo1n5bKHwd4H6Q8fYc5plrB6g6aXpp7uujUS
Zyr9BJsavgE2khJcoY8kSxPG8nrtizOVfgJPpuQ0dqUoc9ERvYOvoA4Ztl15HjzlCTyJV0GhBUSX
8F2utX0t2h/PiWlcnmDTW7kOSsVlTiv4/g40jMc3I3zb6MzVT9AZTaTVddmAV1nWtDRFquRZqSyX
J+FSNZOD8WhYWXd6t/hLs67nWYk8gab/v9R9SZOkuLbmX2nrPdeEkBgWvcHd8ZgjI3KKzA1WOSEQ
g0BISPz6/rzeffYyuFU37GLWiy6rWmUlzqBzdHTON/gyWwAXQ/QEg8hF9M0ZdLD2ve1NZIIO4dvg
sq/JZQqPwvMeHK3uft/FN4GpxjRqB6CQTgMw3+A42aPN0p05PKWvo17oNu5EMOLi813tz91bQ7fL
k/8Pq+K/ZyWgZr++bkLB0barEad58Heqbe9Xe9r3OjYBSaZ0dWk2447bPKxyvWuDBx759Q33bDFa
6AnVQ+qu43C+jUpx3HXHySYWMSfuUyHAUo7W+KZb7iNf3+678iYOWx+RxTFsNyNIRM8i0h9708t9
uSnZhKLrJnB2HD7h0LL3U3qvxnJf+kg2oQhAZjJPDBsZ8x8qc+rFrlqbX9Rnfi/Swhbk4EkjDMED
++7DNV/XaF/pypNNFM5ZXM3gzKLYUaU5l9KPF0BVtS+BbMlHXQXMKbBWeNdDMJ1WOpTH1LxFn/mb
WEw2sRh1SeSHscfFq179kaQqvBN8DfTOe98EZJvFk20yXN6Ma5pb4c5zFUT7tt+L8sPvn1RVM0lB
ZRcnDmrZ57UcTFxEieFuXwTFm9isCJFBUynUDm3zJEMH8rm/2hWc8SY4B5uI1mrET9eFV6L1/aHu
5L7uOo83wTkAsplMgEKfhu6cMP/ondq33cSb4PQNeNFgiiFb9emV7EFGJxGA+PveySZCJYCsOo6Q
Zf1MlS+SavXgqjfG7VyM8SZMJwJUPhf4gSlg661szY8GVL3nfXe/2SyNWgGrWgjyVviBJzoP3b5Z
N8RGXi9zU7Z0YZeMSEV2EFEJ6FvWkX0BGm8CNBmHOnAOF2+X4UrU92tQ76vq+SY625TOFz4+6p5U
v2vTICxi4ZN92ybfhGbi15CWQJOdbDbbO0NIfzdilrSvjOCb6IyJqmQ3r3FRN1N1nCzrr/0y8p1X
34SnhCYEtqI5LiqrunM2zes1iFt+52vfhGiSqBnwzRqZsFzsIUoqfxJx43be+zZGIT7ilwxcH5lp
cwWyUFg4HPP3JXS+CVBSgtE/9WNcpAaiCRmv1mPrm3nnvW8itOdl7cuyigshLcl5pNszeE5vLffL
1/uLonYLAOqx0fVgPMVFBwbp92R167tGR2s+AGxehKqO96VgvgnYWAo3K5LwIimn8Ba7N8nLuir3
xdUWETR4Qd3iBzwFOMdPIxuja9lmcl+y2cJDCWrG0a0qLmbjDIg6o7sCkdG925WBL2pPv5cDNcgn
CQdvoVhMGl94v+kLyF1m33tnm6idulU4adq46D1trgIwr9/ZcZ73HW3ZNmrBvpjpjNUzSAoOAJHd
/UJ5sK+QuagZ/P5mgj6IRpLgzQAtng65isf1nsw82Hnz27DVgOv6AJdPwa4uxiANj11a7QOpgdn9
+uaT0EMIpcaiAc/xaQxcd6fAhN93svsXiFCEzmFT4avKuqtvAHF3VyWJdxYcW4QQJ2GXAQseF5y5
8QMfgF4WQ53si6YtSKi2VT26Ci/GQfHqWJJkuDKo+vatmS1KKCPgqw6XbNmlfi7cAiGnKV7jfbvU
FinUQWusE0vJi8oYcXYplHNsSuT1rkwQbWKVAa/XTAw77NxIWmgbzSfNup0LMtrEar2gIW9EgHvn
I3iqZOluTcz3gdb4FisUy3HU4LVizXBLr1COpYeVelnsezObUHXrGOvUEARTrc2jgGDUEWz9Yd8O
u8UMQRcpBdBpiYtp6Z9HkHVvTM/ifUemaFsGA6av6GLjgszDD6lVdh3NzbDz4ptdterSVpA15YVp
OWTTImnOIgj2YWEBVn+dwiID3RYZu7jwPRFfR9ZG5yZR9a6RHN9ihiRrpqjtorgI5zQ4dyVLbgIf
mZ3Tli10qBdBphpQqApQuDxA+JHPW0hB7AvVP5VXfuv9lxDOAIE/4wVIHuTQ9T4+gGVe7kszW/SQ
LZVqAOHnBYNY1PsSQNNjqNKs25eBtwifNDHMgYuA9Q4I0W3T1+5AOmf3VcN0E6u0zSB8KBFNY03j
nHSyLoJUsDdW/CVb/UW9uoX4pA2twbCncWEEhLucHvWt5M5ey2FM9xWTdBOxLhEgRyukMhZS/6JC
Mj1lXQZVr3+fy/7uCTYxWzOWYDKPJ4B+Tv8Acll/QBMLi39MlHvjNy4V0l+8pS3sR6g4xaKJeQHS
UXydiaB6wTa+fP/3T/B3V9+cYntb9yH+5UWcmvpKhXVy1nO4s7X8pyTTb6EFJm9NAwuVhnVNm7Ob
WFdkFuqL++59s8fSCjeObY8XaVUnOASWyRm4gHZff3mL/mk5NGy0wdIRLIhPTFNo3ilF90VWuKmH
uSDBOLOVFz4Wy6nv/XKIoKax8+qbuOUkFTHEAOMi0FV3NdQQt1u5WvcV21tBJpAlQQADrQ4ynciV
QBSmV0ma7hyEbRFA4VwuddWg6iMzNI6c0vHtUvX+w741s4nYmcvShgpV3xxReqLBkl1Nc53sq1i3
WE5LRoR0gGq7ma1vj0GTTD+hXUv3ofTwGV/v4i6Jp4V7XF97T1merklyLi2D6squt0M251fIzMi+
hwhZATjG/DmFhOzd2g72jXx/ucpfZLIt1ggoWlvHl1WpI2mrQ4sJ3CHLhuyxi+oIErN6zQ1GldW+
INhCkCwmFNCikEkB0cjmqNmkHoYlbPYd9bcoJBza1rQv0aCr2nHMacPEIQwx29/3ITYBHLsldkSh
SPYAJHzErj7lQG6w9/uuTl8vI44FAyEM1FOaLPYWU8W5WCEfta8Y3GKRwM+cpKt4XMRAyISHHt5a
4wE5KCr3zdG2kKQQQ/cWys2oSjq6fjLQsoFYX7qvhwM5ndcvhwGipSzF1QHfz05gyb7UvPXHPW8e
xluvLw6a72ItT3Bx69x727PwkemqfSPA/nozh7Dk66t3dKAyCVJ8VxrO7yAKFB6Srh12bbdsC0tK
CQ8E1G6SIpuXobwu03B4PyMKgl1rHjp6r+8+AHVMEdplBZ8MdEPArisCj2Jq35vfbLjNyEzK1JAV
WjfRQ9d25C7TMnnZd/VNvDLJIZsu0qxINdh6gUmyj9Wkll2NP/an7OBvZZQm4FuGEFkoEjY218qL
Lq+Us7syGZjTr997Xw6rSYM4K8pVAlnFo+47ZEaGn/vezGbD9SAdZNZQvPc48J+ANps7CHlX3fOu
y28RSnEiZAbxrawIJAXhna9tLA9Zmfld3Tm2BSpxqA5BiHAoC495z/0gISwOkcJo35JPNwHLI7NA
MLEvCwh5ufNIlvI48Gbel2y2YKWh5tnAQEouIjkHuelIcKXmNtv55jfhWusIYtMpinn0utvbZRbR
DZAv875w3VL5uxZ8uAqizIVQKLxjwqKHuTdsH6CBpZt4rUWZdVC/hOTpQMgpiILmj67v5m/7FuVm
f50i7StD+6CoF2AVY9vQglsMN/ddfROvicsGSETroBBZF36Mo6E9qkXoH/uuvonXVcmIoPIOirLz
7mTSsDwvcxDu+6xbGFPXB1Ojs7YsKoieHwIIfb9LIhl933XvWySTd4N0lwle0UYtvRdhMH7A+b89
7Lv6JlhXIro5Nh6i/6N1L9RV8qZMyLqrCwX1gNdZGEr2ikqjyqJfV1pAXeWhLrvhvO/WN7FadksI
cTHo3iZwFjiF3kEoaRViXxbb4ppKCLSrQNqgYJarEwgFzXmh0z5kExoqr18MLaEcyVceFHPfVus1
zA/G91EZq505eIttqroZY1jolhRhIiOgSZZFhQdqarIvoLbwpgZKPuEIDbWigwzKEf3p8nPE6npn
QG3CFaJMvdMCqcb4abwV3jfXsCh568R2KY7+9cTGtvAm7NM08SlHFvamvaYgzH2S8dK9ddy8rO2/
uvymGlYKx0A/LEGRCtgHHErjyBk0N1PIUcgavhNxsu4L3i3aCfi4tL34RhQeMqP5UEUUDKNB77z6
JnjrISYtRIeRkiMX3RBWsXxCA2Bf+beFPNUAamVBV1VnvfCF3UD1Pf44oOsy7Svs48vX/628FNng
Z6jIjufZhGXBoVJ51Si9MztsIU9zQNnQJYM+DxI+B8ZD+jVfh3r9tSu1/akH9dvNM8NFHYI5f04y
Nx1nwfWxE7LZl9q2wKdG+CCuaRecmUF1KYZ2OY8N30fPhZjM6xdfiiyAOCyHUJHvrUATIYh/MjtV
u7pR0BZ6fXkCRoPQcq6uJA1If1Q9Zu6xnNzOVb9FQFk9DkOZQoMjUYzkllpzNytZ7VuVWwTUCgfH
mhE6XWkzs+Co4CMEpRLR7eNdgyX/+u1I00edhKLr1SL5dFApvmoPMZR9C4dvdtwR1AFSyopfqQaS
IgAnqCcZzcuu3jTjm4gdJCSt44t8cT2qzx7iyT+hzK6/7IqoLQRqSm2zdHBTurYRa7/ysFE/1Ny/
hQy9vN6/yPn/AmJJoPhTNW65zpJgXAo7ZbO70mW4/BrIHMqjBH3lrUL5b7avLaTFjRJSp9rrawtW
cHDT1kMW8COIcmQ4ZsO6pGPOy5VxqKWvAVQqISSK0SKak2HA88CvxOdhFi36FPI5mArXlnq6ymBC
w+9iWwbyoHpglcyJzTLITJ6MExzmH2oKMcw+n2dl0hk6NVqr6RGt2sU8AJwtUvBORTreXDp7Q3BM
SikyeqqbwEh+at3QJEc6CQ+RcmgWa3qWcUXd2VZTuHyABioSf97GthMO3lYlqJDZoRR4qecx4uFy
WMa10uJASj8O0EAG3+vUVZAItTcsdZl96NK4AhNTLnrp6+O/XzDwZPjrj8o3Bx5pCPWMGnUt/BxV
txzdxTI8J3MU8f7OU2Gge9d0uiG3Kh0Sdi+hpJqeaQh58p8LjchloNs3Uy1yogdloESMDzLfByzp
bX8IpI+SIokD0Xwb+8V3ULKDwGWET9TF9EYMRip4hK1lRoqmtpH8FrhIgUe4sngJvySXv+JwJqjH
9Tl2fmpv+hLmUPeJgPHBDa9SVX2BauFo6lwN2k3vIQxtWnWAY8jMGshO8rL6Bq3ssCpzSejQ/AiW
YF7Wg8uMgxGcF8sIpzsGqeGDGvxUPg4ha9xdN7s1ng4aLgpQ7WWdLJ+VhajJ/YA5/xocG2CMm+dk
NDK0+eIq4pKjV55Pn9ppasUZHJVeXWepSXlezbaD/ZslLQRGc/jmreM1rNIykEwgKT++UNVG/UM6
hNlYH5aJxfPdkFk6dodlcWn6o2MqHB8SmK2Ql25uLSVHG3YwIcoHSB8l06GnAj5qOfzhpDfXFtcc
x6MeUxZ+W1vCxZgjXJpaHXzkStLlwLhTuJFl0OPuJ3TrSqsghryUw0Pj+5k/TRXXuAIk2APK84t8
HvenKkV18djoXjYPGbzP2qsMx02FByrZ4IsZnjDt7ZqmdfvUuE4t9IiabVjPgnuu77WJ4H2W19BT
s+/XjNO5PUBvPIbxFHdrpa4ECXnwpYvghNHnNVCoichhHwd/CbS1HF8gj5qqRZvjxRNtQrCYzkfR
rW/gVXBICByWVugV9wlvzlAhayt9gHx6wDE8g7FVXB8gJMrUHzbSy/LR1DQVH8eSj3aC2gP0kWrY
pVEHAYwgqiJxHRsIrX6tNW2bXzOB61dTgHiw0j6HURP+GtRDbeOuGoenCs++K3UbwDmsK0MCqxC4
4fFTnwFWiZhY4En3i+hKRE1eN9BRhNtOavrgJVhnA8Oz6aIz+z2EFk/wg5Gk7Y5g3czjQTQq606R
WqA6fNt7eQkw6LDCdQsaAUPmjqIfbOZuWT1E4VQ0JInn/hRkYo7IgZtIlP0xSetu+UnRQjLPaVf5
WkMXfy7jgzTVl9jBu/HU6BmZlEwEy3wak3r+Hmq8ox9jo6mCsV7fhf6mJxB2voMwgabP6Yj5OJz8
IBz01EH0/GYJJXkHZ82W/RgWCxVDSMKt3ynExI8R8/Ako2G1fmAyXKofVRxH7FwlGbJeXkVOjOW9
a4dZ3i2zhLmDOThWZrJ6MQKLSt6zFfm1voH6kavbwyKzSXzWyA5sOE2NS2pxpBCyHW7gIwijmSOg
s1UzHqECGi+f44Do9WcQldX0UdtEZU0+CwwdSG4iNq9PIixRYR1bbPZhf2iXRDZrjuwRuDGHyUtV
qwIy8d1ErxJioYh2BjU21mXeQaVq/AUyoYKgZoXaZFagHEDIJ81nODdA+j4xkFX9Uvcz0C6FQ30O
SwooTkk75LrP4NWQrwEbCV67hyTaC0cqzZ4nCse8LxGcNSqaZ7abGO5tsQv71c5TNDzVQqfjixu6
IexyyE0q81CShro/lso2LaT9PFH1uS25naBYNiooi+XEiA4eHEsVJ4CVSD9Fkt5hhyQWiqbwxojs
cUrLCLiTlsLT6cWZxZNTwmTMfpkA5+r2Wg9VNrRFIjEYKkJC9fQw2sb0Qy5rZ9eCY3CWvBdQ2yDf
8FnNUuapS/nFfBIEsuwdZB5pAnTeAAwT/k7Su+UbhOOnCqu5cSSc8qDqHTVnOao5GKFApeLqMRZR
MB7pzFdyTWo2Y79IYptWOcqO8oeXrRVPMmkX8ziUI6dnvJuKfW9T1oVgpKY8rT6idjONhPyw7Cqb
Q1S0h37/yNbRgf+QLqTKMU8EZuIwM9vT5ZCYFsag6LAP8xWZqF5edLsw+AyNvBZyObWzG+floBZH
7JMZkWfudSPai5ATqcMDVFyJhGHmCgepHM534VMi2GzyvvU1hXMRW1z7OShNvA5POK41mEpNYI83
Ctaqak1OS6iVu8VkOOAkp7TX5gx4f8h8XqLd2aLwIFC8/8Zb6N7yvIdoOvrNYpyYgoWegIIUbDWD
SjxC83VCyi5Lx/6AWF3bd8fVwiABUq5dMqk47ymu8VmnSaYfYYLSDP1ZkAbWsec+tFNKTmEVBvUt
HWA/6h+X1EraHzINgeD1PlpXfKt8DOd2AuBk9gSmQAMN4GZy7GN83P4wqku/JJ/XKFBPak41zPTA
5PV0PK0L+raoreAh06eP7bhUX8pggItrDhVr6n6GePa1vLhdNPYHW5YMIEanoe2ft4Hr5ytG0yU6
VAEplzFHJbqkz8SEgDpXEKSHJDkmfejS/KrL1XqoPmPSmH1EBiS0zi2rs6CAgrCBLPAUKwvDhL4X
1H/z46qm25JKT26aMVmXD30LM4J7Rvwwk8M8yppHqC1WJAGZK8TjKj66RWOBHKiek3A6RDyaaxjd
Otq5T8jqTfDVJD6hFUxuoUp/rposEj+brO2nD1NqoqE6M8j5p+FhbOMxu+NkTKv4YMwgLYwbQzXU
V753NcmOmQ17ZeE3hez0vASJRUpmbGT9O1g2xOa6zNwcP61EwsMCOjQ1NKUPdJ4rOLtBS9umeRBW
sF5C76E3y0HCGAo0tASq5+37rB+wlUPOXfD5a+AWW/1UDbTOFeDj3WJ8boHeaL5kUkH9Jw+Wtok+
hzZrIjjTTNDXhWtiatZggGcXNMfCk157JRFvHgUhz23LfHPLYzvFzxjmR9n7eoWi74wvQcMRffV4
rHt0NNMY14vXSqqblJW8+dSuhvffE1or6nPWR1D4zdsMxkvfa15hG4DNXNzWnysP84YK3HBYHYnc
KV6O1yjNmxJuKxFYCJ90O9YEPlkQBg/wAuN5xtIqfZ1UZwjrDwk91JB5bZAHLQ9C8ICg6wNX43lC
pyOvu1aV10IYjTcIT5fwDjUHSz9FLXJjodbwIjvXr5AUfPFDJGXhRrpMEqatXVR+6dZs0E+4FY4k
V5q207cLDFLoOxhuwjAqA5IzzJOuNwM8gmFr0h4aaDWWz0PJ3HQduralBXyk+gEFtx2yj3Mi3ASK
rK78l3JNJmlgEBpE3QyPFTKw+2BFTDwR3wCsmKsRrpAwmq1i3tZIse2c4fH9UMFuEmjDvutRkrCa
yVOU6Sr5qSXU9FSuCM/w/3cNBvJXvMMu9Xn1cBe4cXCa4i9ViHzyfR3wwp7kNHP7CJ+cyD44AKHE
DaBzCeiZ6Igs6c0M+4r5V6jW3p4IPAi5ya0JxXBV2qgxL1JBpuV9BBCreLbwdjIDvERhAvRJ1lqO
VxixiyXMUwKjlU8TwRj8xwpPpj48RZN1ME6gmPsuH2Q2UhT0tloUv4bh31InV13VtCAq1yIwXQ6x
c8N/hkY2HPurrLpPcLuG62yOJmvN8Q5cUOIrIJ7H8dat8Pz5gwDs+eRxeuZ3cJyGtLydDXnnBgOS
UlRPdfaxrusGfqc4IU38PpAQK/9CoRjWPEr0lWgxNYjDPyo9IiYvst0ZDD4dzqDg3Ibspy2HAHbD
UJRwODwtAeFXPYH40jVwBen8YWjpLL55KLTj8ZHqpX9MYLvRIdpaP/f3VeDhiEwrsfQvkUMZmcOK
JSHXjarUeDcR4aKzNbWUHzi8qTqZW+kp9NEVG0ZkAR19MkDvqUdTWivPGqYCsFO2pE+DD0KNFf0p
4a1nztj5Rpf3AFyGObbFBKsybKg+ktk25G5ipsw+9Qp2IMjZKVdH2LGl6qPrGVrMeMsrgkDDvBwk
FBOjJHsK9DJjmmDg2NecLB8DebSpnZPnoNIwVppsxZIrCI23LagrLmsfonaVKzxtVmSfDy7zjh+G
fjIDdpuq1PBlbbS5JWQR8TN0H+FFdSj7pJ2rUxqmhj2js8p10TgrkQkXBuW/gq0JJ2el4VNxIkrb
Sh9BaWfLCcIeor9D8ZnYmyStwvgEt5GqKpoIEXrTrbCaPnG2NjjsJnU43pVWkot4LSyd5G3dMViq
5fiScr4mfjbpkeK82z5YgPX0tRErxuaxaAcY9BjcIdxX+qqOHxz0NKK7jmDKdYSTRqNws6ALJnlU
wTfptpxiOXyv4EOmX0wCD4HHsEUVjQMcKG1QDVdaTqdJz5O9ixdYGl8zeEYj54dwJ7uu2RS6OzCO
oVhy8Y1g2Vc51MoVab3a/oNEFEMGpFnD8TxFONQ8xlYzhdIKTljCoglIs+4eNpl0fbAxXnTfHkzg
YPtwzX3FAvgVx2Xd1zCG9kkGlVYaB1H+79sQf9Pt2dLfOAwkggHeudcOOyLUfrphBGoKUICv+66/
6daOtERcwVfxunVkvAVigjzIfthHGGFb2hu84k2COmmFV5zQ+aLD8YNPVbkLssm2tLeEr9PYR8Ny
PcJQ74aKtvl8qZjfmF3+CWb/q6beZjRaLXAi8L6W1+0An9LmxGL4BuYhm+AUAewaqI4Q/6yOcwyj
2Nvad8C9Ejjv/qwzibNWM1T8AXZuGk7XFKXX6g4MPhPwUWaThx9NnYKuemSmS/E/wJqtKs90HDKV
N1LBbKptgYm+DyCdr28qW4cCy1pjzElW3/5T+ff/gR7+/wfexn8nj3+Bofy9u/E7mBsP5pWe/uUv
/FMdP07/AeX5LIXxMHCiCblwZH5zNIajNkyEYeOKP7isnv9Wxyf/IMDKw9IY0OGLS298QWv+tzx+
mP4j4oTQNMvCOLtYouyXx0dvgKONwViYom5AebYdGAk084JqaqrTSFaBhh9fz3EoyzdmdZfR5f9E
wj9/JUO2i2AFcDEexp//NpYC9osOo6yqk5/Uc4D8r7L6D+GSezaI7FhL+y6IhjdGYK+7r//1m3AG
BnwQdERU4Jt5T5+qvp+EDo5L6fmJYLb0XKWmvON6/cNZG9072Pa8MfG8zDG2z5nCZC9OoxD/bBmA
aLlggqst5jNB/TlE5+im1dWaZzxq35gD/dUbTaMYUB/YIGMRbeY14QCTxQpGokfv9PIJR8vgGFWk
fUDvIsx9X4ZXaBbMhe/69o209i/PiN+jjNOExnCUIVuob7ZCc0IynD5hKWdxWGVz+L4bOCdHWaK3
/cYbfb194SsidtCuQasygrcH2aKk0TW92KKx6QSQPT+oWtuiCxPx1kxk+90uv4L/YEURRkm8xdDO
PkFybGIYpLWuvE/7VhwDQdXpt8zw7r/Wwf/qTfduQCdK/5//vX0WzhN0ZhJEGqdQzQk3WyaMBCPN
6nJC56P379CPDgoaxm85e2+/z+VXUsRaGjPKkXg2v6Jgao86o9Iwe1sjiCqGy/sBCJEbNQK89B8/
UIKfgfgwj5MITZ7XYS0jPsMNr9cn77P4kAEmmcMd8j+j08YRHiiFszt8oGAnwrMtwR4Ge61Ja6VP
agmTY0DMnC9+/c+kJf75K7CWJ2FEo5Bv8fHtBLsYiiPhCbOYONcdTjYduNn/4RJAYkCuRwrMkNjD
bEuJ8LxhY4dG62kcs+aqKZULzyW6dOyN9HAJ/98TUYxjfppekgMlLE22k3p8hMmabETrkWh36ojT
V5h6yy8VvE7rPJXod/z7pfAnEeXVL8LNBSJOKXYmrDlomr1eC6IbemNBGT7V0NzN2xGm5LBjlkVM
SXPDYvVHxbrsvM4CvmqAJdxS1tZ3yVL5N548JH+yWn+/FdgZY71gd4TzEWHxFgWrWbLaBAOiE4zA
GGwr9WDRFLVr0l8ruAQreeQQ7oyOrG4YwGVyyrpPJSbq6dNcGuh+BO1S/fSE6faGtqPT96NblvWF
wwJ5fjdgL+1uMh0INaADCMWN3CxLUh8aoLyeAyebGhPLeKkO3cBWaOI1i3qnQ7nYol/UdEcG24He
Fwnoh2ZUyQ8R4qu7AkMpoee6mk19cL5OxdFimjefGthuJUeihNCn0dZZeMS4xf/QMH5cT3bGvBat
hBGeeDAa7OpbUo0MfS0eaH+rZeVuTcPhYEWSubOHqhfLBME7tfqHUK6DDG4vk4z0DppEEmNfCITe
DfWwYqSawbL2oDkZPqZpVqOHRrQ6ZVDsMKeGNTWolX5qjrA1lR/QKUibfCkrf1diUqJ+9ClM/3IQ
6BCysayT5tDaciKHFbaauuAtZgT50M4dzWcXB/QULSb5rBM0Xo+UzlN6CsD2YPkAr+UUpbLm7yRr
4+GQQCXolmGnS/NoRR/iSPjMiiHQojr0gDCJY5eNVZ9HNUWLRDN0QjHagh0ZnJpd8ky6pJ9zDDRx
FSJdOsGAl/lfwTpl4gjV3z7JrS7192YeMcyECLCpTpy4CqLlOntOIxV9DcSS9DnaLdbCWhF6RTlO
vWQ5E0nR8ambcHFPWqnliwYg/RcsO7EzA6X7YkY2/YHuGITCunopIzh6V0YfdOniF9Z4dOHHMgNl
RjGd3MVThvMaDdLgEc0e9V1aFYkrTKPIWszx5GF7iD7FeKJNgwp/Epj3zUmMxVgOWNZ5IoUuICFW
84OlfMAwICEP0xhPn3SPceMZ7Fh07/upVuTgYD+PpriIo5xQVY7HEjsFzwGmr9FVwGznHMgm+Qpv
aPUSdD7+vIB12XbvUhujifWUkVKv9wYNfmNOM+yFznVZL+GhFjR7xiej7Aj0VAAVdZRFC1rsLgPk
3agFqo4wUM3rxdEGR8fZtucpide+kGjFxXmNAVp/oJKP4bE0uk9hXMuTRyZLFuXtxOogZ+jrr3eV
qJrw3k6w1S6/yHSdHqsKCAR8myr+sdJWfcDUk+OUtM6O5Gm2uACu2aP9GsA3Nzj1Kkye/NCsaKhP
gNfAnXbp34tlwFhVlKV6HAa0kHI1h5htYCDcNyA1CfsB06i4zqe0yT5IWCDyaxcBRCCmjlkYDrII
XqrwrIM3I7R8vwSrHcs8hAYQuc0C4RrgfGMancoA6iIHA7dHuLH3gt8DnBD+TGq1pkfDkvJmiSlt
D5jreY+Z0DQHhwVzoxjz/ynW1f3YhGFwQB/CrOjNhckC59a0PAY1reFY1/e2xXAuEPpA0G6/TSTy
1ekyoxjh/Bb0Im+CFF3ljvTQxsPwdP61MAdjDo8k08CGk2cwnOewTLZ2Gv0NBTMNi3K5dPEGCKH+
8Fk6LtMpnAi753BO/zZgK/PwM04BxfAYL/80zHafogmEnvNkKPviIWz8VXJSf/q/7J3XctzItqZf
ZR5gsANAwuUtUFUEjURRIuVuMloO3iU8nn6+0p4dIxZrWKFzbk93dN9QoSSAzFzmN2uzBvGl3BYm
iaKsYzb9mlRevmvTZPlQ0qCfw465AdfmBr3jKlhzcgszY4binqYJVJTV950v5SzWbzO0jvcB/DaA
UVMNHY1PpjyHTGF1s6jraZnvRWOrR1PIzL6jW7hOEUPepQp5w+b3xgGT349JxeEpORUMDU9cl0ZP
1nu/KNBKF7nW1JVMP1zp5lQuU5av3WkU8VT6pDnQTrpPJXgMyJsPDzRa6Q3+1Nlo3G5MJ7ZCUEjr
i7v52+cKEZiMML9oW8ZB22URjUk2N9wfK6cR0reTXgft5Fyxl30nmmS3/LPha26BI9L/Dd11nPrb
UZjre6bzBr9k3bUOVzFZQFSmGfSJZCrbby53wA8jL7ALFOh0HxCBwCRlkDyYQCIl5rITMWhvC8ir
+6yZ0nfSsjXAw8IgY2YZMiM8nDEt/jYOvQGCH2Qy42yM47w3mJ2t942yig+KPZ+EKkfMfMXMmKQF
/23G6ra1nOK+mOzMvRqE1wTRmpZMY1Kp7n5ZaQY26jpJc/AHP4M6smSd/c5k5OyDcFtshgFJvg/L
1L7DjCsoQr9dgxVQSmsmMJs6o1+XG4/zsq2fwUeGIeqUzdav7Fb8SIhB6zWDWsFQclWB77RrtaIm
huYBl4Nh2SOTOAfuyyLZmC/gD2n+birrAoODfLQezK1NWxAUaXQHgU0awE6Tt+8b0PQ+tM3UdeiJ
LuUv2TFIjqGdjVNHaWCsTIQRk3+wKfqw6p6KMrSVtPCrnb3VjT0nbT8FGf4btHYtaMKdMWQfS0xn
0OT4DVMj01Wsv5h+INwdjJtG3zl1pezY8Eq8KtvNFbiLazOb4P76RXfbU7m8xxeDo70yQ/bGWgyv
hf2y1vfWUAx1WDGx9UGK0fUiWC3Ce9OVdCVDtZm5Yky9Nd1WozQGvkuqHuj1pgN37Wi+0b5vOWFX
qP6JO6cQIYFdvs1nE+KD6U/ez86056uy1f1PhstIRtCuZb5eJY0aP0xjuTEnuhzS4g1w9dKHjVaN
DNd+Nr5qp9o+j6bPkKXVGfv3IOPOvdMxZJtpbprIEqTlNSM3iVO1B1rJGbP019VbkY15izMoXujg
fPKQ8n3fTIWfTumMddQWtv2xWWtIKJvOjHtoRlgE+RmgoEMKf08aYH5zgOY7ZiTRQQyFzXbYtQpI
3eod612bDd1PcjtnCJPEHZ4M1ZV1OCqzf8NgZgZlD0Ggtl03DVsVdpsjHhBiG49GZVXWtbTn9m7E
YYJm7pxO34BT5m432jOHrMdH55oGcpDvFn8g8SsCOFPDIAeAvM4ar+tkshXRVhXvKTDxSwawdj4Y
5QI1SikmDe1nbdK8DtCHbSBvtgtVtZ0Y2iUZEjuH3izzazSqphVmPf0NuAE5+9VXQfCuPE4hjciy
vHYP3FU85hYKsKiwnPJbZVvAW4vqrXfwszYjKjahQJj0vKGczvMsh16AG8pum/v+aeiq4I2G9dFd
dUanyr3DxOnucdyU3Uf4gqgxNsgb8ADw1h5UsUL1cJQs24IYCoBDItvWy96ZZJURhoLUDJOiZzyT
2/Ry20MOG929Hr02Dd26SZNQDtrpSDyMYIiWtF8+ArK2QNihp7oqjQq7qKawkbMHgUbU7peB+XT3
w9bIPgyYegB+N2oOAG/f+GaaIOYhAGz1NOpKPpSDBcFj6awa1MWzp3d+Rd9+79J2okVfF81Br+MG
CKCyMj/U6ZI2BxPIBPCyK1qDirOAhIQpd/MmYJqfvUPCoL93OhXcGXDKchLl1SCizv5mE92ZTRwG
UI1+dP40btHUOvB44MN7UdfRhQgbQHdisTf7PgizAYfFWezCOjiDGM3duvUDhUWS47iJ9ZD/nnxu
NCPV1dkT+FkGWynoxTUscgV0myxrDW5a1N91P+k7qA6y2eWur8vQ9Zr0pzcv9f3U6P6zKfTyxFur
fnbMa8OMPldbGzp+2n7b+lS/T6SCxqQAcPwwK2v5tWlo2oX9qnvYEauQb6l+8FNnaHyd7uYst6co
WBd/DW1nqfqdEoNp7XKzr5+maa0eTZ++WygZF/5RYebzY1F25YVjk3TXcgq4hCEAu+V1gnKZa7Oc
eQ4YBcMbe9QmwGpa+B/aLk1BFA1YNaFrZOUWiUzVXy3tzPgQjkvXRuCGXhD2VimZ022KMZKQ+agd
MCl94nyBV+dGvfzC25XUt2AO8D+eKOcgElRvXLHFVGaHrpvzO6H9ipuyWNY0XPHW/6cdYWqE85aP
X7Yu0J/9VAPGo0ZafySI0YcorQPrTQ1V69YQ9vro5u3sQKzDLu52GPA62NdTEvwIiq66Ec629UQj
e/w6Qm53udUSdWf0RXmfrK54dGQ736eeN3qwXvLuXYp78RDhkyPIq6lD49Rxq1/yyFyNoPA2KnR1
s3xKGwlqmTHIfg61qNMR9LUX30d2AtUIjDwz9E07+SdLCuPeaMrph05JAsJhrElopyrng/XA2Ptq
yCpyt1nPjyseno9TfjyZVW6kvwLK1Q+LNZbpzVHGl5KKzw6liwyGbLcOTWXvVquC81ijTn7IHbNS
ez9oliRakhnWbjU38rruVP2tCNap5V7zOosxDuCxsEdXYA3YGRA+i1rVa5Qafv0dq5ECzZGnAzIm
b2A8JEO8yUPcXq//KL/JIU8EifwsDKY+ETgZQ7/XLtOf+J62w0fMWnmzzj5JRJ5l2y2OMVMWCqWC
73OpTA3+a2nqdas0b9xWDyas47X57JZzut7mbQB7nyg52vtikszo1pPFRvAgfUM6CgLrqUVV+wAx
bi15jl4Xu0YL40sL5fyn7I42Tz6M9HsiytIeuKire0hF6xdGUFdPvoByFMJqyX4p3el2P0HD+S7g
l/wcp6XoeQ1bPeyCxMiYqubN3a+VVwptcwK9J355hExtOx9mi7Im0nWTxHYlrDQK/HX66nsy/TSa
DmBTohO67HDjUiuCiOjZ3DpSZZgQ9H6yU/Bn7obaoWvhkW5bkQFpZyV4CTnfDK3VLlGQJkzRTjOX
HEHWHi0LPTROu/cI7uu+8KqUUgxSFkVBOfp6Z/c1fF299tMH+pwA68CPhOcZtom1E13bN+GkepeD
zGYoYg15cj74S19uHwsjAUHePCDcKJkLf6DCCPyfPhXOg+lny0/DaPM+Kt1lzsKysLaePZ+YLSs7
yxYyH6Qro27ynDxy9ZZ/VVgr/uPkfSdCxxvhw/V2kHs7k8QfslNbTeUeslCXRiMVDL+WP0ARFXmX
rO1dJnvxxqta9eTkaq7F42B1yrOf/GQwt908TlLDix6RkgSP2+Bm+oEeRCp2Mq8Zoebz00+MJTOv
U5hBCZFDd9+2wlmsnbRhrN5NWU9ADKqyc6OszODFNXO77JbUWtJoWgNam61unOXGyVsPoa83GENY
J8DPYeUv+XfPzhGK5pUXrFG25bUMs7Tm/3LylzqU2WK+MZq1+2iYnUlAb9fmo7lszoccrN6NBu94
UM1FZZ+WItWSviB+/1Oul1+2NOwfQ14T6Oy1pAaCH9/rsO0p9UPs6suCfAZ1XVhacz5Fdt6NMqq8
Yn43iPQdiliHnLtK9Ttc7r0ixERQptA7LQcGpMHMSsjcZcKGoVscwcg/Euo0DEfGuhdIBQTUyvo6
AdPvPlv5GGBGsNVutm+cauUGhAct96tv8aVCG1GBp4/xdePucGwzMw90TWaulhLwX1ATqiC/q/Ja
TXq3BdUUoHdIJz2GboAV21UwpsuyErLn0oa+lAS/YAqladQ0ohkoPNPgZm5nqR+XLB2hb4MTBzsI
fiVdTROOxXCjsKUbH3U6Lwz5XLDbhhBY0AEMWzk440O9yE3dtrCth7t0rSad7cwSE/S3stzYlGHT
AvqrULZOa3zUg7/1D2Jo6/lr0Hte+TZp5wEl9ozS079ycBcyd9bI69uPata0NDm0eAYsdQFTi3OQ
ypV5aWW9ZQ8txGMUg+Xgy8PoC4vyclilBI0aVLoQJg2nNbvqDibRpNfI9KRapp3dyb5ZQ28aJP0N
u6etVfIq16yBWCWo2n4so5aJeQBw0rwyM517cQhglTJJZBSL9EO3MHR66LZjCQIj3/uZ2qZ+I6bZ
5Vrr6nrbWyh03O8pvjDb1To2JI4L07kLooOgL4mFuU/xzVPUNGuY0bjCE5waqoQnrsPcTyJjc9ah
uBqKkZE6kW65Sy1efeFWP5j4gmGRmaywhYEjmupnNW3HC4U2Wu3ewh2X5a1pdzlvrU8aoKO850V8
z/zeElFtApHb7O1s6e6WIOnmR3eCqT7STQMCgGwLg5yemV26KmosuH9QqZqjOiWcDafOPhC3+uLj
kHHFwgb0tnTn1ND7nlZD2s2VEl3Q3RbadbP3C2OsrdDyFiEpzkcV3C7Nui3Uk+PYV0W0KmCAXQ2F
CZ4el3zjid1IOlersOsGy49FAzsEThAtjcitZGV/rhim8x60p0G/ufQCvtlV4uq8WK5Xq1+sbT9M
3pIEV9loDQZ8xj5LBG3jQuhR0U6mYPLLSJj9AHN6nT0uW4h/banvZl8LgvJkuJ3HwFlOQr/tPb8C
kP43vvc/FIL/9RPKxrBe/wAHBJ35/zMIopSb/k8CwfGP/4c/4P3rCM077r/5Af+XOmCZ8l9QYgLn
yAxAx3QU6/2HOmD5/+Inwg98AFPP5o/+P+aA6/0LPJBBVpZFEgMyJP6GOcAif0JMpgW+BJvUA2b0
aVieutmxdURuWMt2awHnEFeCxisfaN+X6smu4dQ/0Zxtvv3xZs4gqKcoE/CcY/mW57m+QCPjnerl
ssVNKpWUwY0f3ifh+093bz88XDLDPhID/oCPXqxxJBb8QVagSei0nlsEN0X4+etjEt6p8II83RIX
ljgBTlevrWglsUS/f/j85vFdvnu3RV/M8NKj/IaUX3uW47P+8SzgDuXqrix0K0Nr95jueBiY5RdA
+t/zUF9Z5hSiBfe3zLzhsxRq3rXNlV/B099SwD/6UzadDVHtGAgn/Q8Wt75JLW9AQ0TjEw3Fxm14
U1QyHNtx9/p2ufAlTzlwzvqf17wd7u9ldPVWh/K/ucQJ7Nmtpjupkievwq9p9DiEb+3w0us9QfTZ
8RCFgL9t/4hpytNRcm2itqWS/nCFWJBGbMGsIy8TIuwSw78A456QZn4v5VnQLqRvcYucakRbQ9lo
a7rhCp1X85i4wU29LXk8G9h7zHIewqHoLk26OLlIHBtlI31eDjTNXq6T42H5Y4+iUsox43WruOut
/kDX2wtpsusdY//qmwqm6AXWgjh9n8cFYeQfD7rj4l9+/PkfCyqDKSPahsvbVVRrtnYwtKy1FzVu
4e+Ap7pdUXTqashTuU+Hzr91Xd3GvUXfoJBJd0iKYf6nbU3dRrSWxki1dbArs2yhMsiWbWcsKn9v
wDgNe+L0Gx/T7nCssiZOdAv1aZkGQPLJv0YaU93Sre/2qNXFDlfi7uDaPX1zn7ElXiFARnAs29P+
cw+vn4wTKopjO5C+jrQK04VJBo74/BU0A+UyveDkINrUPMjyyBZGa/a3q0C+soTwXJhC4ohFPF9l
NVyhCnPrsPWs7Gh21XTQxnjJqOHF55SW6UCUA090TIm27Pkqm8bsCs2Lc6DNqj+2QY22uXPnDwDn
1gWe0JmlrMDGx4moTJg9VeHbhaqw2FLOYU38elew8tMKVXUfbM74/vUvdG4pCYvDxfqN8H+qO2+q
NWgyYTqHzUrcfafdfOdsdXqgFvw7X1TiN1QU4je0FD4XusiTF5jb9daqLPUOqEdpzAftvBtKGpqv
P9Dp1ULzQMLVICUR7DyO+vPPpPox64dZjrGvLPsX2OtGB6N0sl8l2Pe833q//SD7SZYXbujjJvsj
NjnUgMIxTVhEjsQY60jB/PO0m3Zq4i07qaskSRqHQqfUn7GznYtDbWbZp4Fm6ZeMXAtVjNXbl+LD
6eXG7UYqhpkFvEfbCk49RKvKxj8RJklMo7BLog29kBsvfePTs9eF+d6eZHJp1vXpm3a4So9HjgxQ
CiaPnjxxUC26GmrDu5oYJhRz6yafW3xqol77Aj3x1pDRo8l7/fOe3ijYLlgEDf7hYrHlqUGwW6mN
QelBE2MZnoSp6TZvmAyZXSCSnp6K36tIsljBVHdYZyexwvKsZOUANnE39NWtVamGstEdDkW/XBrA
dmYp2yIOkifDH4UY+Hzf5E0HKJrWbTwsoG87xVD49JBA07B3XccNccFS7+VyRFuXgGRB+KFpfXy/
fwQlqGZqKWzcH2YaeIjIRHobiCqLkJmVf2VFysXPUSCDdtkhxFv/9LxvozE0qeutsamUfuuqUl+Z
rVwuJLkvNwQHLvAh/JqQjBGyPn8gI5Bm4lf9GlsVLmHDnOnY6Opvf7vroC37XORS4L/gnbrV9wPb
AFh7jmkib/t8BhSk6ZuOv15f5sUp5m2ZZCjymDhQdZ3shSZYls6xyjnGn8a+98dO3dHi6N6AUW9R
vy7r99fXO0lcj18ItjicWftIX6aee/7uLLdsk3FtltirneTBw7Bwb4lC4xpRdbtOzsVuAB3bB7ny
rgeRNRc+3Zm9CDvVFz43NpXdKRey4CbzU3ua497NjL1qMwP4PTUXIExvenr9Uc9sE58tzxHjsoJN
fFqhrGZV1jSh46TOANDXUtowSc3skg7m3DMJsgMTki+7/zdp8I/zpdpe5LmQa4zZb/0Pb9Tv46Du
M+uqYbHm+vWnOi1UHfIr3h78/mO8gw9+smP6bMRHW5RGjKJOBIeU1mbwjv5h87FODOMtst+q/5JX
MnicgW7fYwssAgaDMsk5bMZS5hfuTevFDvZcGyatTVcPTigU1Oc7Klk8eHuzacYJ72FCWLJM8gq0
xS8P9pY6etcNmErsUVYXHcQ6sqwD7awJhA1fDv+qUMtQ48vpY65dYd5Q7lIEbx+tJFvf2Ust8t3r
7+/FAeDX9QmdDNcjfr54fYvHmMFKbGuc+5b/o1aGOUepPYK6adu9ne0kPyB97t+M/uzvbXO9NH7o
RQg9rg+Yw47h63mnJZc/jK3rVN0arwL2ll1LJ7JoNF6JqtKf8RjP7mqe/cKmebFFWZSeCrzgoxSD
y+b5N4LJNSz4ZK7xURX5tZBTOUbA5sB9iJb7S95vZ1eDguyRmHloTY4//+NAtHOx6Mlz1xh0bLr2
c7/PQqSWfmTTvr2w/c69TtQKXJ02Rw+XlOdrcezVPA4cvnJA3zxSDHFNr9kYyyab92iHl/3i+/jE
vb6Lficdz3K/4xslOhC/YahB7X++bmqJdPP7ZY23ZgD32+AjXdmDUO9EFsxOlJt1XK7ToW394pOZ
zO29s3j7pBYFALEG4III+caioMCcs0wG+0LKdO5MkqAhT3FNWlqnb8XIfJjGZm7GKzbb4Mn9+ohj
gjGHxjDoW2GWl2qKc59B0q5zESPxKfyT16EYQBEwHcmM3dKDF4Io+U0n+uapdbpkP2qMRJgVdGnG
2dlFuQhpOzomPcmTRdFl0kZO7S3uyrnELSFHzOFOdvfBznTKGGQzhTrRNuKSbODM/qatIGDIkH1D
CD/RQSAgp9wZMjPOZrAWmvNwtvelmoIfKOT1p9d32pmHFDbb2PUQx5ApnARsY5GqLHx/jdPCNNhF
AyCKm3njW6xo6z2/B4BCO/Z/m8gd4xgZo03GaEnEYM+3tzfhdisYAhabdCzbUFtO10XmDGKyf/3x
XgTp3wtxGx9fZEAIfb4QA7EFtjzLFsMZGHeUOkWM7HO8cFzPreJxTnkoNARwaZ6vYnbKZ1JmY8XD
phvIggCwgF++i8XT649z2n8lOrsC/RLdNAcDfuv05NUQ7AxVGFbcadNc9kCJY7drpZNAMUmOr8+i
Q/vYD4kT7OYNLwpgWbsHh0q1n0bDXJp+aLZukcVZkLl/5+1Kfn787RzP97maaVWdaruUVHWL45wV
5yU4567JCxTYsAm3S4X/uSPy50Inn5UqslSrYCG3XuqjNVFnmJCwuvK9pTtGZb7+1l8U4lxxqBp9
j3BOEnZ6IAGxxmYuam4fw/Aj7JuMT0iq7et+WaoPldv795m29U5WAnuQ15c+k06gWPN8RiGTZDJ2
8vnOWtVcrKXPXbAy/+/RDTYARt3J5T1xAdMvLB3Mu8RQ642QLlRFqLT5hd/gzN6mvOPZPYv/26eF
im83Yye93oy9Ki+PAyX7fr7Jxr6Vf2WC+HvzsLOpP6mSEc+ddnDrFbl/XQx+bCausytL6AX9OlR/
H7qoUMiQiK3mEY95/kL7o1W7XJQfK9fw6KpX8yJ305xV37mI0iLqN+V8fv0bntms/rGBQ/bOnvVO
u7Z20WCrkJZ+3ODdstOJ3+/FiscMJeClURpnAjNyM7Y/mTI1+WmcJDMKgNEthwbxMHytigR3GKmM
aSe7Cswfly99SSxu/faVPclVKGLpvxGeLR7wJEeiK+1W5pZ78TSMMo+KhSTgMFhD92CYieO9ZVqX
qK+wiBhyAF2JB0Sx2O73IREY/dnF4OVs3Hpy914WFB/zJMXysOfibq7h6kESwGEoDRBtiuFjXWd6
jLJM2Rm8cScvI7Pe1IfGtspPWBVVbzG/6LvPYiu0wJPOWu4rz5/bCOIhw/gmOj3eVZq0qj0YmNiI
aLUNZ75NC3ivEfxqZ47ktKL7gXFh/dB6GnDcMrrmLrURJmEMZhcfOyOFbyerwff3GYzq9+44OXhu
9Ya5QTvp/WmP+ML5PuEsBdcFdj9E3NrilcxA659HCR8mcp2l0LvCnYyAgZiDnGHH5YuOqkKoewCT
qXmfCwybd76Y5BbiENIwOCzv+jJ0qL2ssOoCW+232lm+Wqglhvs8G/UbiAt4ynmpq7/iAOPzG/uW
8U+v8DC7XhHwYDQl3fXjMLXjI7QweGGi36xHgWvlzxXk/jtmGLmGiWFsD54smZJVLDmuELBn5QpN
loKK7HdxxUNpecyznlZbPejMNOBLolx5r1o3P7reJep7Wg8LQgOEgm8HU01+zDNNT+htXHXvjQmX
tuvlZrcvG129HWur7SNG1NlLpAVajT0uRdXXGcmjuBJ9UGKzhHXLXnXz+MMxpzWJR/6OIqysHp6Y
q0z3O64dM8/TIZ6+xeHdrCMfoQbqgQZeCEFoxPtJjfxCh75Kgu4A+zAvIdBjyhdWdWfZNFiXfoyC
EkXGNT5WSC4G25ztMBVT0UdJldpxodvGvFpsrPujxq56sYN4AVcTkxHxvXETV4aFZc1+VCBjrG4C
oy3/Wapx+U7mtl2vfoHgDGUX5C3X7rQ46GBR35LAbL45YqisQ6PH0oQTbRo1DKMAZ8DE9Ppd0Zf6
oSV6E7zx6IwL9hk2J+YwY8lgiLlnh0B22c3lUjn7hNj0639PxTIvfd4JolZ//KtX9Fkhxn/tJSP9
l5cO3XdJnky32pfkJc+v1JbhpXVjlsV1HUD7TEVW4MBij29SZ2YITDCl0ev36cuUlQQD5I3agzbT
Cyf5acqQd5RbEAdZXlwBrAeh527VG5Gv1hXWQcjITdFfqOtfXuIsGli+b/KMoJonebIwFyBOdA0x
37t8y/HHgGb1tn0ymuaF53sZcZGEC2IFPU7zZZcTPzzPH9xexsji7IPhjMXNkK+XwKczSQ3fDJ01
hCraPadWIrloZWeo3olxxoGNr82yK/bFsqSf9W8pGnycOtZ4YFIAINe81Cc5BfiPuaKk12TzoDhJ
MGvu+a5xG92u0JKcGB/Gzj/0KwTlMO2q4p220u52w1TxfdIl4y/Y5TPSpi2zHpoJOeWFD/vybaPM
Jq1heAjvghT++e9RCUPVs9na8cBv+VaDAO0qrEgurPJyz+LgZx1fNEU9sNjxa/zRs1jWcRCNqOzY
7uHNryFZHflaYOKXFprkPSgycBT7hmauv2Qn8fJ4sjRwALptgHFyn+dLOzDXjwmeHSN9wW6tztz1
qhfm9t5tA/+K8WFf/vZ4Il8GmaVbR4/APv2wqlW1YaWzG2+qQjySToaZRbKb2/HWKDbXC43e3ZZD
uhkULa8v/XJP+w6dLzug8wv+eJppAeJZGaadx9lKOO3tm8EX35KsMPOoM7G9DavGr8f9aBOakUVi
UnbBof1M85R2+1GST6lJRX1abg5r6jmrl1fXXualSTx5QYodeVZjvCXQKdT7gUOPY6rB2J0Y9KZl
ComjBaOUenN4csy6Li68kjP31u9OJOwLLky2wfOvXxhZJ5YSS59OQ6UNZa/l7dpb7g30zuCf11//
y5129LLg/dOuBWM+TQQttVEstCN0GTM3iGXK+NCn87TPZnPme1vphS7C78myzzNPMnnYEKB2vHS6
8c8fLl82MS9UbfSG7QZCYIoBRkQ/Q2DkNnfiocFm2rvG3KTHP9lSSl3lqZXe97P232UGzotocBZA
P5zYjEe1+n2ywx6tKt/kNmTIENHXNl71rTs85Lieqbd+vTpfBrXKp6PP3iVqw5lPBURPtQd0h6XH
Kc6crTY5rjuoGJ+txYKhoboUaz5iUrgm7lJcuJLOLnckH3D9HZ1mjj//40oy+kC2G5ycuO1GBItB
XVfGnq6xfnTKCg7t63vj5TULUeYISFo2jjac0OerdaulDR+f3XioevLcZPK+jF6lL7CAzq8CLwAS
ELjMKSaDJ7AFp2lVMYxT7LeMAp/BJxOTxeDCQmdumgBBJegqN87xaD1/HKSuU+c5rYo3P/O3HXk7
1FYVHL02x8oNNVbE+zZY0rts3SDOv/4uz325YzuA8pVtj3Pi88VL+sWIaWwVm+gyHwnyg/25yEX9
ZBt4ETz+/WK0BonW1LBQuU66kQl2urNcJiM2UHKHU5djntx0nXk9WTI7vL7WmQuEjU9/F5yXePWC
ELNsdeFYqxEnpax25TQMOzOx58OgcWfleFy4G18GZcgcEkYmnTQA31M42TWHYYGPbcRA4+m9bXZ6
521eeYe8CW1aOxnX2qq8CzvnZUfnuCinFkWbYP+cfLxhSoeFKGDENi5+qAsrM1VR0Vm9ux89htTt
vGr2IFpn9fyPgVfdld33q3MhUJ17cnA+kCL+g1N1chqLevEq1xuNmMZlZcVpo6BsTYk7zwdRTiti
SgkTPQrUqj+8/onPnVAfBvC/u0mwWp7vXY5iOo19ZcRlt3m3VY6gM6GuvvB851YJOJvgXyQ+NCWf
r4Jt3ObqoOHLFmvqhzM4nNjVDIK+NCH43I4Nfod6oG8AipPH8SbJzEiV8jg+3aRcDm0kMyyLE3qu
OsF78/W3d+7kcyzcY6EF9ny63CCzvGxFIOGq9M7OEU0P/DR44ZpP/4XDAYZ+xF4hjLFVTrYIc1RW
0x5LFY/FAHFrDPLxgdFpDhzDasQCpXZaHi/vpPz7S4D7VPKvC9nKeXEJNGz9YeMZRzUMMW3ZMtys
zXsq8e6IaLbW+79+p7xL4q0PRmC/yJBcZDnlsT6KS8tFmKqsfLemgaD52PcXPt+ZbQnIwjVqHr3B
XlTKQPm1sMpOxm3uZm9Lu05vRsYKXv39A5GCUWFBKmTvn2z+BGrA3IBOx0lRLrcBBq/7pLOSnzJB
kv36Ur9nhJ9kYMQGCdWfKy1gpzw/aDiVaAs/aBnniHFwIMVUYFltfCW06SWML3HKXTkoPPWTEf5c
j265xY3rkxZbcqVKI7jA/zgTlhkvALQEYY3IfFoAlHRYKr0c43/fFgCFQdMyfkNPNwkNvSgzknKf
aY+Mj4DWXXgXZ84mLoEABXCQqRJP79QMYpfPIAoVg7Xo/G7GBqAkq3Lgy3rGskwX9tLZ5ah2uHa4
wF+UdZnIWkYfuWSLhmRgC+qcYMeWmN/N7YrJxevf+cw1J7EwO0JcAa5cp+nOrDaJqJjPvPmQnK0F
OxoyHjTzkC/CvjTlhfXOdAfITEEGoQ/b/HuaC3vGNJe1O8gYnSXTPKrBFlU02qmz7VeUsMbBa1SC
BU/g98VVlfRTs09rJsPQmF3W8sKB+l22ne5yoG4XD7SANtBpEZUjHHZyTMnjPp8rJ5KU892NZv5C
eq8bTd8XI9ZA7dVmTMvOKIviFo3y8tNbvfFzyqgc5HkjPi1YHmC1RFywqurKxCj2BmW1mLFvmDt1
4VY798WO2cXvHssRmXx+MGuVJQvGmCqWuWZ4vRTZF7Momi/w5Zg3UOeTa1/Y/y/PHqUYSDlZsaRL
dnoV4Lys3NSqAkgB29xdOf1kfVGYsZs72BXlsO/bDMkxpBznw9b30r6wZV7erYEpjr6OyISOrbOT
eDW6PSp5VQTkVUJLRNxe7h+KBYLfhfh0fiEHsiM0myMD+fmbTeHkjkMS+HGXoFAzUgSg4+BcmqX4
8njzOEQJCGuU7ey556swyvJo/9yzSpGWB2ubnF2lYVHDS1wubO+zD0QJhCwJOiLEx+dLpWszpjCI
/bhUkGgkzP24tadLfphnH4g0ghYUjWKysuerQH/FFmn1/Dj1db3rpdVFejLFtW9gFP76bXV2KUpp
2lr4Ib4gwNoiwa24ncEcuCqioDbXfYvBS7StjRX9V5aCCUM0J/ydbvoaJ3GCkenHW7p8+j+cndeO
3Eiyhp+IAL25JcuyjTQa+RtCWmlIJr03T38+9rnpYhNFSNjZxUIDKCuTmZGREb9RAAsBkR6as52U
w87V9vZALwgrS4ZmAvyD2tLt+qFUHyezOVoAu4r2Giu5fZKzZPBGJ1dhIWnGHwcQ5sTjCAAssiDg
7G/HCyJNzUEX2ZccV0y/wAUP+YG5OeZa03sKai47H21jfux2jUNlq/yzZijkSR6ROLSED0vI7zta
3f/wbquaxwAlnP8hoSPUnZfYxjaBnQB4E8Dewh9aHbEQOfqkk0r7gk3A5MYI8Lt08F+8u8qd2Lg1
FB+O5IBUE3nd1ea3sFoCP6bZlzmfbeTJWmRH0E045Hre7wy1cZppRHCQlxRoSQFvvxt2CJrZculc
tJ56X1vja4Ry4LCz77e+1qtRXu7vV8UjTRHgeKfGvnA0AF866kTzcerROkcbYMQM6i92I5ue2qpF
aCfpuZ3VQPqGi1vNtyrmHDOQAv8EPODccCzyk64L+c9rLDblFYDgDhuDctJq+0t2b1HjK+yL1Qfh
0Wqc7mQCyKPdNu7xPJYvcptd0FeClbr0Q2gsOauhcP5qSAhy1rKWVa8t6bUkOjsyyebEmwdNvpQ2
bfAKDsHBELX6634I28jhGR94AlUQwHVU7m/Xti3mJNIQLbkMltDLS6yECXogc6cfktiGZ52pZlO8
n6qkHs52rVoVCZDW/IvKZ+Mj3L60vYcILYH7P2sjnSAWgPCEgQKmap1z5fUkunrULOpOxrRoJBTK
k6gD60fXVRju0P9eJJS0vvtPqQx60fdH3zpF9EugoFBiW7TcbtckW6DRCN06F7OWmsOYoggCwVe6
3h9lFRZgAfPeJOrRyOSpDdHsdpRIMujEN3Xo22NY/2i6yXLrcay/Tw2Sc38x1ILqpmEKRGQtR11Z
GlI8dc9QsSyOapVXB22MdTeLtb2125gVSCEWb6lT8KJWb2eFmZIJo1/JfN3p6n+xDbA+j3JhjejC
YNVxf1qrOLSsIE8fiBQ80C02ybKLXsUhSZcnC7XSzJfStj/JMtC+GZySr9ZCOst5af+8P97m3HgC
0F2iywPz7HY8WepEqMpt5nfljCELF1n7SMMgeV9E5p72/HIpvIoLL3Mjgi9EuoX0ufZj7/WSfr5Z
Z36UmaE4GGrXYPaI2oVrx0nGH+iJ4BkxW//en+Pq5L2Mu5RD6eEsAGtz9f3AmmhoKcypTztnPtZq
GR8FmN53Wt/IoBdEc+qrTn6HI80eeH1jdclDMR6AJaWSuq3Ow5hlEC91A2PPdhgPeCZFB+RW0+OI
4N9OhXD9wlxmyR6lUQdynbi7BvU15lThAx0VvlxEUOis2ByPpaqMJ5GbPNUAOFanDvlCX8X5MjsU
Y9WZDxUahV/+eLUJMfTg6YpQEV7HgFIy4hDLvcR3AhA8kQTUxExs+2Amwe9EjZuPeC1OhxG8kHt/
4FWIe1kAc5FaQAiZavt6Kxfo6E2laSdsL9V5ckgmntpSxMf7o2x9Up7OgFaXej5FttsDk4dpJbCG
S3w1GZuPitwNi+pk8Kgb4x7bfHNCr4ZaxQJDKhETwlTTb8fSPDjKnB4suQt2Mp+N02EumRVNCjQk
uDJvJ1Q6Q1Q2bZ76mN9mP+KoDD8til/nMsX0RRc5eoStYuTwUswu/3R/MTei3c3Yq/OBzmEP7DdI
fMwo86OWO5ZnVrQPiB6oKrK2O1tk3c9+2SM0chcVD8io6hrQW2D9OTVSkfj21OFgpqphehVtYn8x
CjRXkZWawVzh91If5Il6jNs6qfaIOdv8RHc8+4s7DNUgqKhLjYFwv5o+Gjx8fckRPqjnUnUtZH+f
6AGiGacjxf3xz9d6QaajJgA6hTfc7XdOJXXUnHFO/Ekpv1NaCk9Yyg2HwUYWCUR5cbo/3NY5cQD9
c68Q6mlr3w6HWnJFL2RKfCV2Sj/SkaoTFn7pEe5tO23zrR0MWIsiDdgfejGrZVRxWh0iMG2+VgMC
Ql43iP4ZpAIwftQp42GwQuw56xhv0wPPteTP9zDZBx1nins8aNfxjgQYAGEZJ74cz+YpSavfWJ8i
WK6W3T8Ck7qdLbyxriTvlKW4Q4lB6ytFgcM2pYiJgHfo2/eO0en/VeFQfaO71+1F1M2xgC4TUEHc
wN64/Ya2QSLdmWXqt5YxPuaBaVwRADCuSCfWO1FoayidypDMZSnDuloNlYN4hP9FWI1oKD7P0jCf
zDDrPwqpUs/3d+ZGWLV0LNMoaRPx3qRzCRAK9N/1xE9HQ7wfsUy8IDj3F9+JtJSVg9wDg209ISUo
YrOycVxouir6NjXYHreprD3RLNR2JqRuHAAQCEsnxqTkBVjo9jsBicnQECWODNi5g+UVpYVA9EAo
OY1Z2seeVqOu7BkoXdMQyi3zZ5BDonVFrcnf27mDxRoVCMAdqT8lH5sMspUXtYOZIg/fN46LsjT/
v8Xs2nSzgUQYyQpbHCdgFvTrVJp1qKM7UnzAnpINH+Kf+LtC0FacZAO1gUVGPij+fMO8MI2hdap0
u9fri99Z52ChLfwE5MIRMfwJV4TZfhc1w05ZZWt1kXGisgJAgYrVKpJJNmrMUBRi32jU2AMwKp/t
0UQDLTOwQkgyLN67cHTlRv/DmvdyW6E4xUcFhQ6hfz3HzmrrIMPX3dd7kR2RijSRhk6Gs2jDFoyv
3O/MdONk0KSk6kxDD2jdeqZhhGW8VEhLE08Pj0URzF9na3R20vGNo04zFGoSTcglQ1ztVnQYojkg
MUO+D0SC6NXhgzTU3VmTy73Mf2soui64j1CNoEy1/nTAEowQCrM/1OAsqzjETBwDVBcPkD1i1pL3
rR43QI8wx6Gas1zmy9q+frhNHf7SahD7qS6k4Wy2WvVVlUIcUMFWx6cMccJ/etRrwr84B2yUF80H
kv+120s1KNR1hM24S8kCgOr4DT3i5y6wqg/34+bmYnLr0IQlgyBXvJ1hkUp1vOjn+ZYUiqNQQx3l
d1n3JqXYS7KXv2q9mMsWtLkJlvbcaijcOu3KTqbYj6Yp80y7yn6kAUByw8HbxKrAmN6fmqptDUiP
meKphZrF+qajP2+GeeokvjVExlfkt9UvlZUk/0Aty74Y6Gl+HIET43Jv1fgPhGqg/ldIYv7XRpcC
ZfbOkiaPfCctD1Zf5dfRKah32U2U+kPYZu2pE1b/ozcauzy0OAqYMEaMKjvUamE8ICajtzu7YlWC
e4kcIAlppXKgUadb7Ubuih5/oVH4eWf3Pscg+1Xy7v1ZWKLuMSLXAYyGtToi9mrbn7DHaOadS2kr
ltA3oxJN48IElHO7WxrDHq26soQ/z0bxRTNDxcN+eE/aYuvULWV9XrxUt+AP3o6CeHvbIxAnfKlG
b0IVcXNGTf+T44zVxVEhoDj4TVzub5atc2DTxnppWpAdreLXzMuzCeC7+L0l/RROpTyViYguatp2
O2TtrWNA8wAot7EUn9aJ7RxSoCDhSnxplqXvtqQrP7QmxcRZ5HPxODS5tTO1JR6uzx0YZ8oVBP+3
+mYRKstcgZnw0dgu33EkJtA/UouJno2iNnqon7VGmo5pyt69v6hvPySSEzRmwFQaC3J99SEbyM9D
gf6DD3coPUKfGVzaC+PRroLaG7vO9qrMiHZaUG+ny6C848Ecwp57cxPNFRmMECG7J2jzC9Spn4OZ
6F46h6jHR6nxDqaRcVDRm9+RmHmptt8uNCNzMhdzONAA69OB4YtWx/ho+HpRJl+lXk8Nd4hnXAio
NSI3bJgh3up1Ep/aFutp4o7hfA6apniu8gkKT0MKq3r4qiDgev9DrKvnhA5+GsRFFkaDArc+UmEF
uYBHIe8ZQ1ifrWrhoxpNGgcHQ+nz39jkFQZgCUm8g82Y/8zw8ZDPOniGb4le9GgIKma2x8hZvv6b
5UKCa2EbLuCc1X2gFGMhpR3JtJx17UXrhX6CrrVHRn57sCkr0B180fPkeKu3wcTKRQeXgXTLCTLw
5FJiYwSVxpLqdjoEmZ07Z2vz8YTDUo9iBHIoq9E6JYttLIhJYKNYeshSQ0ajP0V+wSjlM/X66dSh
kvWg29Ge9d3mPHlMKfoiycCz+Xae1WRnXdOpPBcGXUZ0og4OuPDKnqTkxV9MkjogD2Ms6ZQ39RY0
DUQGdIRcL4yya1RjlunlgSPpBzvFDgDL8sD+XAVN+SBmzSl3bsG38RO1O9IVYFzURt/kz6EAM6Hz
Bf1KmxpvgjXwjxVakTsXgzjrahLt3HkvPf/1Pl2Y1cuRXvSqVvs0Np0prjDz8RsM4Z9i/GsK5JNL
3M6GvM7iQ8vlVPNx67zxcJzHgigNrPCHlTiNjVh/NxZXkWD08EEO8057nDVbwgBriIfnXptb+0sf
D1J7pGYmsqcZJjNRsQsyBAvrDAAuAIsRscR5QLK+CSbFOUR6o4jTiLC0dswQ354xQAgwMaJU0cGC
bPvqaQCv17r1HAD35NYLHrKkLxDhtmfzi8nPCtGZrnLV1dNCf0I5IcKpR5/70g3jtvgAlRtBd9y8
tOLoFFUWH+s5nR3XSmtqZiH34uLPlvb4EOkanhw9DVFM7YK4KLwSexdE47tJgz86mf1PQ6JkdxiM
0cL5r8Yz6gSBdrI8FFekwlONtu7hd0r5cJjlBiYOyjmJubjz9OohbQLTPqldjE9FWsrZyPmN9NKX
RDZ2Jww46+pCHqd9yvJS7p6yRA7KQzX28nu5XhTDu8Dso8PcDor24X5A3TptBjUwYF+0duT1nuha
2+HmqiJ/EqF2oKwTHiXSw3M1gAb/i6Hw/1yQLyBq36TNtmFUsYlBROjM2YkAVqNaYwQPTSF/vD/S
1slaBnLACi9Bc3VdG/NkQQPoY192SkNzu9oUH3iEmOd2tNufRiXvacBt3QCUimmNKVQ53iRdiLP3
uMFVsT9lFkwWKQgr/KwkjtJOxNqaGWQLasSAoSjfLGH71TtONjuTNoIe+1g11d4QgA/ulKp1qcj1
JPfTuBOjtrYHralFDYtg/CZCjoGuYkBpxj4MtvI8jHV1KJK++dDR2zze/2ibQ4Hl5FWFMRtVk9up
hVw0vZxHwjflrn8Ia95XSqktnrGm/hc78QVYCO+TtNxYfsqrVcwnJcJpfWQV81w/4q+CqVUY1cdI
T/bu0a1ZLUUgWpMoatHAuB2qNUGKRmWy7Ayk9T1pQCW3UlWE/e0m29Mu20hTEecEj0t5RHaAn94O
FkPmSDPZ5NLWbKSJZseGbF1J2E+2dnlupy595omv7eyRt6852mmUS9Bvpb8OIe121DItMl7apArZ
qMc/6dhUR2glle3WxjhnRwr7Aa0KE/0AdylTf8I+1NnNC5d1XN1t9PXRCtQ48ZQ0tdsfYck1IZmr
xccG26Jag0TJs+QM2HyWUZU+WkDcsw+hrmHzMfXwZD1FyspPmSxnXL2AkfI/P6igM0neF2YmAm/L
p3q1xUYlU3szLmKwBoV5pTAwu7UoVNfAHuho4sd6un96NnpHi24ozDw2GWUJNNtvBoTxiXu7RTaB
ewKOqZMzXqputpFMiiykD6rkgjVMeUK6JjwmM1aWjugCH5VPsfNs2YiFKomjvOCJF5nd1Q9Reqwb
M5tXGhYki4irEf/jZHrwN/NFy5G+Ch1laAmrg1XTCWwMJ018YS9QBDtzTnoV6V5pz8ZD09v51XLK
zmt5Ini1UVEWaTBw0Kk976RVGycc7CMVJ5oD/JT1fNNAL1BpNYQ/TmN4gPJMMDGS2TPVeK8QtBH9
qeGBMltq9iRw601VhjlK6SxtUlYOnpxthg/noD8LkoxfZmj1H+9vqo14olI1XPqRDljB9cnOlGJG
jyMWflp0quTpziP6HlHqBnKo/erRpvmQ9Xa5s382dzKQFfYQXZCl53u7k7MGd1gYfrGvB4ujl1w0
tnEYZLX+RY5Y4lJmi09F3BkXI5oeh0DteerlyANFTbMDGNqcP2LGXH08Rvjf218yqibznUs+rdFI
F1KwtH+gu9W9N7u4O/MYrz9TdRj3rqeNYeGQA//nzgWLtS6PhQtPDvto56pAHAvcYrZR3dAiNT/V
UCJyL4OVI7tNaTfNTijfGBkvCLqFS22Mv2v19iqtsMHgJXGuutFaJxVxj6szWONZ0uPiQTSBdirR
lt4ZdCNgIHT0QnYAP/+mGqjNcWtFOYPGSoHQuEMzx+ypcdzfyxvHFJUeWHhUJ6gerSvRQVLb9AkL
6yoUqzxIlQgPta6dmkHeUwXamI9DqZZ6AHA2BEtXt3A4zxEGSkT9EtSFO2q1+r4Nhbp3TJZvsbrx
yJTo6oIqYaD1C70R6Bm3amheq6kdB29oK+mDUGzovsMQYn08d6WpP8mlqOOTppTV4gDaFOEjoi5C
HP94cfl0hGFaJwvpeLVvpMkMUFFpQz/gsXiCqWF+wqDLcCNrHnaqjhtIIlS6SagWoP6S7axSYFJ7
/H8iSbqauTU/5k4wT1zmivKzUbO5wq4NW4JjWaJTBCcDhcZcNP07fCO1X/fnvP1DSIm5dZGZeNPX
tKsebiXXkF/AjjkUyLB7dQ10AfO/OTgkaqOcmqicPDVWJ/y8RxW2m27+vv8r3m5rVgMoPGhd3gRv
Dg/Gxga2n6V07eRyPmC8V7ojYcWrMCjeOUGbE2ajESFIM9hy6m04LItMj2CtStdkQV2jgFcJbAWx
Au/dFPTEBaC1ivlEJOMfbAW9AX3CCGu/qm11D+G9cUkAdmS+FEahn+jrS4LhnKQ1jJDeWRPlboLX
+b8iktLnLCz7/wlJiy+0nvQPE/5h166wMuyMpAZfcOxGwj3y5tsM+PbHrBdGkbmP5yn01VzOP2CH
bWD7pEzWYyXKwUsnxT6ak401qx2+h5Q4/XkoIN8D2MoJRMTLWie/VVNqXY9Zry94hyK7yDPGy+tB
+zkGE/ltmpTO89QXwSlUFPWD1UqOz1ogenR/L74NfPwMfdFOBuCGx4J2uz+EzmYMUZvyE8NqLzCe
J8mb0xgL6fvjvE2D+LupVSy4RVor62+PzgjW5IMS+o0OMy60BLhMo+hOqJ0gQEW98p/7422dMY2n
IqVlVFEda/XAifBEwCZ3JLpl2Lw2Yzme67nHSzbR9lT5toaCqkp6ByKTo7bKOHK7D3N7IKYIjEzd
kKbeIUSI/3uTy+gP/vm0DDCZIAWR2iWVvv1clkD0CwWUELkjxBuMFFCk0cgj2DJjr922OS2Q/RQe
yaZ4oN4OlScACMbIlK59Kkf/RFaqf8rMoX8ussz5en9WW5twwUMjacDVSDn+dqgGd7Q5N0XoV3o/
HNGMkE5WkmY7z48Xmf3b25fDBm8GKCnJBIWf22G0LDSKAA/BqxN3Y3yyYl1un6ZoUsL3raF0XyDf
pYqXWTPd576sWsxVaQyc+zBAcwZD1sLwuCAmXI8dR3zMJrTDTqh00MiC4yn/GmuuTrcMxqLxUBGM
Ew+RqhTbdzKL+dDPi898E5nhfzEKcrilVn0AKEaLR+EVNabzB3zZsYScLSOOPJWK0n841Ae8fwxj
fA/vcsQatqKe/64KCrazbOMv6g2OmvMwFrVlXUJbrvCXjyIzXxxQtVOHk3B1RMXArA99O47OkcJG
0kOyBEv0JKuz/UkoyZg9To3TXmn8t9URxx4jOyARpkPYz7H1rawyEhdcfLTvZqorgRvkXRigg9Vn
89lKB6k5Iuzale9KuUztR9L96RKGmBjiSQjwSpMKMNHTIHWf8Q/Lgmuk1fUv3vBOdJTkMnlSq7Ya
3HbI6sm1ZIHjSguG3DoGQdxVbp2FFU7FGGz+y6swy0H7xepi++lgGJrnCrwHuakpDi5iNT+o/cdi
5wrdOAeL9gWNDVQFeFStcpcgph2sRgW4En3AbRBdmtlNQyAfM9XmPSOV5S9bbVGILlCouKrhQa2F
u4Marfgwr2PfMcP4SD9hdGd8bg/ZLLdH5EUPeZbGBxT89wZ++4oAOUOZZSkYYk2wDiwdskRabdmR
r8OB/Sz6WvoyoBZoezyy2uuYJdzFbYnZ0f2Tv3ELI6JPRKOXAsh87eJla1HQVYlOKTsqmnc2i3LJ
tfbdoNvzg3D0/9HWlM712FOIR2R1R051o2dKzZIaOqAoYAVIJN0GBMeYFR2Ln9gvjQin1bzoy/MU
Uetyu1aZL02t94WvNRiju5U6Z9/BGXXvO83hMYm3LpqGSq2dcaQYLvdXZWPLUY5ZGk0299cbADUe
5tkc1zKoqcKMjlydvB9Fh5csTbGd3b313RfZVXN5BXCtLD/lVc0rngtdnUUd+XYWm74Qc+chLPNb
1sLCFZ3jIJVY73Xmt6ZHCF6Y+TC61PWFGYkpw6c74G52UO8jgCjXAJvlRyEp3U7M3xpqscwhEeBx
x/v4dnoJcmOAamif6QrtVoPez6Gvlf40Jvl0vv/RNjIc3sN0khmPd/h6JYPBsQGn6FxiYsK6u0id
8HHoir6l7S7ac5xn8R+6q/F8gJPGi5/0jaIaVfHb2YVF7OSdaYd+lJTRUdDy/0j/KTw5uFJTPxyl
nQOzsVmWJi8dGghZb+t3hdAGKhhS6MNm5Iruxn/zOi2+g8s2vZkw6RrDhMf6/XXdHBSSIQ+YBXe0
TpRT4OCWOTq8HeOqgxCtmu+wI+fxjMG0h8dv6+FrWu9wXzYyEp4pFOQReEG4d+1FZNYOaZ1JTjca
hbDdkLqr5QUciD0l+41d85KNkKPyJgUGd/sJlbApzNacpSsys5lL1ybyNIErsTTW07mIU+l4fzU3
J+ZA6VmQxBS7V+MFuJwJqx3RbUKo9btl58i5JsbeRtk4douSGVuTJYQEuzp2UtzPAmK0dE2bXD0P
U5d7kFJtrylq48+PHW1Q+Dkmm5In/Woo/HkcPFUYSlfD4mmQIHxkmvNViMo+Fg5Q4/vrt/W9Xg3n
rHJIAYbZpD/M2z1yYjeKDOU8adi6G1GqHkGn7fUktlYSMBqXo0GHw1qjmHDgbiYrGJ3rIhnhqkpX
+FE46l7XS+37+1PbGgpQMsJikAF4l6q3W3FCbLRUat25NlOyzKUoL3o5sooYMx93htoYi6O8ANBo
Yr+twzQ1ZyuxIuvK/sgv5jg0kIeDIPzU9lLmRkmBz/2Q1E5yTB1D/Kr1rh7cgdIzQKVu4kTqGvZM
lzbXpsxNeTyb/8qxM7cfISDr7VEXIdhOlR5XdciKWTbeR5amnu08Mb4IvS0GzwCb84AwhfmvVczG
l1bY5O6mOafaM0U5KzhxzRe/ynTxsMZXon0KeAuFP20STwy1g8UePB4BlnmjqkTxwQLDLmMbHdiO
W+pA5F0HXIX9s5n7Vj7CYg2/oz6NEkxqDLJ+tesc05sglvuviSqG7oxWiPGZehyXFC+UVBy0KOIl
JEE0dnurmcAeQPr/L6N0Tnts52PwXV/lnEsfBH0+THeXZhS5wOoWiUJLH2MJsWArqabnusuB4vaT
fbDH8n/3R1pXo5ahIEmBPVzwldAUl1j/Ktto+aOZapR9Qd68fzfkCNt6CurEpjfmqflNzxuc2GMn
HK6yjJ6VowwoO7fSnuLnKgj+/89AjYI2n4pmzxshFC3WcJebyDWdKHnukhI77Cn/Y/erZbKkHpQ9
IbtAXrydbG3qiTrUinMJchEHLwJkGB1NdrtHDFndkP8/HRI4qrhga98IoURZuGioh8EFHy+qmmkj
adWhTuvkc5oG4AAGkVZPmtLKe/qYq2D4/wMvDDCoPNS11woAU43Kdk6iczHTRHlsWW1/tKLwSQ9r
ilmTbe7E+s39s1h6UCtYislryR6rUJFhSRSEyHSt/5bYQflkNpGNDCnynNEQjEcjRgYGr1fn3CQi
O/Gk3ds8W5OGIAKKHG9sXj+rz0p4mecmRnu6q43k2yiKxjljny44+Lmma0f+YE724uXbIwo8GOYG
fGPgsmttB5TFBi0DOnWhH0IONEexqxVOeRL19IdQvpdvylh0EEmsSM9XFSbN4LLujAgZCZhvn9LY
0X836B/QF6AwXO2EntVz981gy0F9FQ9keRhzY0IoyAQFpnsSQjffujltriMODbkbzaHyHmF323IL
THjGnWfWVhgA18S2pETIK3QVjVQUw3VnkuyLpA7Fc6wnwyNmXHtNn9VV9zJHANBLoFGptK6/nZwg
2VF2E+F1MuqjDk3SG4HHHKOqDHaWc2tCiBEi/A5ikC7kKpLrEX0sOUXYJOhEdU2COT7YubaHwNwa
hebfImC1yK+/UXBuBVcY5cFLlGbReU6y4jDHVbmz5Tdc7YDfoLwL3l9eMp/VRkQjcixnmrmXokpL
7CyV5sMEtdXlgCObx43vlZCLzqU6xoemDGRXApP9CNgbXWC9kw4y5WbXsqr6ORM8ZoNZGDs1/K24
ixTfkrnTSYIMdLt7AzApMM/xfHWE2nlywa2vHI7goeTjSOqz83E3g9/r4VaHBbtSXpBhaF7Kvld+
BMAff3FU++zUFfVgelmtJxeQI8VHvLjAKYI36vUjrbZqT8N7a0dTLiGYLTrMAHhu503FAJN7szcv
0iDar06kxB5eDeG7xMijnV2wtdcgVkIhe2mur6MRX55iJq92nFMlzUMCnH5ZhL/J/bxkK6TDanEA
/QBfeHOP4VQ0xDZh5hJFk3WNGlsF/xqOKIkV+Xtq0tHO63Jj49D6wV8HmzI6B2sNRrBnZVs6gXmx
+rl7CHq8yOs5k56BF4zeaBj5CU75XwR23mT0XoG7UOF72V6vYq2aOEFoSwyqtWngJnkJMHaQjIva
GfFOnWBjPXmTYXexyJNyeNc7NSLrTaqIrxaXjmcqenzoyyI8R3aTePhk/iFKdQmxN+MtG/bV1FK5
m0UvBBVwM6ahG6vqs1U0IyI8ldi5Mzb2PiUIzCeoGLKW671fjlba4a1jXrJSZCCW0+bdUEnDp8IM
Dn+8KWlUING9FFooDKyiC0iPpkKFP7wORdy7QQxEr27s9mEebAHx3dgjMS+ndvUMgFu/GJvSXmLY
1anu40zSZq0Nr9SBrfTaBn3+SeSKUnhJoQ3fbWowgDygRYYuStrqQ5v04np/yhunndI3WATYonBU
1wJ4bTTK3L92eO3KRjkaJfpK3EHVzmnfSDoIXRj+0oxe5NZXu8VQ0zitKi0kyWjLR62M+icTlvOT
VZvmYxi0hXNghdrQtVon/HB/hsrm4LB0gNqp8NKt5ei82qqgjsNMGvPoGlmFU5EJ4LGE4Gpm649d
M2AnpFQFEnxjiWCTa/RNFPhG2iMmzLu4LA5q0NFQGk0dMjtm57Nb2QLo5CDZdnIw7LLGhlxZXIms
Qa/0r/d//NZvp3mmsnbLf9cSbR2OUVppOGiPo5QYuZYqWaegi6L3aTy3viODoraTRj5aU2bv3ANb
x45LgJLxos/E+btdtsAqgtSmbHWRM3k4ON2snmHUjIekGIedTbh1DggnS6OaLOrtG4NDJ9Owi695
FyXOuUJUffYolqXtdzPQ1O92rynfRklH5D2OdPsxUXgB7bC5tqZrU6Rb3nN0KtdisloK9kWPu+hq
K2N8dOw6OE5W+L9miuadKLNxFYHI4SkDMGMx8VydepGIUNanGO16kJemG8UhToRxJ9WzF2VAiN3e
dNrhGC8IpJ1zuHFLUL7mAYWAGJS5dcBRB4gACCZJFw2JSAgUvS3o9/UFb/6Cf/eh0aPdls/Gwi74
E8Ip0tm42a8y5DGK1dIRiXTB0OZTWrX5JznNPmWt3e98wa11ZTVJAKGJoyGy2rCpZXSSohbBJU3r
MXLlpapFcan3q8Hqa7dHvTs/jlaR7b3Jt2aIYSjPAD4n4p6ra2OSlbZr0wF957SN7ENSSuAOwR8D
+7HGet5JgTdCAsCHhfDItUFYWK2n1UkpVwmKzvVYquHZARWI5NdEwexSCKMuzgXh/jfggfDfXAqb
aWcLbQ5PIYlGGVDXN/qUidRHHFc7QANdlT4pTgYnP6RclroNacb42CHYUVx0WxT1tZqHXvp8PyJu
xAqQvTZETxQOOEOr6SMcUyhTLaIrnDSr/4V3Whv5BfuvP8zqgMlZaVsix+os6SK3wy+qdBWnKfeQ
VVvffGG4stTAjN+4XcBiqaakxDFAGpvwIbU74dop2i2tFWY7qd2G7bKtI+1EHOYIIYq4/JZXF1iR
22kySxbcsMqUwien1EL5pMgqgK5+0vRrAWIdPF0nNdiPRyZY/S9OForRk1FGsk5Vn9XibEEB9elP
Sd3DIEnT89iBvdzZmpuLsryXUBunzrzO1IxsKGWnDiU80IbOcLsyCb9LfV/rHrjSYs+OeiuYsQnh
DyzsdDoft8uSJYGaBAkeIBHaaBfJAFblQrSctWuoleGPmPMzne5vvo1siRsRwIzK25Oa0CrEkOO0
o4oUxVWflOzUlFZxmgdTPd4f5aW/tsoLSVRQlQIFjwrjuqiQ2HM8FrZBxlK3UfarChMlfmiMBQdT
q3MyurGmho4/obo3njvZopdVdIOBJxr+COIaqloqvlS6Hgl3qrV6eAjyvnuGgmi2Xqv1peFNNIsm
XLfMbvJVYZX1h5jXuvlbIguD55iVI1kNflXFzg5ZAxKXd8PLoQEljqzcm+M76MqYwEWLrxKiXEC3
TbRJKCOgJu9W0+SET52Qy9pTAyeUvW5uWOHM0Bv1pGmgFksnweby/mpvfVNqRZxlncsPiuvtNjIV
qZEHzYyvihWU17gySy9Kccy4P8rG0SCvAfSALRRd8XXhoqpUu69NO75mFhwImXT4fdLCFbPiXPl2
f6jNCaEgzj806N5kUyhNIvExs8QqmKDziLa5B975D0lULx+Sv5tjDmaGDHEVh1O5SmSqlvG17cBS
S8hEpC4gU/xkS7whS11tn0IlKs9/MzcWEYjGSw/y9mOlcw9lqeUAqqECddyZdEkcispOd9Zw45aj
+UfOQmducQ1b/v2rkBugpVGYYSquSRjxJGKOFCljIKWlmyV5MJ4dYE/lM1X//pOeVeLPPYd47zBB
QPj0V9/UScNqLkc9CZdAU/Msc1RkWrKqfM5rObjkbRtd7q/rRixlqkBSwVJSHFk3TrBVD0sqqdE1
M1pxmnHeuehzqR1isHpfIK3teZNvjEc9cxFjAqJqvCmbIjQA7WiuwmuWNOUR1RuUE0Scn4MyHi9y
lf/FzUTbE9QvtEmgv2vlXEsbwpTWRXhFqxDJ9TYtT9AB1BNWsXv+bxsnnaG4AXU0vAFQrK4lQrcY
oioJr40ZO3hRmOpDJZfKtRzi+nr/q20ORbmWrbogC9YviXkEcliovA77AWfZWTTpQ1CFti9l3bAj
z7eRXC/CpDCboZEhabu6+eZCyYa+S6LrPBlT/tBDcqkBXmaGdiirGTdhRMNE8NXI2jn6cn+WG0YX
dNlox6J3SM73ZnMqRlKpBgLQ12IWSXWGQ4r952jTLG6iVn1IRhLPUzdXgXZAl3pKvRZ7CfNkgexI
PVN03eRJWql/6RskkQ5V11mP8INLHYUOET+HCPBEn+//5K0Pg3wULGcO1eIAcRs+ktE0EY7vnctQ
GaEX4rJ4oQqU+rx89jjVWzVqanGggxaVbLhgy295FaokHcVxmrrO4hSkPsd1pZMIF8OxB5zhZVUU
HYesGY9VEMeHqob5X7Vxt/Ok3QiXYG5BhJD6cSOs86KmsYdayPXSdy37/4pi7H1s6PVDYM9IS+nx
8ME2st+BqPqdvbFx15FQUJ+ARsmTb91WniOjiOORhm/SB+0lmDTzvTUOzs7lvZZTWS47/gNdCQYF
VgDr+tU4lZ02ojmCzYGewJVtJD04THHbRSc10+pvKM2LLy06e1+M9v9IO68luY1kDT8RIuDNLdAO
w+GQQ3LobhCiKMF7j6c/X825YaNxGjE6uwrtRkjBapTJysr8zcC/oCdRwVsTPb7yJC1Rap5h1jrR
Tja6EUQp2mE3DR2BX7i2eciUrI3o3GNH0zTp+xiFzH9NJ1zO5QgirJqD6vv9Xb2xysgRMNFMgACO
r3Z1hAYnyr30usZGoC3Mfy0l/hA15vs6NL81ivZXWaAIf3/MjbgjIGEQJQSe8Oa12474bjXphMdP
qJU/2iCfPdnu1GM4WZRpl+q3nJr6TqzbOL0cXR4WHFw+dv2MMTWEnUl98TNzkh9UmjqvzcGqVs3S
7JybjccsqaBAZdLcplWwSqLMxjBLI9VpbMc6co0SxKAeWaCkmty65rS5INWM4VBGSv0rbJY28Jy8
kd4GQhKbmzyc2WVJaZ+tgxVAeGmIawoKSoWmtGulsvnUWkaA957Z1W+UfPzf0bhHaDJSc75JhI12
WgZdp1gyxn0GEqUMvzZGlHixNtT/5cP+GEoEjz8i4xBLQzjlQ3CJ26Q41730Q6uS8TQr6fgfTiIF
HXDcikZze92fzfGBV5Ogx5YuB+dXqZH8uDQEB3suO8+eWv18/1Rs7VC4xsQigVMDIX/9ZRX0Vgy/
6+CiyWkbu2U+y/1Rbbv8H01Z1D0A3tYZ5G0kLLHpcd/0zuJCruW2AyeemEYbukL/JnlywIqkB3We
KwosCYgsF6P5eK8lvfWhpOEIAwjU8s3V72iTOUazxPG3k+EITtZ+Kspc9rRSr49vn1OhvUiHAJbY
DSZLmmLIZxHWgnUZLqeePqvX6qF8UXp7rwK89VWcOe4UHdsDAs318nXRIFcTrfNLWo7Zx1xWQs4e
GjnDUtV79KWtEEPiRFtQtFtvMu0RJHu6yDQGK723PtbYW/t9oMvPuF/h8Kx0Y/ueenHroxE7/hhp
zey9r7duDdQHUO60yFGQeL7+2FBPpWXMDR6GURDIvlpDZjktlE3+kbMw+LeOqqE9hGOmfSNbyN5o
+/AabqCiwXagsH9rp+PQw6Pt4FgXK5/zD11uTicI4aZLccfYyUW2VpXyoxCgZLoBx15/qFXWUWzQ
8L2U/RCcmkRbDvUgJKVb9T/YICGRTf2egVjTdcjW1Jm3lcRQrWMvj5WpDV4HyM2L6mRyh7TZ27Ab
m4jJE2AacGC3zZHQSIo+Xmz7knRV14L9MpaXGhRjQyWqDH/MRsrt1RSq8TePiPJhVtv4n/uncyPR
A5TAlUyUhci67iLMYdcsWglwSK0My2vaLjsMubWHfdhYQnQE6FNSu0SydN1uQ6uwy9QIR6R+sq3T
WOsRRl3qdEbEb4+G85qarop8pO3wQKAlq/ifrM5FlNt9aUD3uAy9nA4XA1UWrXA7ehu/6igbnW9K
lQX2Iev7rPknlDrjcUE45kmpAq36uugVLSJ9qKzxadRGaTpBbJ+zr9I4WI2fdrOleMjghfn7XIny
z2VF3wWl6GZ5Moe2l7x5bNLlcagU+TMN4K45SpOFq/gyB/NvlKeHyIuDVtVO6jgL6SRUKr1x7qLY
LzMlNETZWZkRPrUEjWgM3MbJnO+KNc7Ts1FMTuupGio7lyJus8/K0sJhavFlHg5q65T/tnqf4SNU
tVXnJXmhypfZjLu/pLJW0bALe7aSXbfRJwwn5smt0I8ofHxU6oE+g17FYP4Q10euNekAIMm0yY5K
XsEQsysbjQ9nTtJvJUgd+fjmHYiEM08MshakH9bZdlzUalSNgXRpQ332UD1LjyoU4Z18d+s5hw0z
/Qp46pR/10CV0pZie0J73peDxvId7PwuxaTpHwaTkoKB9v+/NANk09UHx8TkxViiA6118/n+x248
LSALUVngyHPa1rFsbmAT9CLAUMKTUEpIKl/SEgW9amPxB7Uwd15YWwcPqQ7ub0SS1JuAFpNvBwYU
NI6BbD2XDvLkXQXKbJCdnUCyNRIBH0tGk74BJY3rKA3YPa5ryO1+hFNNCaOmCENPSUO7PalxUuzB
LTdyJ655HhNUnyAqrjP8uQbZQaFAuvSgoE7kAuEXAxarm6SReUh0XT9QJt9zyNj8Rv5UMJaCXbAO
Y7XZ1C3gS1quw9j6LF7wpDql+QHj5O54f6Ns3QwYUUAhVoEO0vi5ns7WmvR5bBuaMKBzBtpfakiF
xsCowW2kJrEPWjaXuhdnsv6gDr01eQm8gPpy/1dsfTAgK9FfhjB6k+RgdZ3P5kRptIrG8AVocIE8
cmN/zSV1T/vlNbdex212KY0C4MEAsVdfnMeNpXVJRzeOrHf+3DtF+ZPmr1W5iFTq0SnLlhHZTzUo
sndLLCWPYUe3EGZfan5PUeN7yrMK6q+WGVJxsJYJMr5sAN/C0lDSk+c4NOEexpOBnqEU9c1LnRWp
7Y1tJ8uu0aVS7kHBjf8CqJJ8JS8vpJPQpXvIHSuL4GsUxbsmDBCPfPMMC14WlDDEZA3qttfrPFGA
lJC6kC6OnL+kqeacq9nU3EyetJ213LjpYSqgrEPpVODOxYn649XWDYnqYADPiUk71AGrnIumrOKd
gLMZZ6nsCS0QmP0Qf6+HKasKj5ZcZxljfXqsS605mHDV3cFB8sxLCl3/VeHtfcQk4Ps4oNAb9so/
9+d0I8hS2qdkBkKZ19y6zaf0VG0LR+KY4i5+kfQ0Qy85rnC3Qk3lpKRFuIOQ2DgmhD26GWQ28PrW
sa9dzHTM2lm6pGD53SIYMsSqpPjcQ6LZqWxsriIJP2HvtSi4mt56mbTE6DXpYoRWcYlxi7qMTmO8
HdXJZYmrA3+JGsZ6Vzpj3mVSTFk/naILEoi8ofomOZKaLlRvJhTu0Dje+bSNkM7TG3csUJZE2HXV
vaYzlevhSJcbG5xjKEvBg6a0xfssSusLwhT1J7Wvu50Kw0acFar2iHXSf2a3rk5F06IJOiGgfEG4
o/qqRJF2DDvk2oJFiw+T1OTvJrygvWjiMlGK/8LAEHgT1Ep44NxWbeR4VqvQqNmqNDnfF11VHBSn
+iewqTQKX9udKb7dPdQ1hLgH6hHwltb15ETplEpV2+ASLZb6xcKRxMNRdt45DjcvU0G5AIqFFgs8
RnRhrkPArCKD0NHVuDhVaz83A2rpvaO2hz7rrac61yxvGStAieCX3vzQYGhIJbxKqS8KvNL10Hnv
BAnqJv1lGqJedhczqn+2wbKgx1AYgboTvG+DHRkrJQ2HlhTtWtoS18OFs60v+NiOl2Tqw9HNDbTf
XSa+7J4ie8DQSakohHpLUaWzW/PwUN1MHQtyasNIkh08y8a080B26FlyesgdxFb/I8DDzDblMCkG
vr1wFkwUFCM/hszGt6Tu7e+2XPf6KWw1a6SpZPCYuB91N4anoixiLhkDF8wqMvVLpA0jHf4LN7nm
lR2FJRfniNYt0nh4bAtQnVWW4bDX59/ePjL6gOJlKYTj1tHK6e2SIkszEhPRw0/tCm2LQq8nV8+L
8awsof2uaer+ALQ68O8P/arle5W1YDMFtpEclBYRN/hqBwR2GwwQHtkBizU8pE2np4e5QOpEHaLl
PCmt9FglvfbDmfuBrlHcnhJZC9zabBfRw0T+A8GGv/ugcHYC20005YeJG4K/gRxCpO16N5Qafj9R
og6XfpTMr3ZhIgpRLdYZDsLypXEi7aXXs/Hl/nTc3LwU33D5oqDAiFTgVnuglijkgsbvL2PSW8NR
CpzEn+U5+TJh26kdGzVv9yifNyFN1Psgf4uODeoba352MqYcwLAaLk7Bu9dQ4/koUwY/3v+wzVHA
DuE3z2VxAxVrrU6JS7vlbPEi/6U5UfHUqUu4s2Zbo/Bs4RYCLyB6JNdrVuuZjWAKRYtmtI1zO+A7
RwNyr1OwNQoNewuVVsh/vEOvR2nnSkJ+ZSYxrkrJqwoUD2a7sXbCwS0iiYUBlgOyTuijUba+Hqaq
qVSY2Hlf9NGyz6iyhM0BlzTlY6ZZ/F8rGakzUAAxnhYEzz/WeY9WAGmahvlu1unj4f4K3mxN2Bvg
SJAHIaERGpPXP6e0sMm2lHq54P+dqi5Ed5iHmI6VkWs6pSrR+J7m3/fHvJlpMSblNaGVCublph5d
ldGAnOhykcjYPvZ61z7lVTDu7M3NL4MsCxNGUN3X4Q/hP8MYYn0hhQkXr8SH95L0cf2J9q16VmJB
7r//WTeRnn44R42+GkkaWdPqlIdTBz5eMebLgp3T0QHO9mgVTfJZSE27kxJaZ1Up60vYxeFbO4hi
ZHoJ/Jc7hlry9SKaMc0gUCDyRZJqxIRzLX7WZ3oJpiN1e2Id4s+6iuxiLO4zVk+AYtfvJVuDq9lV
0nIB2qwfm8CZH7vGjD6PjZ7vsR1vEwkGUzDxA4tBGRaN0OsPm+gQWp2pLpcxk+pv2qhG78hHbayx
xmZw3EFvY8XtWqP7ewwd/ckenOlDklAR3MkhbnesaNCKrinoW+w+VhHIDrtqCBOSfLVWi4+QNboT
SDDsBO7voNu5RSMJEI8jhFcVBFiuP9fouVJna14uto0slG1NyiEv+tytbHtPNnLri/4canXuh7wr
sWrhdLCXEQIP67m1PXwGpr2X795Aq/QrVdRcqjNtuSi5pL/DSao+5mm2B/DaHAVvVsH3eWWUXs9c
J7fzDGx1uZip1TwEXWeciyX5+h+W549BVgd8nsasi8tpuRh2QpAsytkbtBqmXYI58f9vKPG9fySt
Wh1TmWzF9yhS/5yGgfyAhAP2q1qyh7Dfm7rVAhXo7huLPrDpjEk5L+2cP4T1qO6coK2tTfuIygdV
3lshdHRXQ91cOMmBOs0fI3WuUb1KyksIWWNnqNsP4snhcJkRNbjb1umCJCVR1+qDdimkNDroERgk
vW/3yHu3HyRGEUGJMjIsafHP/1ghUYYENVlrF3Qaa0+dM/SKtKn6HPf0D+5vhtubDMgNWjtwIAC/
3jzGE13NgjSWtcsM+du1g1Q+zgvmL12OPQziWvK3++OJMHMd4pEWhwCA0xAsE+7P608jgxsy6Po6
JY1sOI+5XP/E4QiJurBCsi5B9qp2AePKO9WVrRkVxX88Vlk9ikbXw5aQnC2ULvQLUNToANZw8DKF
dn8pafLO8dqaUZoeAhDCtAIiux6qCOeklotEv9RZWvtR16cvYW0uj0uizv84M3XYncguDtFqSvFG
w55QZMqIaawOmeHkSozIInxZNW7+wlTIqh+gq0Op0KocVy5DbSXjnDW5JXQhJb/Q1fLv+6u6Mb2i
I02eR0JErr66SwN1bLMqxv5tCRTJReeq8vQ0UI62nUzn+0NtnEBK1nAW+OSN1jQKYfTZQoj9S6lF
Z2h95mFhbo73R9lYRMg9QkEPqdRbGh8kViMfuAzIt2qL5qKBGEhl9Aeor5iiZBNSrfcHXH0WvWSu
ZqFARE+awLI+8hY4hoK2UeZTG7IfjSDnEtCjvRfqxijCZly4uJKWU0W53ptZgy7R3GZ4jAP9flLC
uDkspb1HU12dcfEt5Bck33RRaE3dfIuOKWwFeNXXlaJ3sz5Vjshy/LIGZcFJfEY9BwlfZ+9VujoG
r6MC6eFZSmGYTvSqDtV3nQJPpMn80YiLLwmdqYch0BKUoIqkdNwyrQURuo/BvSMapH1MbZpkO6u4
+RvgdbM3BQtjXeyTNH2edH3K/GGW7U8G/uYfpsCy8JoJEs+Ml+a9JDm1a85J/h1bgerl/ibamngA
hvToKAfwYhb//I97o8poXg9lU/o0yhWvmUftR2CZtUuG2XmqpBbvobcR9d48KjqCIHKAcFF3WbNO
lrGZWgdZcn+BLvccdrJ6rs2p/YqysP0+qdJ/YlAk3++PubGR2V9gDiw6V7f1J6Ussm5pBswKylr7
UJdS7UaSnF3uj7KxnAAouIBxa5PhDKwqTWhNAfGrpcJHfM/+addJkh7HekyrC5lNEx5y5LRKd8Cx
EQPV0kGgpWqDJn6+/ytWwVVsbJB49NB5q9CbWverxs52esXISr8IgvZ7oA9/z8WM5VTcq1/uj7Q1
q6+wSfJcAvn6loyUalm6OC/9Ogi6k5OFxmnRpnQngm9+DzHu9aqgOL4KQlEbR43eLIXfJjye6Ss2
WGsGFm8t6Y2Ardeps4j+HEdULrE7uz4QrYH+YhHVuW9Zk/p11DI4rb3E2X1vSpPR+rFaDqYfJlFS
HSilGnsOjhsHkuIStRgwMfj4rmMSSjdggeOu8pc+RUccyXY/s6v+OJZ6fuhzlYxn6rSdXGdjFUEd
WJpwpwHEuUZUjkkZFkUylP4YytpJC/rSdaZxz5lmYxXh9dDFEc15gbq9nlqtGiSqFUHhR0qmu2lc
VedKU1GwlqQ9vb91XUssI2NR0hGuumI5r8dKM7oPssRpb3Fxn85aE9StG9da/jEbsSo/VUDnH0Oz
GebDgKJP+qjCOZSOzWzVo5fITpEd3nxQaB5xLMHeUNhab+Epj8J+UWY+fpiKv2t17KDzIwTq/Ydh
uD+FjxNbZX1d91Ob1uQ7pZ/WbfMcYrDhoyYo7XzMqrb0Orv88WAqRSfnRi6gjjO1mRxcoo3BSbFL
oBxrHrS8T5RTF0bjgz5Hk+Qmg5ScS9XOleObP9LReQ5Q0YdExYa9XlyUDqHZtkvjT7WpfZGMcnxQ
nH7PDGZrD+FURkIu5DMo9K6GoVcy8i7JGz+UdPnFkZrgQ9XIFsaOSutVqU5ZtoskbxiW7pR1iuOp
6VR/wag63XlCbhwcwFBQvum6ImO8fkLGU9+oXRQ2PtCO4mkwjeIbha7atbVw2Im0G5EAER3xWgUe
wF/ip/yRDyRVvExKYtZ+T1fuOBTQ/9hDb2wiCwQSybhQsoI2Q+a3igQQtgOJl3Lqy1YxluhpOgZf
MzoDZ5TrUz7RTGg/4lE+7hkI3nwfI5PpCMABNOYbuH9WkAolNdRGKq7hJ62DuQ7Btt8h+m6NAiKI
C4RyMnnl6hIJnKYrbCVNYMFZvVtA3HSLud4767cblI8Roi7wdzFNuNmgeRbGZKhB7IdDzRmfc2gU
rtHkTvU0pEh3vqhRt8gP46i22mmQhxg4fm4U0pEexpKiaeokierfP5trwZnXtRWNXUEp5oGyzu2C
qmhVTIQSv6hmbeLekkkfZz3M6e5ObLijnAezX2GuarmRnTh/a2S/gQvDTU7eBRhz0Irr0tSVG4Un
02Rq7Q9lhl51WgI87NumSgskndJ4j2tzc8iYTHQsQNFDeSXFWK2Z3g9FNCRa6qNjM71LzCL2pzIL
npssd3au282hSC7AgyOCchO/kAwujNxZUh8+VXpZ2kh1pzK1LvGSvdxfja2RiM+CsA/U9kY7MsxL
cGlhl3DQcFbotKbzs2DC7TTcFXpWVULDH0WF14WHsMszThSiiJrXoWNo2jR05CT1yTXV36VOpw/y
nea8SHDSEKLtsvxnzRr8TBI5xcET3rDtKmEv/4Cm12Re3fRY79SkPf17oxqM5y7rDOmIXaFVepNq
F7/kINAVd2gn7WtpD8HiqlkOXnYMtXlPtnpz4l57C0CGbmO/WsNFADKQ+NZYZh4o6MSt5ab2BlpD
O4+hrWDBE16De4Gbyw2dJZzGqAB5nfh6jAfG0s/xI3isN3YtX1eHKxvwGnJbuC6uEiIgxZ2TWVbi
m4ljH5II4aYyns3D/f229S2cfO5moDrIsa2uzBZ9OdoRfewb+WwcENDWTjAn27fPGBEc9IpAsAre
0fVOi2HcRCWixf6YquFH7Hrbg2H2+duDOKOQRwKJF0rpq2+ZJXMstD5kFHlu8J4O0pMejHvGqBsb
jU4OFTDlNZ1aN7AajJSp/qXEgqKeraMVpi3akZNtF65Z9XZyur9AN5kbrzTBhxHUXHKo9f2e5hEi
kt2S+ABc5kuPBSY0mAxeoTM4y7dJidpjLCfaX3KW7L2sxA5bxQcErjCjew17N3pvbWSZoqCS+KXT
aIcGZzAJ7payaJfJlsv3SjSNXwsw5f+iv2z9rmXj9/1P3xpfiE7j/crjGCnJ611jBkZaFCh8+0OR
l/OJrM9u4D9nve2bTpqG7xO1bp5bcO79kYjVFAdtsdNyJ8ES18h6FpDPBXYhvKluUucMkVMtqLvU
j+QhP2t4CkhotDr2p05Jis9RmsTqQ623eyXmjW2mUarl+UEmafGf64+XSntEv9fIfXM0tNkL7KI2
3JjqN4BaiBhvv+B4RBJoREmJd/s6v9Os1ooMjCHLepRVV1n05lNt1+HvSZvNvZRuY0avBhP30h8p
a4oDqGE0AS/2Ps3fSTamjUbX4n2ZvEiJ/L0MjHLnEK1KvSKWInBAqwUtX0Lq+hD1cTfWTqWnvoHm
9eCmWTJ+aQv0kr18imVbaEHl056l4cb1qgFPMARUgeLAGr6KqZGEeE2U+rldL89OvYSIp03zBbU+
7RCaxXgasjo9TImpXDB5GLwkrJsj+WPzC+vTPQLP1qRzMQI2x5wDUNeqzsXuiadWtUksDMTxW3no
HybHrh77MEoOAe8mMOBpOb898ItASVpNyRad3tURRokqLUypTP2gy5fnrgTChk+7/et+oNhaXjox
kCCFxIu5zt4RGZrGriORWSJbOhVS0J7QVKg/N+AnPqXI6u9cmltnkzPCseS8cNRX15nZkZ63jsRc
atSbh2Uqj0bY22cAQG91whE7V8ybQh2US2d9P8uTOUmVnae+2agG7l7Tr0pXFm92DMW7P4kbmQAj
wSdzqK9jN7gKAUkbS1IGEt+P+qR4lC1pfAiore2UWzeuM6GJShYteHE30tCO3LS9NfLQ0pN8GT4U
QRvipurES32M8RVo8HAJNfXgBFNtPRRRGf17/yvX6mQiFKA8QiRA0oncav1qWPTWstqFVD4tbOQo
gYPLl1BCLcGXliYdv2tKbGXfirrE0c2mqD66sTSjn+92jlW+zHGCb32C/WrrLUaiF8diQej65FSO
Mrz97PBLHRD/3AG3pCaQ0oUWNZydtuVVk2Zx/o7ixs7R2Vh1mtxsYpgLJDTryDgEOtVf8OF+TPv+
zMMGi55lrnbqIRsHVLwt2cQQxaiVri4zNJCKQQib+sbYWJ+UYI4/tMYU/zVXdvZSk6vvGR5sDSjU
nqgXvHYsV5vZApMpRfkQ+lJZ1ocuRg20m8L5vS0tPzSa38f7u+o1tVwlCWTq9EbB6ooX/ir1rAK7
QSF+iPwur8tnzVwi3YWMGBkHet7FZ2UMhvK9HcgmbEc6npexXwbK+/o4P5jzohonrU9tvNtEy+2v
JMm1HFyAgIWYXT5orjwD4fC6pBC+LpOqZG6oaFF4NJ1YS6lq2xp1GIg7klvkiSLhFhimSAALEaFT
JuflybESCc/WwNY6t5myRDtg8tPQtR6d0jo1ylTGb4+RFMRJKLj/eF+uZ6RUC92GiIsKzqzPx9FO
R9QTNO0QdO0e2GVrsemqUj3mWIsC1XU+kfGPRsqrMBwmZ/YD/GK+dF2Z/YR9KXtxKqn/ZXdRy0TK
BNUrLvbVdg4gMOp52EuXUemtQ1hqT6Gi897U2+FhWaQ98catM0rDk1o/wYty9GpzLXkq94MMOSWQ
5fYQa0Z4qDBL2onMG5caSG/EtESH+rY7LaOkHtaOKV0UtZPha9XKuzZv2k9ImqSf7x+XrQ/6cyix
oH8kgLC+0Je2EYJqtazzdCnNz1aJnNZ/GAWuBEUBIBPIQF2PglXPFA2CmhpmTeOm1MXPdPGSnVE2
LjSahsAmEa8TXOxVLpDF0ZThRBH6gaVhaZIq0hFCe3yCGKw+5GYTnUM7kw9hRsy7/31b2955xRXq
sE5QN73+vl7uVAi+nLB+mmOv5cifyyFTXCflc8chN7z744ldvYpxlC4dmBmooZBMr3a9A4iYd6iF
6Jo+S896q9inlPLfaQ6V2kMFJoMNO+9BGjcHFXYVdIX4n3WNqqPZmiWGHfmjomIpOi6D1zeR4SOq
g1FfaXQXh5rqzs27cRQQqFI1ys58seGI/fvH/rRasw4kqUWxxy6Upyo1Ox67Vv9VGhztdH9SN4eC
CQa+mGueI349FDab5mBn3L9FHNun3gwyN5fy8Anv19//YSTeeIDguYCNNSUrKZzcyCs05WyjxiZP
ibGAoMFW5j/yPhj30NNr6K3Is6AokeBx9riDbxQQpjCqujSK/Lbr+0fdltKTpWe55tp2aH5uR/QI
j0a+LLmnB63+Uy+1+rFe8nyvPft//BDR/OKw0Fpcbduwqq26zNBTj5VaO0RKnZ4rfPpOo1qVx2hw
JN6A9cBUKKXtoftFVAr65nh/8jfOqogO3FHw/3iEqdfLDC+pGI0JRfk27RGDS6zfuYZnqGOmBoUV
c88zcGtX8fakRknNgs7q6rGXlaOuBiVas5Ko7x3KqY/RAeiiXx0I7z1pzY1ozm6iz0UVmYL1uus2
lQs+NWUlXeJ8HD24hc3DnMqyf38GNz+JNELoy74aB17P4JzXZm9kMHqnKm6HgwFe6zKnENPcoYu1
H/cH21wu3kEoCAm5tnW7KxplsyxVOJPRMNSGV3QlKxcodEGSUjmMC++CnZCzNeKrx6qQmdRvrMAq
3Zq4WyCmw6VA6d/W8x4YQxIGT5lkzrgHZrm15+y6tXA8L2nhC1DoDQS1riQealkf+kmccAxz3YHm
YO6NshXBScvIK6g83NaxA9hRtPZIxZtC6gFimFpcnxsodyd08rt3HV0InJK1aM/2cWPDiFYzCqFw
FqFrrbJCZ6S4FBUy29JIlIcowrI71UbLDYAN7Cze2olIBDtTABdEKwqqsilW948LA93yZXaSIfaH
KMzls5oHHbaCRRYsXj+qjfQ1GI3aPGm5mseXwjSk2guKFmSMugRAY+REtj/LdkQfNUy18pL2+fCS
5W1inhIjMOSdxGFrZv78tauI2EhzknVtjjoKwJGDPg/I742d6lq8Yd+eMwiHJqIQ1zfX3GqorE3o
39Gjpv6zDF/kaSm9sqB1rElt/QFLcP3Qdl1/vn96xcquEhVB8yKDBFvNa3/1+EM8GmvKhpzBKpzk
uRsV/BglJfL6VFM928ykA8IW+g+WRz4MvZM/3x9+4yiDyhFqC9QaxTV4vRmGMjK7MQkj31QLrTiE
TUbj1Da6XD2HE9Yi7ixb/d4baCMN5XkACIpEl1fJ+h2fI6kGEBM/CEdS43eYgLYnYxxTd5EyhU1E
iVXBxBCoYPRG8tDr3ic5I0ui50KRfPW5U1glqQoG05eqwPxQWnJFwy9SPDVprJ2F3ZpZaENoYwkw
Hm2R65m1ZhOsXi56IQk+6G5aa8o5N1P1bFZULkO5XnZOytaswgjhVST0Dm5Uo5M+TzQQgokfhUP4
bWzTCsBVnRwbQ5mth7jtndIlZDonXu9SvjP4a8VttY8t8a5A5pCUgbW9/lyjVwK62jUz20dJD/VV
0utDVgzYfmsomTQ4b5cD/c4hjA5ax5OXLkgkq26j2cUHKWrHl7CRgMWmodoWHyDNNoZXhUrwYGl9
lz4HQdw9O43dvEdVWFa9qrKr5dTYRlnsnIiNiwbCLEQsIiRGkOvNOTVRrSc11ZG6SqYPxlwpodtj
onW6f/C2hnHomfA+oWF0U2WCuJWioZhFfoEX6qPdIwtV6NaejOlG9ET8Fh0MtiC12XU+abbG0puj
mfuVAevloMFAQdlbqkDI6ZSFf97/JnVjC9qoiAHwoXkKgmp1jQ3YVFWpaJYEWmuHp6CtpsEFoaV+
jnN97D0zqorQZZt26nlW5ypxURh14Ii305z9zFUjWU58R5wd5mTuf2uo1i2ePqlNdrFKiz9gyiU0
9HvHDtpzuYTT8wg1Y/ygy1E4fu5MM0w9vcCRxOvrIJQe0OStubGGPnunh33xjBHkUu8s5MYUw0VE
GQfoHUWW9X5B3STvrV7LyZaLfPGCehjPWqhHld8n/H3njlqTzUUEw+UV8I9wZ+f+XkWwJSu6AX9C
pjgeFNtDqStTvD6Xm9wtjCzsvUjt8p8d9o/Vowz5XT5XoZSMrhlaFJjAlba2Kw2N0lOf11CWHJe8
qg/398HWlMDpA9dPTo+Ux+o3FrKSL9MA3r5IbNZfrvqTNM2ta2TZG9U6X6cD2iuwT9hwIL5XQ3V6
GUV40mQ+Uq/KCTm37u8gDwqvV5fi37d/FfrXcD1Ed5U+x3WEC0V3u0LXxZe70j7NqWYeOgTFPDMt
vtwfaesYcT8BkKM8iyjwqlgyBmmfLm2e+VRjfmZ5bB8d9DNdGXWyZ90ZBw8zmvQwKlWy85TYCEqv
/kXCAxcQ3DoZCTojlHOD2SzLrjpq82y9nwF/vb1/K+TXqMqg3oXuySpKZK2eFW3Tsj0wnLssqVQd
ownHMqlX9rTpxa2zupUYinokNxMQpXVKF3dykCtywgfZYfQQ5WPhNSYvsrifFS4gKfKySi5f7i/f
xvZ3QECwQ4Aj3OKdg05YuAxQZ+K5aQFDtcG7RMFyrrTiHRDJxkYRPEMsoMgxbgXtulh1GqJx6o+T
NCy+oyI4/BARTCuv1ibYHUtSTtPTANTU/ByGthrshaONLEd0YwjKXDC3sIdubnI5LGUIPLIe/x1I
1Oxxw46SL4qZZbXbWmb+BQUuKrWIFybmJ2muINo0ZLym2xt6/EHtMrM8D2hKvAPjhTVuNYah7mYB
rN3j/XXZ2Aw8emhMciPCbV4XlWJLH/okpZtWkZKdc3Uy3VJOl0tpaIuX5eT3QTwNO3T1zSUCpMlr
kvoSXYbrqGFX5SgH1pD6vZVpPxSnzF7mshh5l+vROWm79DFnfrneZMO//7lbxSQyDE4x1zEv5vXQ
VI/mAjvL1FetOcKIPIdM7sJUWRIvQ0y+PnDTZBmSKGVVeMOQKhpGfbYGyXyopU/3f8zWmYACIKDj
JIc0Kq+nAWd73s6WkaGfada2y/te/R6Hei3MZ+Ru2lnpjTgGSwaSDLVYkf6IX/PHE5dXdh6VFRcQ
0D8LmkOLuiKicYe3fxP5LtUIQV+7UVIKyVcoHPaMkinWMyBazY3kuTiG3Is7H7R1zEhGKWjrUNhu
skX8E9Na6kwYbEaQnts8t2JPmyLr25SOkUa/oC9e3vpxsHDBEYGnIpkjs7meQmSNkR1wktxXM+Tn
XVvHnxE9xaoz3HLBzP7+aBtFCTJhup8Ulk3C2ZqYUuiUAaWAOGIPNrrofZmghl3kRvoVW3ReMnre
2rXXQRCsnp1yjEI3CBzg43NjSPPZ5CKeqQ+HQ3AsRjOJjmatj8WxLtQuQJJJq/U3Lwiay4hLiawD
ctv6dae2KLMUaHf60MmbY+xMxoORVhg722r6oXO6ZWc8g+m+vsgAltOdBKMDdejGjgQ8XUXdpUz8
APFjj7Sj8RIbY4pCG6zLzlqI+3c9FtkHBVKKUdA8Vvcz2mc4vild5hNU5vYQ9QOS8qYQ1nbRwZC/
lDzbfwRZW5fnxWri3puha0wuHNUkhCtdV6lbd3lkvgOVPj1kU+j8BsTU9EjZTjI8hnAcwwNUV3M8
/A9h57Fct7Ks6SdCBLyZAlhr0ZMyNOIEIYkiCqZQ8FWFp++Pd9b3dPSZ7IGkTS5TyMr88zd7q7mN
/8vr/8Kn/9frZyHyP6aZ0ERZpv7fRzc5cPFNJghUTeLNTxVw2x9d0dch9fSPuJirKPzH4JihgpIZ
FahLwvaH7Dpp7+Khx+VZoKdp/kvT859PMEY7nG+IMQBv/+G2zue5kZX3dVV7avzpNU6cBzrLTrvc
vedxM6///w/h//HrvpB7Ci491n+65jeOq3W/Nz3KOeYRge/6w9YeEJqyGFAnPNr/ppr5z8uVR5eu
GEJA+v/gyrQhJd7pIrg/zdp81wJOtnFdi3g/TAk3tdsVhu3tf+l//rPOw2nGUp5gJRpWdur/9zeN
GkChYev267Fzp9ORLv2XU3byXy5SHrGvI/O/jhQrU4Zauhz0c/978xXLpnL3rs+ul3oOxDlGxVI/
DDaJTplnHZFLTTx7oYVJfnmrVstJRGZJSmwTdpvL1Nk/iJEZ/C9ZWvy2mqh+HKteyIdoWkiDmz25
T3eoStal0IOxijXzLGooPX69XCpbYdc21avZnxY99HHeHCSlF6arevKTN1fOePYn2e/Z7Z23cIrk
k+SWrYHx/OotrWtx5HFPW1VCO3Q+D7zZbDkcu3rwZL3+ttb08i47jPkbefveIo2I9qEIOnQdBW9F
9DmegbgeQhhbXr4eYZEbYNHoPK2RsMWRJbZ7wmut/+kOsntLWl+9eeZo54vw++VFpODaJ685jiPv
Z63JM9qqrvuHyY1Q1xvYkJOnWS90Pkak0v7Q1bASgYI2sgsvWsesTjJns+PvugnACK2dou+Oq9I/
jc6m6NTQh+uLT7Zch41Ct853ncOq9E4il6rLLTJ9d7tJx7q3kMaD4M/eZ42TYw+lj79UtA6/sKn3
oat7x1AVTWb7e+nHDjfePI8YVQ3V9ENGTlXvqEVM5n4cZsqGK8efdHDfBordLGHGxvUpzYkz9PM1
qeAQUz/8VGxxAQ9rMPS7QfTBZmGIbxng7aWzx7QU21faz5UBcdqv+nTvP0Tlb28sjOlUJHSG583F
RPzK9PyDHJalHsp2tb7J8YhMiD6Ccz+S5if0VEAgqj/TYQzCAr1je+TbIPt3ZWuNuFvWmqXFlKbf
cSv2ehhhUrxOUTVOSMzm/teKTWtf+OlCT2657DI4bhD3TsSnyCmHzeMduTx6qDr9PGRwrlDMf1Q1
BnKF50H2gI5f27qEp5b1JXCveams8B5oY9ZfkIjW4STGpZtPe1/rOZ9J69vymMCCvkgz/HuLOTqW
T57xqMQusftml2xo8sau8Z0zbClUu4TFo1Re5xVMIl3RVmO8FXsmmm/OMuPlG2GSvOVJOG23XZv2
irhQNb/UU9fftlEwXJxBjn9sEMvs4nfWG8vFddO+yHAW/tasKm5zZ/B3U3D8u5agx9AN8vmIkn/e
HlRvB1l/N6o1jTmhqiHdbHD7oC9Xl3vmTkyTj7ikG8MbAV6tcnfUy+3W4K2Wd0ldffMOt3nLuEJ7
jOGb+ofqqvanG03Hu3Da5SiiRni2aP2q/kuWk3Dyxt/7puhQWda5Q5CaLasuGdKr0VvNS+BPwVM2
9sGWN6ruXkx3RM9ZHW66OCYbP2wSZmkpmlT/VaFj/XzbFfjlnKZKoODaAqT/y9jiyp3Ixi2F2u2W
Z+rYHf58y05tus0VWRmqfcQJvfZ4Z00yteW2qGgqA7s09i+yPR7lJWsiUSr2f/2Vs07hnWRl9nhU
IislCnWcTIjNtDm0w/AoMB7eValY7slc4j5YyH7R350gnpfSrtp/DOug5z/RMJdyPDCAMoeORCGz
bXhrurn/JPg3QDY8jB7frq2TlVM4DE+TnURSRLbZXkXdL3UxmVoeOQkuPCD7bFbsnqNh+tNFxHbl
FcVMlgsZu9V5FXH8Erut/lzitH8Jhq0zpzXe16jIllg8RTjk1Rf45AiB7DBtdSn6OdqgaAEEljT8
mUeXU1dLrmvHv4RLJ+tzoFgi5Xu9zPem892OSif1c+X7gF9DSN+cq6QN/jZuU4uTnfGhOnedTYF2
2L78Co6hFWUKVEbgLDZ2z4sjqq2QTRy9gu/N66l16lnl6DKPT4c975eMzaRHfniOfSU6fJiLrHbk
1RwyVBd66jzMJnCW7cqYM5PlnjMOT2jc2jcIFnDA9mXdTZ5l7vpe19VE/NOg3N8kXqyvPVwLLAwW
v3vvIxtPpxpjwjjP9IpzZdLwu4q2ab40FqjNorytmvFTN1CIyjmKW3nad5MkxZS6/aOPHOCbhyrB
FKsRYiU2TgQvKLnBIN1mS8fnanXjFUbaPvw+vggmPI6eM5+OeiD80U/ISgw9ubolWXXrXKSJMC8j
Kh1aU0J3I/KqBkK2O9xB8UMhh8HLj9nH+hPQFpfieDiO5JQ6OoGDkzjQF+CpYgMbhqO9Vm4VVZdF
jV+KvyRs+FB8A+JfRF3nOwU+lp48tdrxX4AH1IRdrYagtykVfCwyy+5RHyE3TCwal3ySahtI5+zt
t8Ds413UiSXJw3qG3MQV2T1af7bPoeqOZ9VPnFX8x+LPtKKPO6mDdpra0fk3pu1wre3nOp3OoSF4
L8/GbbXQKjE0zZ1Whv1dMO3hdVNv4netKAvkOwrRFbbdp+clDER3bndELjswv7rBiueYWP+Ey7UZ
F+838YktAR8jP2HDwr2hzG9ufRrmRH+O+xHgk42wBzRZLpRBd1HZPSKHqi7tZpOL5w/LVARVFA8F
rqXrv2io+ig/RleIc2vXRPKU1dknIu6ZEFyqiZMfituykNAABXG0DWGm7KDl59bE+0FvIRRYtOpD
m3vQCtbCq+e6zz09ZI+iFpimuDYyhe2J58rDYGrf9n4T/9To672sEplaUG0n/lYHruL5j5xwYOPU
RzQY+LJCUOJi7Sa+5zzchuXxSP1tKSwt8/fKQQ53Xqj911tsqqw0sqI5HrmJfLBCu6XQqRu8e5Hq
cevGcTW/+qHyD0g4dfdztkfWnwYFATYnDyt9HPEb2MvEVJxJ5a9muepQq/0LBmd46pyBSKBIhlIX
dZqOXaHbbDel7b6qFlsM+83UqomvWr9t7rGqwhhzIXAQPkc0708dsRD2YhUi/zNVwn1KybQ3NAWe
PalNjtkDI3z7jYAOZt85nBJZDpGF6madL7oE942lIh91P57cBmvNfKxdrh0y50SCIU7vNneOU48q
X2fVj4VGbMH9uJuRR5Rq/2841vYJuzSmfy8UpN6Sq3L4V8c6mI/M2+rLEg9RxvOymp8qtupW2GD9
6bqSaxAfffYPw7TgHqd8KmxBSITEKTl0ufydrsMmJU3gHcSzjn/1acsT5h5zcFO1Ml15B0CfeTVT
lAuv1yMJgI7YVV77Kr5nlmtMnmDBO5ZhG2zu6eiU7xdGTNTFOTBRVELSgUbU487g84hk6SMkIOI2
kkpUXe5oWw0cP+HcLZhSYD84LTt/2ezZo+rZ23HPJOQiVzrT+rKv7AzZn/U0Xi1RAP9GP9oalPk0
sdApJVGr/eJzViq7dR8k+JoKs2fh/ZByrJ+daMveksXlkq97avrWElR10UJU83km5xNrotj3ZhDq
0VHk8JjY4cAPDiuUeFBve+buI8hdt12RXCuGq940wU85b33A/OE1QT7OPpzGbJu94exOTgihO4Kj
UbLVwL7R1UP1GKZfodAiZFMMFynCrJMJqydu1PpCnwWrmhUPMgf3c4O8bMtx8+3+bP5wzFdDKJzv
UrqYFC0Q1Z+9L4JIEc0YqOVtDH08hx3hXw3SMezv8LAlPM3o7UfWjJNbdGu6vy+uV98J0nBs0c1B
P10xJ3ttgaSCm8Rh2OloD2X4MIfVwG4wFd6Nto6nLxLa3ZL3qd5+YpMS8ardqCeqzMbueze27Y2O
K90VQ4LdarFOo3mdIO2tufCWWBNlHBhTiG3e1xwbmGokM1134uRtNOJFNjDZlBxVbyhYJc1/RRfu
uBVlTdLm3DKOe+85EEFuGQ6SPvexTWOU2n35fWoateRY//h/kZ1HtCDZgN12Mo3ypNuBQxaSvqJz
DD+mpxpKo8pxHqj+BJu3vhyjnE1paD4GPqevSWCWRs7lbrsV4Dw13ZxXLC1h30xT82Npj+wRwQL3
/xHbWZ8X2qQwb6es/rtOQfWbtacniyid3L2Iq3Dk12KE/KDYI33MYUSHLdz4u8QwcM4HZ+4e6tFl
AWuHyPwmEglv+8xDB12Ealx0aem8/oSRN79+OYw5Z00/8uYc3vaJa5/s0JBu6VeRlnbNO7qX37Lf
eXv+YnfQZXQADxX7GH32nb75y4hmPvuxFwsLgZ4jGspx7pgm9knnrQgpwpWJeMFae5i29MwYcgFi
qoL1HkZDFBbdMPZ/ib+a/4Z1xq3Rhxi85ZNYjqZcWyd8CzdmsyI0iX5joKWQUbDgSaaU57uulmFT
WK/ZRUmbN359PhJLkfXo7Xtk4mnMyeRhtoz8I3hHKErn4zT7asouyvoZ/dKu3pqq0R/RJqFytJLR
KYec4jzSsUeMr9vUV5d9kp7Ot201fM19NDWnYMRqvSSfzVu5FY39JRtM6PI1mV2n4IJvbyoSTqg2
c2f/OLpubpVvlvbb4EEFUo6MXwRC8e48apshRlBjFtxi4d6MZbrI+pJW89qV9J0jBBbP7uNF7tgz
5Ga2QU2fXakB2om/MTnL0OexlqYv3Cr+AoxlzTVO3Mr8j9jftMu1PRpmQLC//vR1ab8fTmjWPIYa
1JXU6OrBTEHzGcdr2JbR4vTfd99thvLrUN8qAlJo3KfYnQp0BT7ZSW0C0LassOc03eOP1MbbXCxa
G7eAEuJw/Tnd9tFVB5q0zDlUlDPkmquhzSYvp7Wan+vUpqZIWhwocmeend89l8afysTqvQvqI8t1
n23U/khFTMQxXZcXGi+l/I1OVrT9uLzaPokasnLMnJy59+2P1lXNb2gy0zf8l+T7HB9ecjG7N63Y
wYYMSktsR24MjGhVIQ6ZUP4ldOBcMuEwHHci/L1t8/oQNPzevCHm48OMneyZug9d4SPQBlw13NVR
4U5GP/X83fe+cTLnEkvP/qqkzL5X+9pmZeVAvOJJmGZu5hAAP/8fiVAuoDVc7211iMLptwA6WHpE
fqn10Dx39L6XTKbZuz7ikDqeDW1EvcNoPx/HKvuH58/U5TSD83zK5irsz/gipG0RpIKCaistX+ka
vTuNA/yWh2PkkSefeMtyVu6U/jZVa99D7a83kfflUUf4rP2gXHNW0jXiF2ZyG6iSMAbr3AMC+Fht
lD5uyTEdRRC3zR/6oyzMbeoMN4gy1gSUYoNxAB4wVddiPMCRlsk99KXNdAtk77bcHvExJxkDbSAv
LZO5uZpJSXMQxUeOdxJLv9zDW7G2aNa0UVxMExDU4NR8++20zX2++EPPdRZYnd46o3afNzFvj0i+
aYaOUIo7mmbGNSv6eoAlsexEau8+gF1zOAF9IUy/PhcjCQInGfn1N5fkk6vB99V3fSwLCQ4ZWTJ5
5aVGlboSyZgf6a4HDCLStCmEsDwdG5IK4LLdt6c0FP2fY/eyd9dZ55bkwMxjITsd2ZbvqfXrfEwB
yYttG4Ofgbur93bNDDGtc6o14PMyutfMjZumY9VzU5DP53qFAFiu8yjFdrUOR+aNeJ/Eg+tk/fRl
li6cM8JEth3oIKPvrYi9oez97YC+CMBl89CLMTxpE6M+4n4naLDek4O7PkuXl6411XdtgqoqWTL4
/xbezUOX+egJE69Pv5lmNbxG2X6pkf3kvYKSJXECZijLlwpQOw/nrP69YudYF1JNIzdMLdLpNDK1
//MDnYpyHZXiWln34MijMUAWqiAWP1SB5E6dAGiWs/elsLtZj2l/dPpWCviAa/Y0xvNGgXbcA2Aj
mYO1dEBbh9MRKYfDwMbby115+DdqU3HIC67iN7xcULOl/S6/OaEn7gk4MTGInlGvid2WsHDjxvzU
rV/zedU2vnFm5SQ30I9Tj8XSVhtMbuskviGJ3XyOeLMRXAF/7nMMLbBMHboYckvoKPQra799jJHe
5tyunX9HZ2a3i/yS+uVZA8ZTmGE0jzNt7PuQxRs+NSzjnzMy4AQD+dIq/CC39J3kvf7nTjoEV4XB
JhUeZMos1h1qf8oy1QombeV7p1AeMkZSlbg/WAg68/WwMlvnWeXHD31UBTcYDWd+nu719m7qSP6h
g/M/A2nZBQiSkEmcGwOMfMYq6QQd2+HNl2po3Fs0pOMMsbpSpkx1Pf5ugs2mrNCyesHEIYuX03rU
88sO1ubTvNfdeKIXAFpMtqNZciHF9Nm7k7uwA6rk332uKZ89mG1a6lQ5PHmHkU9L54lPGDrM2P60
7T8PbzGPNhT6F+cj+B6TLPdHgHJ2uVlgh2KNWU3vEr+I+7pWtX85ur3+bekY02JuLXvALGEYy4/O
V6+13odfR+e5b/vgjT9mvILeHLnM8UXDH3xEr5/8bpq6GrFFtF1bTiBwQ3k4nrnAS4NVSJPp/ztg
gf9aMDF66wcjTYHVEYMrnar/IS04f4mTVMyZ23hItjToMM5zve5nHFbY53V+Bakk5P538wxr5iy3
ss/mInKNMZdsBmGhbVHrC4tr/1ubZOrHFgl1601N0l2t0nVF2eENEhaay8Tkqwhcclx8kh5zq8P6
Z+VMtmYP57evOhMOZdNoNzgpNUf/BiexwKmsfN6OZsNxU/TNGAJtd+54Yuejb8ZYmwTWQ7K+eLUv
JopaHSSXAQvpNOdcQnnm3WE1YDf3jkJEeWsqVbF5Hb39EyohVcW1ggRMlkvKOfN5fW37OOY/7ZgY
5oWVKec6GI2OcqvYI+Zj1pk0p/XY3ydUA0OO7CUFi2vpZfOercCQT2MTEs2yUmFyCQG7YWWycbCC
2u//LQAM4NmeCxlzXoLhHMIt9IpwJTa+tGJGjotMhNI4OT0j8THiqpJHAIW2VKCnNVSSvn/auonQ
baFlrLhzVZYVdTvNN9rH3o2X2O5tKYlgvye8J4sL4qbcl8rM8efC+uLHUO/0GGvH+dxg+s7ghJEK
KU+LkxHC1w+v/qoxyDVN0jzvW7AHz0TRhN8nqGTjcE5Hlt6v7KyXf9vkO9T4Jd3Idr0s3HXRhUSD
8b7zs415ZpLzndfA57jCgG+XJ7ur6n2jdlzTGRp5bkc4FEUfr+ojbKr2OKmqT+c8tjHQM/l1GaOz
2rfnadEClJWaLS57sm732bqiBSfHfv8Uk/6a2BgQv0W2G59s4yUDTgdzoGn+W3mvR89/6nbjNqcJ
gVaTp2qxn62Mg1slEvszGr3uVXJKI5yOJ/1kTTD/Vu0Uvwws2kHQmphxcwja7bmHbq3uEpJ/Ziai
XjNWTj7N8y69Fkho3yNmCQppMz2MoKuzd9WrNNg7QJjIRgHQvmvV6sJmSnwZAxbMS31iKzAkdDmt
pXN3IQZ3JzF7FTOXFzQ3I6F+/PFANlrupMZzy5n6+tw6XfCUgpzSbkDF+adxA33dusV5m3ktXj4Q
DWDZCy0e8kSm9Y9kDULWK4zIQQHjoL1ZwbTGUizjFw5IlXnAWLZXqLB8PZ3aipfDVsPEN0gjhvDs
CmTsH72HWjkPWX6vuM5VO51MRkOJIxcTPcUBGtqKh1sVN9VDZELXFLuV2Y9BT2a68rHqtZdd4vL6
BS6445WvGeJOkS/NfuqDoX4dHHiywBczkA7ZiCIuXGxf21JYcay3bly31ckER5KVwxCna94sY6JL
BRUjpS1Zh+8oNmzLYt5OULETzQfRZbP+ARChlqLNejf9EG4fsRVMxezeLJt3RHnC7SmKZQxoz9a0
6jseJtr0C4shMhaWjcFhisdJlpOUkwU/RbpxCrzBZQBsahc3rsxC8DgTeGu8J/J8dqib3HGvvq2+
0h+G6MvVcQwD6Z6IqTEve7KtWamDZEXBHLPKyskS0scjX9/kF2vMxq1c93S85dKWb/usg6us7ae/
HTeYuNph5nbnVFvZnuNpyh7lvsiu5GEBQmj9ZBKMGXGXnZSHWjRvtogGsQFgH89f16N3XetGJfct
g8Lfqg9JiZ324JdahVVl23vDkBvcWVSR9WhVcJ07vM9oCOlscuCwNb54yeivTzZqtuMN0MMs9wcQ
eHwKaWNEXvW6/oeKr7YXj9WdvJWENjESbCKRLwoPUv/sTVhhlICC4XQNtbitz3syC/UQ2rEyea2P
ZLjWwOkzk2hI1jnPBU0waHRjb2QQLt4bZYuJJhtRITR5o+ctzvuGO/jBuH0TPTkZxidB7mTWrCfE
o/1PuqoqvvaB8evHeNoZ7Lo0sn4pXXV8qAYo8Pf2Jd68rBy0lUfeZXEnGtc7BZS89tTU6P2KfSX0
nao7SO88pfXGbMr5YZXqaUzcGqyDV/6lqsIb3Kji9Tb7arqfST5Jzd+2d7aFJ5jik3eMj3xeS7OY
B7xXN0qbctsZr94+CO4TY+LmhmlXdgXyiBYgXWuBc2jFjR//VXE0ZhegfFkXfbqwHxFRne0ndhPZ
i7CZAxdwOvy/gQ0X872v4mU7Kd11GVvVYV3udbjjWyCycHIvvfB97x6DWce7OG3DUs8hD0adqXPT
pwmc2SXZusK2YWUXeu4PT3+MdQsO0lXWaJqXzPvc+eH7HRDc1J0DQMz1GZ+xoc87wqPNnYjaPShG
xAk0tzjwBAVvetrfsOfZ7jziiucPLpJUF2yaBu/JqaY0KEQ6Zs5TSMM2Ys5wbPtDVumUlSTPu/7m
qW3W92DTSfjmYQCSnBazhGxWlPX1TWtTvd5z5r21YKoc8eVceQDKUKGKz/d9idy/HnvtuUwboPjr
QPf9eA2Mi5sAfHsujRX9wUKd4nK4mqN1FGUUN3q5+Bv0oRylivV/9sBBSy477QLmuEDnxWSVGe6H
ZKH298ytS6nnAUK6watG5j3Oz30OMcK9db29BWRqgtkW/hhmK6MQhqg3GUDbxzFadspw0Zf1xKBa
Bed6qnD+q6kP+92QTZwbVtqHKVdaHfWj/RJLcDc12OCYzWxOqQjB7niZW9VmJzgAsSkqte7vfnfs
YZEhhD5yDtgaX9V90q7npTtipobM7euTP+zDWswhAbTlQqaiPVU4yvmlWMPJvnap9F2Wk+EW/4yW
0UtuMnapDIX4GBaBM/DCyepbn+fJVChaCNZWxY6o1BQLAc1H2fT7ToLtatfV3Hz5eNvSHGHTnlDR
+Lyt+EA/I5xZq4dMD9F3fjgXouLNvSyrXrzyWLcMOwv2+B9MTssDpke1vZp52F/iBn/wnCz01L1z
hXH1ecw0nUSk6S/Z0Dm0dSKu5XjT1iv3YCecIy5hfBxsu9ckGG0BbDoFN6QuhT9CxlnYdu2KoV0O
ONkNjAnVdrwo65KGSFRkWrFOGNj0qmyrqrO7u+H4zOJh4YvZW1nfAlyw9V+adQVTZp8Vn3ojIB7C
M1tYXde9t78Au4v6fJgKd1GUEfFUjqQVweuO0tU8DFvi3EfQKdJr4IN4zJ3RbbzbCKzjmduo2ssV
XIH6Dob0w+dTAIkLu5BIpwSiYdHbACf8xZcjgJwnK3FekzqWedswPN6MR4QFMDGG3neAWCYK32Zo
W5bYQRLJN9G+i9BTR6n00VSFjI9xIdtPhU3ZDtB1fo1S0ugGbKPaPAn6ob+aVbO4j1mHZPIsd5m6
9y72dhTsHYSAFSZrEZoclABBdMJbtcWlkmVXf0rNgIhsmxeUPKLtwXQ9iL7OQ1DBNv8WfRlwvHar
EILd785y9jS2FWNuCNE6+jHGjbuX246f8Ee7VunEboCy2dOOA9eAxbqc88ll5rqEMwjlw+F7bVM6
8FyD0xrpbL0a6nDZzhl0QPFjm81M94AIbjgbB+Pwsd+tutIkKv+U2E/fzsRUz6XfrAdLRGgdZSC8
aLhLglaN11xqEmKhaUBEmnVhLzg3wW7OmHjIN+CtKi6aKa0EKTDR9omfDHSfsHP36XasZzyYdpQf
H+PoLY+aXdcbUnbzPzCJC+6/rjY4gww7/nUDAiR+pnWWWrLmwmQq/bF1KqyD6IANnsfsuCATBOdh
wCnwJ1Y1MNQTwhP/tdtijpuBGqhPjm5SSB9UPGzvR7Y0mqfN/w7dQim3kB1o9z/V6769IDDtZDGz
tk5Kf0ji/TyFbOVRkRlnm1SeHG1HhLfr7vt4X+MivuNODCJzB8W12c9xq6Z3TiodHV6BDUBi5g64
ZeDkWVEQayLVF/9Aj9/vx/zK8CD3xznKxB0i4rm+iNnuwVmBCQMK7B1r2iU7vAFWzRBU5eh3Henh
ek0h88QzGOAyuWGSR4jQZG6cQN83rOizS6OpJYW3sCEsIml8SxrYzPC2OUuznYduGi8r3Kq6CIi7
Enc+OzJZVhsC4asUPyxIt3bobElc8jYWyrfeUa51pLaClQIXNLd6E7DGDjensFFS3xvShfBNH3QK
kJd14mGFsQlxSGwRb6zxjlPceGtwsdkw/2qHuX7YESlDfWl43R7+v/J8MDa9CDHFD5bXPRRZlW4M
23WjXrXp/d94HnTfw6gf3+vKkxAt9iM8nr6INum9F+xgrFCVFjxrwLjHAixKHbnGMPY96PykO889
oYy9C7/wchhn+Oc1PNHn3lTrcCaxMYouPIVrevJFsvdnHCIgQ63K2vHiO3FnLjHMgaVYmjqJzgh/
lurnvjEUl3MYfl0Ew+q+8sO8+W6lMfV+k46bRRelHM8vldCHOI9pvGRn2xJa8n2r9uY5bEOe2UbN
1a8uzRaQChMG76x14Gu12IP9WC3A4MnUOnqfa6Qi+cQgx06Y5oRnnYr0soCtiaIS8/SpCSiWZcMO
6AHkr4M+E6/JU+T7MySGNNrbM1t0wyPki8rN3UA18IrU5g6YAtYxCLh0h2ehTPbc2nj8hB0c9veh
dRtIyhKFg7+rXhaJEmBpkduMaNcmXtmPNZqUuIKiRQqj2UGof27J13KCjnr7FuvJ/vHg3EhMJVNm
09RR0weLuLa5I76Ri76K4yW8Dey6LG8aXmRyrsjfCi+zoLDc2EFNzQVhHjHK0xLscGN8LZGaVgww
LdCRud6aZP2BBS9n03Hi8V2iWfujYVh/czIcm4uhxkyGR5HcayJ+sQUo40SP+jmohx0eVbA19kpY
Z1cXZ5/M991oNj+A+pi/rGzis9JPLTui2ulXYDnRkAkwjoyxkDa0Xa4gLG265H91n5ASgYopJIv4
hzLXirNk7Pun9tSwhLIJS+e55uj97QYz13ngm/9D2ZntyIl07fqGfiQgIAJOM5Ocai6X7SqfoLLd
ZiaYgunq95N9sNUul1z61FKfWDYJBBFrvesdVhe0cpzbE+Q+HgIFRLPpiQKp9iIdnHQn58F7oY+A
GgBYtlRfjB4mTm4zchgRmcv0eoMGROOD3Lh9GhnA1vym0Hn2JZ2Ksti1OnTsqFCm08+qjWvJSxNM
SwR5vsPRdgZvwkGosr8P8QRBB9K9v0Kdmsbv/WCtuCa0mRmOMIKIRlC+TxR6MJG6s1Nu4d/ZKu2m
n2VrwFKMYAy3newepXBZW6mGydXJbJ96OR6yId56uPCJpvkyuTha77upI+uXzagQEf8vmY/QqtWc
xw7ruW+rYUJ3mq3PTprH9QEnXzzOoOd5wyX1njbbhVH/OS8TW920Mk7gJCSDk0RzOoCV26Elz4tl
GkChVLUls5ruUplifulviXyDGJIgMAdETewY5hGDlvpUl0S/7MY6SOYdHLc0hU7SAFeNTTKQ89sE
oICOVtaXpa7omHhcL7YVEAFsGuRiTPAZ8+7mMWUcBKfShuzA1kwkacJb3q2mVN0xY4j+uvYZMJkC
Ix6p35KCCiNL26dxzMLxNKez84/sUxlHHTj3Q772kIk4I1MUFI2SlzFkZSLk1xLpyJx6O+aG/lML
bUZGSBfif/AchINzMcu5X6Vb5Ycwrmx1Zt8cix1ltnA5G5qWztdfbbhC9O3pPqFcDA4+L/6XzfNq
qWsHlR1KCMnla9/hiL+h1mD2vMlU7R6B/5MzCnjLnBCPhsWF77I2W1nN9PEuUGP7qCWo+catA8C8
Pg+c+Yp9M5+2ftgEUXDRiG0GJgfO0cegtTrQEKWo+pIiLc8wlIsZ8qXfI0BXIGp7Vnhd3DgQSSu+
QNCMCGF+fK67pbtJB17/fpXG/sSQbHwMAxF+62BagOfjCKRtcGibxQMh0f6VdaFVbAYGmOmOgY8j
9kU4M8QAbS9hfs0A3qbNukc1efa0Ix1nRrpp6ibYDBDkJgjK/eRGoOsFwz0nc+GJg8VnVwXZJR2y
OGdIGNiDXz2rWmjrOhNUALuwZdy79ewCWzo3da31AW4GCNvQxqHcTaXt35RwvdLHRfOLcxK3q95s
YZ9kN+UwO/WdWKeOYV6/pOFBWFl2cczvnUcbvSUmfFbmzg9tqBNEwnYz/DPrIZ+uZrBefUctsly8
C4KYQri2tX1gxEod4smhde9BoPRAwrOEfdP2Qf5V91PhbUTs+t3TCs5LHVUkYMAxJYT11Wlba7xe
Socp3IqIxL8F5irHPakBvvfZ0uUqdtC3ZiBimYng0p1MaDQgJ6W7noo22xRTPlg8pia8z2nMgKkZ
gNpHiMvhi4Dlne8H47FuwrCcoSwKsfwwY7hwBhYtI+YExgyLKh6SX1bTheNjIixmcgiMKnHvpcEC
WxRQaLpfhRm/QZwtOqirMPQ27bjK6uANkJ6iZAitHvfmpe+3elbj/WrI2KaCjfXLQAWUoDPR1gsR
y1SJpe+iXgpFNU5PAXqP4YcE/IUy7k0DIhi9NvOnlYAQ+34AGIIa4RrPa4/ZNHJAJTDfHly1eB54
hx9+rZ3Sfm3DTn0RMPLNpb9rX6qkzMNPbpxDEnfXKg+vJ7tJyvt5FRdkKsiC9uBCr4XLK+AMbxuX
oe7DmoEgXXdd24bXTqOYI3jDWHzy0ZPKW2swbn6g9IndyC0YmJBIFI4WeJYVd3S0Msnm69wHd4om
I8cfIUftuO3TpmGr7rVdE1nb0uLHjtOD8ePzdpfDPaw2MmsMNIuaDvh+ASjSOzy96nhDpVGRMtus
5biB/trhgkn0HBj9fHEtoOEaqVqalYTmbgig6A3eGg9b1S0ayEu7RmwTnjsWVaadNNWFDJqtzYZ7
qV3RB+70wowbAB+u5DnmEwy3SwZWuS3aKtDUL01bb7E75hcGYWN3v9Y5F2564UGbJepC13e3DvD3
S1ZM5bRB6yncyKhUeTd9p3mPXo9J8w3+FVClm9Bt+qcSLHbdL2SRXFZjCPiGAiMvt6vs63LvQUlZ
oFxe2hocO+A+cV5zCI7Sf3YaAKUtJa5THQqrb7qraSyyJ6drqn479vli7cwMG5fJq4Cb7IFT360k
bVh7YtkrEdVNkjTnyWnz9MoLmpFKVYxwMXk01J91Ni23NeYIWHm1pcZFdc51TrfZ1z01d7ic0X3k
5TPKZnXEGdQ8tiKFJjS3TfM6+ar8xcwxeCKFBujbuDE0e4JOb1zbL+5KFM73U62HLpqZSMDkNIv7
WFIIM9tmrP3ojRxCzC6xOqI2mrphG5cuNGfb9ON+qnsRXgNHOmpngrT/xtfQcpTS+jMCdybSGzRV
6EsVjCOiiKWD9rYkfvArmUM3ifKsL+YtBLi+OYZpK35VFjTWSJaQJ+ggydbDIrfNG8ncuZi/G6j+
X+eeM+Iyu5b93lvbwr5zFvb5LeMKtzuJzMTroYCa/gIbCrGDu1TBk0NGc3fXQMYbgKqUM4GvBLG+
M8HCJt0HI3Z14xz4r2lW5OoAxMFUTCd9dhZqCREv4FRfHjnUByimKrEj8gO7KoK7CkmuR2t5tTYr
k4gcr8j0XDmh86CHXh/jWkNcctuYm1qyKaaQ0bZ3DlTFLis63b+MleXae5Xm7O807Gyy/Ei6oyIr
ZfvqcKB8nlPZd9sUGxwR2X4qgmOVUeBHqJ68hiqn9vGAihOt0Lc0MMhyOVU/5jIwX5fFas3ZUvZ0
KoZk9B4bx28WbxNXxv2ZKMUUzatdIP8Jz7CXcXVB+1o8mq39yva1g06e12hwmzbcr8an/QKpndNq
71izkyFYmMx9aln1T/w9aIcX2+6+6azM9R5iFuzkfBwB8jVp9T5Vem1/JSitT59Q3Uyf6VNQ0M3B
Eu6WldMTjoSw0dJ0nMYLBft3gg2neWdpw3ZGoDdkLFsEkJ0rOszbHIblZywEGK55bdr+UDDThk1Q
hM2VEprU7yA2YDn9WmRXIB+sIvxt534bpK7/jaDz/MuSBZna9IxH0k23QOpAaZ2t48Yr0wzW1WVU
eB2QNDNHTtxTXarBgReOxBrixiQsFwClX/D6GvDNePLWKmFKASvihzJom09qnFZU0/Yqu71yoYVv
Y3sW7UFQrMWXKX6YbUfGFlFrpdRg+NXrHxmfY3oeakRqQImuW+6sSbDNGkt7oFXcUH5dVQww4O23
MEngD0KXr13agqjsA6uPmjCZb/FJmuT3lSeJqwp1o33VKK9CE5Ubd9ynWWhEJCexFMdSzV7L8/LZ
Kcq1HND3jOmc7WhucKvfzJSTLAebyQeQfKO/4bSFxItXIbIdk9ALvaixw+92A89qA0+8zG5Xuy/b
yJIBTC7qEs/j4Xo1O3TdjrHZd0hj+mNgAbEzuF3hyHaDw5rrYbr2O/JDdAi/ZoHQm1GEI9NLCA2L
8O92IbKkw21BD3ej1NAnO5UOibqWYnG+ixmnYuao4+QdwJXm5dBn4dS8Fr3q3W02wog/X7hhzY4Q
DCAQEL5g3EkrQdNFgREEx96Z8vxmbR39gxZ5eWRXK7IDupnsxuqlaQ7TnGT+FZTw8AkzquxHPZgF
SzM4zR4k4Loj7EvXWUpbj2H3plIjBzQcqjqjN4FkukVagPiIYW0CxqRpFvf4oxHe12aCAxranb8e
pnwcvHtkVE62j90hv8Z0eR2inoK3uO3pM/a1EbhshVbbsWcSePiLyB4vP0MzHJ9DL85uPfoNWuak
GP5JpK2eG4HI6jYIp04f184eHlQ5i+LFBodYP6/JOFXHYFiSgTWKZmRXq3YMKRQK1Z/yRHHCsAU6
n2cHj9tt6ZXsdZT8bL6cgwYXUXqnHu9Zp/YO1mQ8a4cyoX4Evs5+aWu0fjSQ9ujuDLNDiIKmerWq
mjqRJMCWLG/dyyzy07KgiMrnNCJH9TLgCkQGHYma9roDV6h3rQ0pFyW7KLyocJTlg9mv6ns9p4zq
nBFdEDVMW6y7uUZTGpUqgz04YromjtKCL3LIzeq+KAN/audAwy4PtlTxdznxUzsTG/yNmL7doRGB
WGVmSDAX7xuYO0NVL8PJB/neF3KZW/gNrKUK+VvdfU3z0XKPkBbxG+yEP82HFuizZVOoglcUw+IB
MoX7nb19lBfmVJHswRrb9JOT2qaByc9JPTykxaSZ38ApjaO8mpeJQ8jPiqPjJi7VtlxoMSG113pn
AY4/6zb1zEEsNFxMsBJd3aQukSko+WJt7u3Ub/rd2C7jdTEWNexSqJA0UIK53w0yC21Dgs1WRv2V
aMiR9IbMzEfLAd3eALA6R7cppQ2ra0bLg0Sjz3fY/9RXfl633h0JE2m3l9YFjOnHMLvnB9XfYBXz
fDYrUzGqtsVJARbIVW4+iXhm5GHWcYDUi4E9GphJL/05VzqsotCGj1agroN5jzV5cGCPs8ejlUJX
hQoR9uyOYOVP0NEXqmi/dZObpDP1cDuF62pQPaoVroKN+IHBxYDCpTcI6w9VF8fqkR9VA98i1Im3
U2yLz7FmjLttnIymV6VpGEO9q9mMwxSC4GIbROYjZIHr2LV8ta+ROFwVBYv+Qdn4JB3p1qHj02lB
mZOtY8XPZTEb4NBaT798aAfriearmw8WQ11xhhxPuSnrQuwhtpcspDwrbox2JrioMOKf0ErB9WKd
6vKREjT8AcGxQCWsEtNuEXC59K3YgaZPsk2TV1hFatk3GHf69BMk8aHP8pS7b6t/m0988QTfHZD7
D3dqumkDeza/ASnqsjO5DtW4naui/zW7KSA3kBAs/xaLQBZQW/O2M8r3dW/7plnPmk852ZVelt1n
SZWjx1B8yl84nWuY//AAkpsUbnRwhkaeiZ0pEJ9CjWRou4uXob2qSpHHW3C84GuLxVRxQClIPWOq
Im9OqnOK9Oy4mSZLkxIDOQ4DJrwyCTrPNknMlHvblV7ffJ10wVfmujkWlpijEXrg1/YwRIDdQXkH
LRdvfTkvaFEWt0nuCIrTnLpjOUfMALw4qvIJhLuxRPCZFHUN/6RdpviGjwxCxaWl+2QnnmOO5RpQ
ucQqYIuQPrIkibQ32PVOz9EfikbLazMrRAYKMIDN15nUzVTI9TnrfNhxPZh8uK1EzMwtLGw6Gzcf
l/uK6/BU0CVkfMAN/Qg4dJ1tbcgCfiTI2ZiiSqACjGrHs2x2WNC9jengVW1l4nrFAfJNEezdLKi8
w2wxKsWBq+4OdpBBpm37RWRHT8aZtx+zVFzYYn5+NwxTrGG0FbK5W6suqx/4frU8xY41zSdkE4DG
pWfuUoVudqubdIQeykOkIsesyrUbx9zgBzQH57Dp6ttkQb5+Chc8RiC7FCudRLYEcF3i/NeKrrU7
MdykiQKYCjP7vrL8oNlgqFZ4rLZ8LXfVkPp61zFE/d5XDO4j1Vu627YKJIkSa00eelQA82s7CGIu
Miq2IoqhgshDMzLsOjZjp6gcCUP4JTgiUXQo0ph2tnTz+jAab5zuB0cXEilfuXxRE679XEJWAfIE
0V0Fek7sgz3Act2YNWE6gcEDG3udoE4EjWo5eaoC4stmLqTDD41zxh5AdCXkZNuSP8NUJd02cec0
2wbd0jpRhYH1aQ7ZPrdwKzE19amWO86vues/92OySsZUZClpiiYPQVZils99EQcPCRMeh9IBAv/O
9gYSvB1oSLCbdYrIucasGQ1H6ffTxo9V+8okhKF9WIeCTtZLIRbycDKQC+rC4gh13CkiV6gVwEYa
L2MIhoQ4wiwnUXunYwRwWiDOAF3VkE0pwQq7BxKETLdr1ZRZ27zoOdtifB6907xCHz/6cxX8ZPKA
9ApQKE8iMbeziFZdLZ/5ipkmIr1cNoGzaOcgapxnsU8YvacWtqG+1uG0DOek9ccvfOCXPL7RJFEV
av1TDGL5BTk3Qy/WWgsMsIDiWRr4nRwaAWqnJq+yyA71wLwbCV14sOZ+7bZzEsdr1AlBF8Vyv9cw
on4xQg93MP4uyiPw6e55XcY158dJauGJdgMhyZi0d8yoWsrDGYbLicp9CqjLuy7Y6Hhl1xMhhg5b
hDa1jojs8GG7XBqe3ZxiAr+hqF2+jqE/fBKt07/MlVqOJaZE2bkFrb5S+KJdJKsTUpuS2BRYuwq3
f5CtOL9uYbw9u2kX1JSW2mkgXbNxs+RVO0c4WMXgmoSrqGMwWUGxW0SKECic8NlIA6gOhwZaHwYO
VhvARwiS+p5YsPYFc9v0MVsK68UxNeOdSnGaXOOEVYoIuHL0t9Dcg2uVz8hGyNfxoD3ZRPiJQkGP
qGJ3Ol5moEz2oNiDrsOnu+m9ufluE3Y8RWb2sB3APgGFuAp0Ig8zaR0huCAEo8dhkSENHmfPhmYp
/NLDvMtQycRGYioU+08+3OX8AJYwP6lqbb9KryBkSjg6fR3Y9eaoBIX+3lrwuzZQipP5gAe9/cqS
wCeUNsWmL1LTfIedhHfxx1t9j9SQriiiPjR9f0+qSweFWqzOD9muNd0I07h6pxXe2btkVc2nDK8f
EbWNSe4zDKN+cpgrubNMubi0046AR1uX5feaed0M4bxV9DXr5MGpEwWDrW7UkIdWQTG/NihUYcIG
hX9ULs3ZNoVlD4Tk4ri8kR1uFFvXSZlreHMS4kiRYV40MKYxhyLRY8wxP8lnctcn1Cyi8u8SldAL
OXkonsdYuUz/tZof8qxMyisJbeWXVGP23FsN33LFt/UvULqaHf52ldpihJR+UVrn47HNVtQZKlHh
0QqFO92iBiPVawxnA3vSzcRyDiQcU4rHEUxEFySWbophli/LNMMSmE04xIeCqfSVg0Qv2zdkpdiU
Rv0FPEb+6B1Wa12uTTtM5uQiuAt3sqBpRV84heqKWWlf8RG2/ArLaOBoVJl5wSQUB4md7wx5c1sn
MYYWrF77c8FuUR8gaJHsZIli6R8LafL7ol/WHw7ahtPsoKG8jMmJnx9G3SZkxC/+ihQpALYOYxm6
W6+hCjjVsvVsiCgWDnNelhbJwceJgZm87+lkN3vUlwdw+dT5Nvfz9KS90er3SBjlzTokVXeQGEC8
ZIbOApC1qR6hb9bTZvJ5cCwDfAm2nJh4a0yxXB91afxlA5CwwNXtLFzXEkfCZTHWQstDt78kxwSk
MnLtmQF/nlWOR+Eytj8HN6BJGGAWDJthkrNHt7PGD5WphLUXyAV+2GUp5MmbXPGPWRu/AlqR9n28
FhUEex2Y50tgdA87rGsoFbw69M8rtEqC3fEIuatxqvKQ9ScsrYsFyl0bQtiPlmb01z0q8xqKLDKa
jY/16OuEch4UPfD711BWqXUy4G2fWoQJ+QYtdHY7QB/OGQo13r0DNs6CWwTDAXfRWXyD8DBD4Fl0
4V3vlOV8QJBJ+q57GdHApWk/Wc4AUmXXbphG/lC2fElWN5i7cErmJFqmkgyxHst3fWSnovgKK4ck
X1ZmSWbQHBQlS0thIpLVsEjShHEZm9IQiEPjej5Mnn/BouoiCQXm4MTaLgi7r3w9jyy+CjoTNVTK
aAbzFgMn0GGI9b3o0vAu56TDFoYz5ZtE19WdszRO3MiaFVAE2MQkIoW5SLZDc6se3Xh14LqLJq3I
qejU/ZC2bPi9od6zqhZZLF44DVs5BokhY4KwTMRuLeIGwM1t1N5mUAXZqU6FvzUMYwAkbVs/Uq9R
003adtC49exYh9UXy13psJ1uxoW52uTn2aWa7gCg11HmgGQ6S7fZDAF4M8akKF2Jxi77iw6FqvI7
7Y1SWIH47h3PmWPF922iwhDSLw8eRlxfY932uC6kAgL+mrGZ7LHrGrqzTTPzmEyqQH/vNxlkIZRU
40bn8NBvQCDAxBLde1/ioIjvh2SNb2xGN/GVp+WqtphtWFMUhpNTbdbFkQvsHQ/jtHmwq1/EDjYv
VmriLwus0fV0seL6xTQkI8mshhOxCYZ1xA68TYHJnDisrvGFZv8V3ph+x8goVQfc5EhJXJZykXRC
+CGcLNW0d3HaOkDykh4s8jtmf7yGtEbA5MtYHJUFex4hPsqzXdC1HUMJHTg7r64gupIy6B+ZkzG7
gCeTxztvVQEsNijOhG4UpakfETuY+yU344OodM+ODZO9h4afzl8779KqIBwZz5gwQCALikpNV2x3
sf2J1YiCQi6iHuGu+b4TJTG4CQpQiGwbetSL4749TFdxMEOa9C0fm0ymedVWBoljJ5uCbKV/Wkbu
F/IaEuMNKP74YpwA6jctS/eYDg1cfWxwrvQgMz+KF2ZyGDYlCNFikWQ/k9Y48w6uOJ4vF7MMd7PC
AYn3PhDMgFOACL/6sZt+waNdfyrmjA8n8+rhuEht28xlUu8KZU7ibnIWDZ7/lD555BcCO4kls8OD
DnNxzZh2qInhBve+q00JOwfk2n8awmDsN40RHR8CRKAYZCHh8PSoJPvbNc7acJPgUuVve6e+yLcT
SpzISpz8WfZ5u+5bJi/mnp86P3acUzjyW20ImCp9MUQrOgOIlRxjksflM/KsvLX/gtcT46CyDJof
fTiqbuMkMuDUKA2SDVgdkEi8brCGTXJJRdjmIq6yQ2fPDWMD05HZATAk+lt3DbMnsH/p37IQS8xC
XWniyGl9jjemAczSEwPNGvzSb5PILiasYPirYxvhe4xhQa5WPPAQMuLuz7NFbAWSBAaLp4PKd904
Dfm+x8s2pddKx1vXHe2Le0CQ3qyrsIJPSewtT9XlYwSpyGl4Gx3KJxtKCL4GflNcJV1QCqx1wv55
ZAo6HyrE9bcVZwM5ajV5sAlzKM0pYaZvA57Q/2CV4F17VuXhaaSCONgmHuzpMxI2G+vmRs8nbIn8
c9eRtbhB0QJNYqXIYr3S8vvfHLDRrw5UTSooSEhgm/Ar1SfplqKJxm6UWNxwNm971EUnHCjG9sCf
pcWmn2bmBaUrG3snkBRV+8Azy7dSTYDc65iGyc6lGa6+gc8GEdreC7ojOkpoOj1LHKEWmvMoRiAl
K2h9ShTlh6+M09wS9b2TXs4HbKERSpSTeMKCzf409275w2KdvPTVrG9SL1kuepGYHdSPl/oHCn37
Ik12QM5C3Ov+SSuLFDsGMnLeLJxfVyErfbkqvaq8t4q88LcrBOF84yu4B89YYiTI3AggRpaGLzMQ
/krTyDnD9Hk3zM30OOf5Ojxq5ncIpsJu+FIBT0ISxYH+GcrFFBzgk4kWWlDNTkkapPI3bUsPepxs
bfXfmJTb9dadsra5BuLQZ02ptR46eDJulNqJhZYBThfuPNWcPlCSuN+cJKYQrVd4JJC3B9hwq523
Az46RD5sWgZNGoRZNPlhXcMFKVldUkc30g5Zc2ntUTGzAc77im6OXUD3TnMX1l5xi4qmy6+npvTh
BtkVLKwiETW04dxLIh9YuaGaHC+D0Rb7xQfsz9Cs+04W1CdoM1JsIWrFr1hvJfl9Y/wu35OB4dZR
54YT9MzAbW9Jbm7bjZPZ/GoUNq57dgN44NC1g/JQOlWZnsFKNSUcuUQw5ut+sZ+HoLF+0pjXPN1J
q4dFVh4kzCXv5Aa/SJN9apO134tkXkxUujPN/+qOPVRYEes9NLv83sHiCI8orZv1NmtbQd4sGhuS
3+DhJtXt/8ERlNaQDdNJBmN6xpezUTejm8XhZlXL7Oz+z41F50GPrU5rPBKR5VR1U+O149VlNGEH
PO+ho9uaf2qFpaDzZjk23VKrqDScWIvhxaGYKKYPbD3fcRCVFDj4amLrSrty+fP/eOIyDV2Y+TTm
hFO0TbyhFhBFYPK6tJwfuUK/Z5eoyD8LJB6U/PfGQTS/2IQi5TEngz/CLsbtKMqkG9wuuMJsAYvU
NyteaS1C6kCG3JDRNIU5CsBcfGC7+Z5DpBJkxjMhUuQxvfECtVjSIGe2OfVqHfYGI0z8sbPx8He3
zXfML6XCFS5wxSXOQbzxobQSEN2FjuRk4u4TLzD5KlLaRv6CdQJKoJ9qS5TYf7+o8+5TxvnegdlM
atDbMJMa7eMUgz+epnF07uE1BAfPdaytx2xmT9WFZRGEm6jq5bprpqLdkGoabptJf5TG+97Swq/r
//+Qixnpf5YWNkud6iQPeawqbPfgXQWBk12hEx0/yGZ993XC3yAJ6uLo/oe1q5xlqbzOnCSj5IMI
hH8r8Yv7wKz63asoT/G0hIDp9uZ1jhBWjNMLOlhiWQGqPP+op86P/v7+3l00/7nKG0tsMSQSWtZs
Tg1q6BPRFEkUMCj6igVXfc47mJXUfOMH38M7r4qsH5v0UsdWBAq/uTWS40MwR8+cFEaIESP84dYU
U4xrG3q/v9/fO08Rcig0Gwl/CZv6N87nBpclCCK5OZFQ5yKcHWSwhzvJHP1/vY7LarAFsTcOHrRv
N5u0ZjuH1cLqy3txq1cX7ug6Jx+siT8NdbkKZaTwFOLIP6xmcWmEIe6z8mJ8FveBbt3PcThb83nN
cvcEJBi7H2SyX97/756zBFHZHhECtsI5/u1ad8k4URgR9SdKBPMl9WkzrLwsormWCV7KF5P/Qmps
32LX/cDx9t+EjjfXVqQlhBKzcYJW1eXd/veLZgCDIixbT8NoSedUwPzFc8mzQhrgpnb1aVQQEU+d
oR47MiCQLW2K45+NQaewL+ywpa+KERMzrsewxS/VUm0RR8T+sUZHC5+gwgCUoWsQJudK+QzkG/je
mxItfhWRAwVltsLsBOpguXpPqltF88H2+efyxN6ag8GDQuMRWvMmdtAJS51lmbuc0qCQTzhEQWlY
U/vh74vzz+/tcpXLemGHJhXpzffWFVbhMd5YmFrhL5Ba07C1xtQ9Tc3aH/5+qXdvKJRhEHp4J+LH
9Ps7s9GorkGiuBRB2VHhAdJeuIQffNXv3RDpFkTHCelJMPffr4JzVNh1oUe6IOyi7dL7eB6sNHWI
GD6KGXznAwDktIFZ6XoUA7rfLwXZuUbAGMynhAZJb8pqwhjKTBcvI5wL3fQaf9X0dQoNPFy3tJb0
g43l8u+/+QgCLu94Cq0qI4I3GxjAal4Zr51PwCUWaGLF6FZP8PZAHK7a1s53UuiP0sffeb4BYKBP
RBnbDJHNv990EzdZroZuOeVWRpaHnMpIdWaKBH43//ur5FKXgASP6A4SJH+/VCJz3OML1mbuzc+e
Oxt0Xox9pfCqD6707pP8z5XeLJqhtfCOMdVyGihCH6Fxyds61AtaGXc8tdibMJ4N5P7v38O7Fw0Z
LAoSdGwqjt9vD2UcDXSAwqOHx/GdLyb5UTU0L0GNhLdyjPu6MIT9/veLvvf6PM48j4fqBfZbo3AE
bAnznWI6JYhezm2F2srykECAVncfPNT3LhVI14OcFzouVoS/3x+m07SoUzOfJg838MlrUSNl4z9m
nsIPTqJ3niQ8CttnAsJZQPjU71dqF0/XoyOnU96Pwz32oWK/kBrymSlvex3ECXzGzP7x9wf57jXJ
CEJ9xhkIVfP3a2YLiKJzmZSO8IQrBsB9eVXiLb/LZhyTMAew8f1ZoJd7x79f+M+DXjgO5wFBtLa8
JHv8fmFocXWBIVLLoeen6KiZu5eEX/zUldH/CNxJkg/e45/7Nhf0bJ9zloQP+TYtq+PDm1K3bzGx
t3p6RkzkqiLrP3iH71+Fkpbi2WXvfrNanL7G1nEe2lOlZ5gkITz+hzCX7gc38+ei5GYIoQ04Wt0/
X5sDdOqN8dCdugkjM4g8/XqQ4InTLsW2+NffX9U7F5OX05s4Lrx8/eDNq2LQtag2S4cTTjvW1UDu
4D6d4+p2sZuPkpYuS/z3s0BIlyxfluIlTeFtJFc4+T4Dhbg/NU3fDj8xaqaLcs1S3uJMCI16ZA45
nlH9xPdEF5V0ug5H/d9v951XiPsRnx9nOylwb9sSrB/XuABSPflxaq7twcB8QYD05e9Xee+hUq2E
dHMEB/lvT70gWzW5Utqc0spN9/FavaLhrSLlQT/++5Xe+dIu3zYp34rm1X17PwwXptSZVXeS+Wof
zBwkORg2LtCMn0dzwGt1+N+zpukJSfC1aYE4+t6eCY0mRUHgUXCyO2u+5zTATkiu4ZWLRHf/97v7
t4B8s2Q4wDl3+KQvVNbLDvefGhrpXwolBjckDzFodb4k1XUMz9HrbJBZeOfe7/Q/iGSnV1II3Ih9
0H5y8ff+YD97532yYFyX7BFB3fb2RILkPLute6EwQO99wrSWiWWQ9dZxqeDb//2e33mjocBpmO2M
OCSOwd9vWamqlCbLzCmD6HVlTY3/OW5NhQKwByjC/5FwmN3/ekkPRjlbpwdXhQShN3sApJ26LrO8
P5EtgaWDLyPGsP3Oxu98W09o1/9+uT+/QS5H+iKpKjZjRPWmklkn4K50CLpT6qTmhPMFsk/u9YOr
/PnOuApl7yWpzAare/McSyjGXjzF3SkbwvUWn53gUCYhPOuLx8vfb+jtpXhTtpJgdZw8krisN+eC
1XpY9huLWXo3tudeix7SqtL7xM/+14Ll30vxsYsAs8Hwj6xGBjAQyrrSPhEhUh8pWp5REk4XmVby
wfN7+5beXumyTv/z6TlYORTFoEmmSJtpP5lY7jwLH4+/P7q3Z8LlKmhqbNp0h67rbX8y5ovDSWGc
k0M1gtWqL78IEaoTNbuKxsHJI+wgwxvCUvpoxtzwg4/tnZskokvwbTvUKbRiv99kQUby/yPtvHbj
VrZ1/UQEyGK+7aSmgi3JshxuCFteZs7F+PT7ow9wtsUmmvDaVzbmBFxdxQoj/AHTIrQiBfiL21xx
2nM08w6uT3J5pJkk4RDeJFjfUN9UF1sRFS/LiLhZvDwxIatnEFMj9DsxkIkAeOMD84+WPvN4/y9G
EexJeDnvZ9VOCtGQr6gejUG122dTEn+taxshuuvzWtn3rBxxkANgRr14CTqAP6OSWwI6C+at0Kjj
CXElSSEX0g1KBxvDrXwsQKgsIOUwF37Y4jEwiwoIOVQE0mYTVlIVx/d8XNu7Pil9Xp2/3xxWj4ue
tEOoNg54y4tDSCsmmQWQx4lv3NeoyEMKHEbRvFSlAhzMwdYtoqYShKfcaEZsLyoheG4n5DGBsnZi
rwSRhvSJ09rRKXDV+sze1pp97biAnaspHLE/4FqFp04/76moc6kcUNaxHidgO5RuUkU3TlafRO43
FJnH5ntYig4oNtQCQVMMh5PbwVeTdo+UTB7usedRgZED/hw33t+1D+xg0aap9DxsChbvN9IQCARo
kCv1QtWJvQkC4i5W0oJiAuyz68u+ckYom7LseLivlJLiGEkLhOQnTx3C7ouNdY0HP60/tEZb/mcY
uw2b5fmNWXxkndaBzkGZ6yPLhMGp+zafVIbDnw+BoSnIfuMw6XwOsKjYo3orPqLygeVzhlHJ9Yn+
Cf4uhjZJVchYKIMuX9ssDeKmqkBeUdsNzLsyN6Kv4CHc505xzNlk1UHMLmyDj1OrVF9F1lYnIP7W
S+UX4ksvu+xjR8nweP1XrXzpP/VfwOosykW5Phs0LYgSA//TsDHPQS2bWxRAis+A6eKNBVgfitYW
3Vdrruu931SuMaFtoFh8aakiFlnUoHXMKH8oFAAm/8Ws5iq9oAjE/b54mLNOVBiq81oiaQKNCXVs
eUiVMHyGgi4fr4+1soH1OX+yKHEbOEwvplWNhCBx40we+IApeQ2I7T4PgAke2hR5oDchRmXj8Vod
EWrjXHnS+WMxYqhkUaAl+eRpfWlDukdLEgAcFi9tQB02DbYsqZflBC5G3kndpEtA1HaRvzWdUtpV
IkcvCQNxGAQ0yK4ESQU8IwM0Gryprm79Y+T9Z0z2JBcxEQ/tx8VmCYF0ZoHJBZzbxTPgEAieoIFv
ij6N/o9Dzc/PXwGPLOhfB50zepNw4uiY4zrwlCVgg3ZKqopxY2uuLqaJp6xt6ZgZLmMCNIItJwQG
4rlNr931KPvftEaa/p5x9OdgKstXBHHLjT26dvQEhC6DHjZtpeXTNoPyyr6lWmnCP/owoCx4I8s6
QhgJUvf147B2wVK2dxjMcCx7ecrjpob4nbsDvH1BkyIoqjOMRQ3mZIIGWE/0gx8W9qRgcTeqNFsj
z8fm7++I6mmsjDmTBJm4rzIb9JM7oiY65O7ZGLT2Vxc2YApqq8g3htbWxp57uBw2PG2d5bNSmWVH
Az7hq3Z1XfCSS78D0ThG3QF94NjZ4zESDoectKjfW6CNvRGKa4z2vu/eoqjlaDsVLkC4d3IjQNsa
ujTCkOPgO7varBpciibRQ5TuEQI6Xv9ga3uDKhDBD30J4yISz8LM10aEz7wqddJT7yr2AS2BlOhR
dTb2/trFRUChCuI47q1lvqR2aDsb/TR5XV2Np6AImzM+OcVBDcbpHr2Q8eb61NbOGpqBtAEJ8k1K
ve93BMhgPQhQffU613fFyWj19gFsix88dnohHC/zZ5kJLWnk8/WB9bVFBTECE4Gnnkh5MbIV8M6p
KF54hTKIErGJyPhRu9i/eNKunPrGAAfhnLDoSqJjXychcgcVTBhwloP5tUdHIf8IASURaMpHMJv8
wuidQ4lVG8aW6A0kpwYauHouqi7+nKGJNovn+GV7QkUBZQ26vfgWAMqfPsfoj4JUGk0LICkYNuO7
DOBn7yEpybdJThMyEg5AoQN0mupl7GMbbWanGoDptyjg3SGmo2MbdH15VvYBNVs0w1zeFGLtxeU+
xDnaf/MdwamZZc1KLVXu4iTsvwO6jdNT07ZRdfr3MTWbQhnVfgr/y+irxFIi7KRCHb5QUZOpynxk
83E/HIG9+hrs1Y7Sx38zJn1ow3R1CruLMKQOqBEPNWOOhu3zETRgzZIb4mQqw/CpU92NbTe/VIsI
E9gFD6aqU4Snu/F+vyNYqHc+GvRekGHdsPMlLjZ7E93uLfjMysEyqFCbJEqWRXSw+IAuArEw0bLB
MxCBCBGeUDUFZHyGWSlSrQkq/+E03cfNGP+4vqIr58owUFgmiuYPWsPvZzj1cWOpJh0+gco47hBW
NLpHHHv07tgJU2w0Mdf2KXtUMw0NFRyqcu9HM7KhHCuYVV4lpxbJI4kuqBEpYjjYckLGxEK/fOM2
XnlIaGSYbFFSWEo9iy3jFGEg9bCawCWhsvkgk5kvbIWJBfAx+4Fi5oOd2/qwzx3pb7zc8+5Y7h6a
pnMSoJlYAi+GRiQtVxuSVI+bpTrzBKTHTALTqx0j9jCUNc4WrlWHvI6VaVd2Vb2x2mvf1nJJsfEp
0KngLXYvheCMEF3jVpD5k4OTkIffwc8JE5ab65tIWxvJRkJ8rgC5RGHz//8rUkiQ3+jzoOK7EiyJ
j2FsUlqFfqDkB8R76Ivs3CkrH3S7hSyM5Uv+vWqq/AxUy3lVs1wHiwjV8SenoLJuI9Ar0kNZmWrS
9d+5cpx5tDANMQSxFEWy9z8TpIq03WyYPCOEzClaiRB4Ay15Y5T5sC6+OwQa6PZUF6l1L2MXRWgY
CCIT6Wm8/emN32VteQf4OrhtsQeCudz1tQ7RRovvbHw4EYEK8ukb1dwCc9IhgeACjD6/Ue0I6L8N
w/hXo4LvRlhZ6HicTMKWe4TGlPwGGR+IJiSaOH352QjpI3bd2P5pKQ0atyhCq+KOLDEdz05T4bls
GXbSI2ya2YgGl3LkI0VJif6+5LK+78Yx/jkYYflkREHwW5RWJg9+rwXQeX381/Z4leJTg1B+fasj
VhccMsUacwxyenGrq02Wf7u+khegQpIWixq+NueDdCSXqWCKgCzqCYFJMt1G4o3YoOz/06IB9AXC
ddg8qkZjkPlGndXfVe2AgmjOhwn3lNPG3zZQ8WzjAVrZ6NT1OUpU6QhNlz0FR0P3Mq00w9MLsO+7
wNQ+k+sbj1gPDp+uT37lriQzpOuFZbrO1OeL7a8zpbp13helibWmwt2CwpusUNiJbSyGAwmR9Jlm
Q/jvaQ3FFCqRgGkYcnlZBlMkIpT/deQhMss6Eza40akXWNB8HQ3N3uq5zedtcVAcsEEmunpzvr8M
IcJmpMU4abqX6ZC6dbgLN7WFAwDC69kXQNz9KVPLp+vLuvIesJ8oIVsGHQ1tCRkigbQ7mYcGvW0b
FCr6R7OzuJP1j3XlEkNXHcWqYEru4EQHW7DnlQsIP3ogjwB4uJLdxTftswkSPnaLYFMR7IbwhKoW
sur/fs3xkIMPpF8KnWSJl+sjrFOSMbe8pDV7rCltXLZDbcvufuUoODMuaAZu0shf1sZjabq+QUDm
DajfH1wkvnBak8pRL+gfXv9mF91L7gEyQRMFK9fVWL15Xf86C6DxofLi0OzVnQ3d3MrMe8OR0TFS
zOlsj/ZIvTiTX4220w+h4sSHCduTjVVdOY8z7oQvR/mWX7L4DRZMBKSmYtszIR99SWNTonGu+afC
6c0v2IQHW+3htVkDLTbm6p4AIuvMv+ivWTtNapVQfqw52s3xszchzUw5nE3XLA90lLDtG3HHSfoB
cdYg6vFmnOyNC2911g5RPiEiP2Z5XJJRHYcwVW0UO13jlEDT3WOWg4AVwIJDodvxVuK/ckRcldK1
4M6fUdwLJCRM+NSK/db2YD7FDoohboKArZEfpIOziV0as+u1Ez0Df0BJylEbXO2p+o9mXO86Cr8H
5OidmwhRmtfrm3Dth1H9NLCREsjGqIvgQStQpO9VxeTsOsazTYi7M9su2Jj/ypXISv/vKIsbwkQx
CS/0yPLUBAVYnr3v2NKLL0Nv/OjQBb5teqlvhKl/2j2La5iHhr41/V3oNO5iZ6NUT8ju8MqWddYq
u9JW2vpU5EOJGwqGwDuJiwtsnRQVgY85AhcwlkoUhx5E3Ob6faLK7hsaruMZkxu/+xalioH9g8hR
5BmRTkE1BLwWyouQdoN93ffJs2/1mBklorP2VEln+rySDq90chQMEIOgMTHnMxv7EIFbuQkTiSib
jvMvvENU/XGMqWPNP2BMYvrPjj+ATir0uboYAMgPDk2P2APau6ax1chdPZA6BT9YqdAcVEO8P5A2
alnISzcWBbFidE9xTPB2U1e2Gp61BMvXXVMbrrLTxsg+a1Y7osggwMBCywp96+b6dly5fucGD7sR
IgmQ7MU5caNWm01fLG+i33CMrQB3tFjg7eVm6sYdsPJkMhT18RlwPvcN3087MRPIRo7g1Qqi8FcC
0wk54xJ7wqAeH6C/DecWYYJbGvvmVijNv7zcmTO2gSIalwIt2MXIGYqg8ThZXjOhBpebotsbQ7TV
MVtbSjqhZIlEWbh+LfY/qoxjEjm26fXTgFdioGXcbLH+Bf3az//+0bjZIDY4gKaIIN/PB/MMLGL0
jJfZxe45SaLiB8Bb/SGSgCquD7V2kVAxxk96DlZpB74fSsmRHCxL9kc22PptYCrVi5Vl4j4i6b4X
AyrstlVvxFZrC+mSXVGf4XBwBb4fM4hRYYsxI/VsPWjto0IQllE168ojgivxRnKwPhh5AZhsglax
OIxG7VYZ7j2mF2Fmzs1QzLLmWnxG88nYOACXQ5G2qgSM0PIIj/XFNhyjyEyMjkvZFel0V9UjKta+
OX0qp3Crojsv0fsdP2fIOiYVlHUJNRZDIQCRcKkK0zNh28OR5pHPUEE8Xd8c1uWR1uZrDKTuDD+7
KN65XeiHoo11rw/Myr0Z6F2IJ7Mt+vAO32f8f3Dlau/mffUrx7YCUWOeVdTDmuQFB0P1xTVAF+7r
LK7QsdJiQfMc/TYbNVis1PBeaKRWH2JfOq+DbcFA10KR/55gOHzqSlD6J7+wDCqUg++/WSmMxp1i
hsFn+GJFdu8gj+bs4pba4w6qhaLtnc633tI2MfWbCNXAN9tEcQHxbMX8D0a9+luNb99HbFWdnxLR
3WJPCou1StKJEt/Dym5uQrds7RcYZ5S4kmmquudmSOP8LsGx4WnKzT45+V05/cJAsc7OfoGm/2Hs
AQahr1mJlx6OPEikCqzvHnxXrp2oyWEEY6R5r+8CxALe0sQPu2MxxhLpEALmh6RULDz0skqqt9gw
IhKoqZm6a+1ZZT219NbaeMZXXifa7zzh9pwwUuFYHIhIqipmConuEQVj0IjulRv8VKuQ15BKW+TA
n01irCxDy03RR6esiRA6kpHoKzilW2+ES3/i4cVOBjtDDqmxkzV7mUt2suvRjlTpTWThJwcnZkQ/
YuTJMBEe6gdntOURb2fUL2K6V4ViuIfQCGMEiHSdNpOClBAl5Zfr+16b12D5o6iSQ84ikaAHu7iA
p6xAZDIthGekY5ugHOIo+X2UI8nBVnODL/YEjOU85BH6LA1i6PE+c9VJuYWeI9PbrMyG+GREGf6U
Gz9svo6XP4y+MlE+OG/qlIsfRgcMqOlYIF4VFkWHRplfxsd07Cv3YXTV9sekuMm465rEKfaIO6p4
BNDLwnjFwEPsVWRyUM8Kyk/6Qcclt0QZQsofdOjHj2Wkdb+u/9qVS0oA7XFmYDWhxzIVMjH2xA61
1umXZ+qnBLfSYT/qyDpurIp7uShU3wEXg/5lNGvxhnUtXCwnVHVP7XP3W9oFmDqA4/yoE6eidIN3
TYbsc48c0dCkSCBV2CtoG9iAy3eUpwXgP/oj1A6BC/Ib/0rCFOjfiAZVXMj85ROf1EE7NhMojqAi
HyB0O7rnFGTkRh6wtsS8ArR0wMdrQKDfDxuVaDo1cqLyNXUC+90sviVrEBuHdOVhE4YOIgCzLZ1W
9mKB/RQyP7QUw6MFgFEIwinuW+uWwZMBSDo+/fOuIcsgjqQaDf1seT8R0ndDjlC2V5SZ6Y2YhDxN
Mg42it4rC0fmaFPgpf0K3mExpap38hg9Xd0jpgxufRWVG/hc1Yfrc5n/lcVxBbwBYE+41HlJB95/
nnyStq/3Ve/lke+7v91eWMkBaoGBFmbDAXzIaVtvjLmyEw3oDHCNiQwuW+L5ZA2OXcAA0yq9+d6r
M0AFxZGdjdLOoURJ8H4scPG7PlF9nslippgXmFQ+oKBQrZvP6F/7v9GxrI4GvfO6BJuTh0xUwOWQ
66dxAqKpfmR5sLXCZlTOcrIBbW70v8xjYDZhOQvHQ8/pyxA3kSjLYu0QoK8YfBwgGH/uo4km14zV
eLDTKsfLIAlL7SUMiHd24PFnv+WEC/eHjuFK8q0ktfqhyFArzgkXRgOWS0T2qU8TZGMzQuvgOXW6
zNqFxTY/c23t2VNAM6n9qHz596tgh65uG5WUXhzr4ycfkxfMQ5AZBNEixWmgeI1dilb1z9dXf2Wb
zX05APs056Dezuf3r8UP8wo5NwMIuwaP6jENUERHGsjew3p1nris5MaFO98qy49NgZJGJNntzBN9
Px71r5boGSx5NITmU59rzRsyXuEe4QRkSGs5vYG1qfYIQOUb+2zl2JJYcgeZ5A2s9GKbmaVoSr+m
Adoa6JEbSI7dmIE53FxfT21lQRmBUzTfDsiGLcLranLiviotaGpRi2qJNH21OVuxJjyr7K2ADVsk
0w4DI0U5pCgRTXdmw5741GJAmuxwU/blrzrANODERdchdSZqAfSnUPrPAitqY+P3rmw7bkuaajN9
6ZJThOUIvsV1TAcPxQd6w1b5OKYpgvyd1JN2F9V+6hWDTN3D9XVaG5crGjABqGchlriSMtbRjkH4
31MKuzynrYyejLrAD7hLtI88kw3yrHX0en3QlW/zpzBO2W9mSC6b+103oK8+Uwh1ZyrRS1RxfHI6
5zi0xauP75R3fbiVHYfpH51Z3leVlvTiSNd5ohodNpZe07Sof9idizWDUaZb2IyVJhaQeAo1hDKY
a3BRvD9Uk1nRC8TQ0jOBQ0+HPtCjHznlpVnoNx+xRA5rw9NQ8+3AaSTRJxX1dXHTGZWJ6bkwxh/X
573ybW1CGp3PRPAG/vD9zxn8XEFdVm28CLtNrLzTyH4q2cc3shXFXYLSmDhqaVj8e5VljhQ5Fvr8
bS+aPVOSqBH9CEiFHbLgvo+VYpoEzbkjLDhen+JK3IgQM8UPEluqLMvUY3RHEtWobLxiCrW9GVja
rqpVd6/GkTwNeunfaL4qTxFn6RTirPdyffi1TIxNRSuJu5QCxRLNEU/A2yNRSg/1jMk/CLtFlSjH
tOAxQroaZaeuMlEZsnk1jnqUGpRYYy34ooboAG/c6CsRnk0MSQQLZRAowuJeHUixEX6EvDNgP32w
AOhYO0MZ2vrQdEW91WBfOcLc4JAYOFeg0ZbPJMku6C3ZQO/qC0B7MmzPpFntzsVX54Bgfr6R867N
zuaCpJLB1yZSfr+XQ9zaSt2NpYdsM7ztqtbxFxryMfiGQ0cjPl7/riuvIx1Z0jMeKrbWcjS6+SVC
irWEUNbKfatoSPSbWuG1saac7AG94EGzzacKQaiN+9gUTOT9w0ytZQ6bmebcoF18RrAtsV+kcIgg
+SUc1Y5Q/aCZbTbtqGGo9L9gj3yYUqf/5MYh5oqF4YxfkAJX+gMwPp8Su+P41jGYJsdBF7pUsZFy
/B4NvV42WD5M1RDtRhwVtAOCUGV9bPoU/bomAClz4yTFMGuqT+iDBrqv/c5c/GiQdQxGe2f7pf1J
Kxsl3U3ImX3wW838ndiaEp7MgZaBp1MweSkCH13grs5bUB5N+8nt0aA4uXA1UAKUpqLz8UYMKzu7
dzuE/6wEPC8GZQcTYiICO6Hf/y5CNO48eHvS3uMFY+aHGrlJf6/hHzyEOzNDgnkfVKFlbmyzyw/P
UQbOSa1MIydbwluseITrhxqbh5J2aXyatRjc31huteENaulAScKshm4Sc9/6O0I2sYV7W/8BxEWU
LVTtAt9XBSE2b7bCe2wZMn6eGoA1aBY31UNANHdDwyj+ALKj+ThCKv16fddfnmnipbnfQfzBpfbn
svsrBo0aGm1Tok8oMPMmqDZSoyrmcrseHZXT2BMWXR/v8kwTcBAEstSkOwjOvD/TaWKHFQ5AUA2M
Jj9G6JkfzVr9j+zafn99pMuX8P1I86H7a2aDEHmEh4XqSUzQj3JwW0yZOiTxeRNPIsQQyBzG6ub6
oJdhB4Nyih2NeJ5S1CIClfEIJT1kesKngtpHunPbDUm9EdzQH768MYii/xSsad5eXPx5NvaS+snc
Mo/z/lXvULz97lZFov8obXgVd6oRiv4GwhnG6jKqURv3Ub1GND5FZvFoNMKtPEKVhJIUyLV4V1qj
nA448wr8f4tsMne6Jstql2IWNmvolWV8F7spFfHASsoWCR7gtQcumrbymtJIu0dii0ngBuB0v0rD
hxwbRpVEiTr0JwUzAA3LzCoZ7O5QhQ13q9ZoEh3w1MdwOMDhroNIM+rtoxLaRKHgusPhBTyQ8tmK
YuQxgzRogzuzczCaw3A++O1bdmIfjBLB2kPVRrQdDStsdlOP+OB+wgk7vqHoX36gnR2lx7m6NKHc
ElkfDRolIcojMn8rCBJPhulrTw7498eaH38nehc30yAMVBwsMQ5rDtNEKQJ17jiu7uE0m1SdUYB/
1aTmJPsQX7KB6UnxoZfaFH9tJizrdpTFJWV2HydVnsesLr87cevUP2VaUBRF9csN70zEA8cPk6rE
r3IcQ/9QVU1fnFA9dW86kevyDYuc6BPaoVlyY1loRZ8dzLyKR7XgyLzl1ARq5quUAVaNVgOMS07i
E8r+yHk1fRunx3Io2+IxrmCn7dXBdKIfoqE8ets4NU+LwsLoey2rBcKGZt65Z2wA/Mjj8CIgMmG+
AZG8lEjRJ7U23mIb6zj7PISF9zGVYLIARedYSjg4gPjfrDK2bqUUeHtRGae2r1Pu/aqYddNRD9eS
4SWdSuEeHAgw+kc/io3yCPEhS/Y2Es7Oax+AHryfKiCErxaK3MWPIEkUbSfsWp71Ggk2av2qPeyM
GKHQe0X6Qb8bhpboaqJfbdzVU2TE5yAravKpBjD5Dl1gRcMWe7QiDLinqjmhmcirlzo1DQA1NvXy
S9dEdv+lMZVG7NJKiB9BpYfNXRHlOIEETYim0cD9q55HHEQHvEXmcM6VevHRNC2uSfiXtnrCoEJF
09FCo3fIQPge+BB5fZDU4iM0aC3NiI+yxjQdKN6U3qoFfsj7qTTFd+z2fIR1MdUDKpvK8QlTLfz2
nACLKhflZp2/WsNDkSVjhbpmHrb7BHTFT9+vLWpDSRaXd7njDr/cxo54o/qSz06hasAfPbRNxbMl
bIVdim9rhPMoMc4xxSXC2pFBYNHH0yzSfdM5UsNd29F/1iYgiCNtH9r7eIoiu5SFsskOgajV6JAP
SpSdtazVMrBqPuL9UenGrwWGxncWHm90xB0/fVJNaZlHJwaofgu1pxtvS1eLmpM92b7HHZz0H8kk
ogecR9TiJu0tWe/x8OZg2eFIZ3EIxyy4VzXZ6+c0VftPKeJLb/Dfcdo1UjRI95NpteGh77sAK51S
iRF+tOo22fsNOqE3uA9MD2PtVHesGotO+5o+VkX/KduNjpprxyl2MX4EiWK1r4Mqa/sXjI8WW9qm
xfyLd8HHwLoWvL2jmc9GeuBBYHLxZP3K8frQ3gahdq9DJPNHLRXaZxOmTHAThWnk9UOTaYexwOgM
0GJV1zf8E7rXOWReu6I26degFbQVvK70Y6hVzu3LOb92L8qvTlKaUZxGjufLKKiI5kLnZGTC+GGg
IfcpMUb9e2ma6UNd6vVDFAXOqQmE1e/s2gy/B10++EdcQlGsx3RA28hJV2IMVIPQGID3Ly77/IoV
CWdoFdjqvl/t2fblaXDd4S5X6/FO7XLz319+NAA5eFS/AUiL+ff89fLLAHs7WbIWMXnhU42rxrDj
FUvPPns53OWR5b6Mhd++/vPbD3hUIyE1qSVe9ORxHEIlNxltz0WX4kCS2t37NO1O10e5zH5ZQop3
gN6pc2nL1kELMlm6vmZ7Sqq76Y6k0MdiOu71Dzmm8691FeZ3hll29zgM9s9TPVVv13/ASgSHxpVF
wUNADNGXJXhk/GIha1YXKxl5aHRAiGUAPnbAK+t8fai1jaMDQCQ0nvPbJeJAhZWqDq1grhTHdj4m
3qRkPAoozbsfNFhQW4nYZVQ1F+AtiodoEFxEbyJuGkwMdNvTRPjDCKzqdkpd6zn1J3VjZitxostR
pY8LNIXq1JwS/LVF6Y+LhOsE4F0QkhylvfbB7Prx+fr6XYbAKEbQv8C/E2YV4jDvR/FHS1SdNjie
2SjqXRwHCt6joc0iyvJMR6DY94Ldc33Qy/0BY3wGyM+siJmX8X5Qa8IMPeko6Ak8lNBkxNeBBrIJ
Ir3Tjv/NUPRs2SH08JZnAQuPylf7mjLXiIM9cpD6LjTM8SaL/XDj2F1+MEpO4JToiXK2L1C3WHxF
IYGd41Uh6PoZjf5A1Ftt1CAuNzyj0ApAoQakHlWW92s3pSBr4t6wPW5yXz2C2AzSnR6YNuZQCibs
6Fki2P3vi+gCv6daSjWaV+T9mGrccBowdEPTVMwxFadA2/MQK3tLVv1Grv2nlLEodfwBpvBSsUNo
dL0fLcO+FSUtx/L6ygmUPZZK5gc6pKaxpyvgvsADiH/DxDNxSQSwXe5mrkS9b+o+t7DZACG4o5Bv
lycEWJXixvK7Xjtgex8np85pcVjAXrl2DoFrlfVjn0nREsqPQf4pUGBOPIzThDYKtL7ZBItaJlYD
SNL0e4ABjtdN9UjzJU70NzAkrdi4Ny93EBUGpK447C7EkSXarSq6aUSEyvZklcfnEFfNu0nN28P1
r7nyPKAIOLOhUKlFyHKxvq4bdaWrcIUViC8/t2OdfMMesyh3upCajq2lHd7mGYYEO1FXxQ1+bdWX
f/0FwNItVGQRgUIcdNl1bpomlNgmmV47G1PsEP0JwnNfpTHQ5h64+mEYdAdbeYJ3TJVBeR5o6g71
xjr8UfR6v9F08ClzbX6uhV9ALtQmimsfYT9P7+1cHMCdWPmnPinr9s7JKZHuwVW72T4lRXrpMDdt
MJFSsYyGvB/JbyGysv1BKhhUnWGz4R6mIuFa3VVxb+vHUemxLNJwl9xiRl9uEnYGjWfqkHMfeLl4
6WQrJVvXoGihTcco1jJ8xfDQuP6JVq7o+Uyh+0Tdi2M//4q/Xp8e/0+3jlzTy2cXZpnQJNiVEeds
qlKxJV0077jFh9CR6ePWpGw8cwreDxZjwSIDFVaEQk68b91h/NpNvR3jtxKOjwZBarVvQ1u9j3S5
qWyxsp46M6Qxo1ItYUnfD66rXaAnFiD7yqZsF4xWspejufU4/GEoLOeIWjOLaaD5ALT9/TDIojR2
XbWOh2CtfICMx/RGTNSfGqEgS0deMioU1lQpKrJ0jibUl4SsIMkVvYfrrwYahvfW9AMGF6g2Kq8B
Z7WItWKHxoLMsNKZchxEqOmnRyeJ69tSguveY6EaPVT00kEhJ239zeqIOHCaCp22O9i8/uoRJp77
5mgSwS2ccvUPbkaWT/onlGKPhA/u3PqUI3aLb4T7zzferIY/FzRBn1MSW9xFWZf5/MfY8Zy2SY9Y
WetnHRjOv79f6D/SA+HWoXoqFkFO4aq+FQxkFxHU/P0g7QSzgRxrpWrcer3WdhN0JnTF1D8SH4vi
ZSdSXlE8LokPG/VADdw8hATrG9W9tdP59yiLCVHQiyvDSFg2EU2gdsrsFAx+9xLjKbQx1EqASBSK
ssaMwSbyWHwhv4/SMglCx2tVrceIecRukhcEz0tqQ/duRbMetry9ESGuRDnQlziOM77dEUsGkz9J
zMg0ipdGiA+NmU79Se1xjqShMBxrzJQer193a5+Nto6Nkxj76wIWmKn10Bl9b3sJa/lhwmt7D/jM
2Qht1tZybsFxsxK6sY/f3wFuCmIo6tBkowLpfiuw+3Yx8KSuMkzitmx6xcNDqtuSFl/ZLPDrjJln
R1B68WA4lPjSmnjGSwfcPqJSCTws33COc0NnI9pe+Wzc3jTiSHLhni2zCW53cHq56iI4FebknIkp
3hRdGT7Q5Ukf4FNmG+C8lU4rIDlUgAHt83LQ9H2/pAP+DgGuhL5H9Td4QGLL/gVQUv9Cfcp9GcA/
HvJEciFOiXtIRGY9VXHhDxuR/2VEBfgHVW7EPixAE8v3i0inQBSuCG4Li9I6DvBxfzfF44BUCQIF
ryFhnYttVZiEe1fkAUG6lpfRxiW3svazAA5WUsSQCF4uVsIOM3jUILA9qanTuHNVJRtBgSrj73zy
uVJDKyw2bu+Vd5uSjUD6C0AByl+L/WyYaIiGg6tgozNF3gB+47HALm/fRWN9jsJq2OVuOO06Moqb
fz6vkNpnVCbcF/3is/dBZpbuRPHStKX92FtYqbm5m26c1z+X2+LRRqsNzSSy1TlKXDzaMSzSYHIr
BdODQdXwXUeUqtPw/twlPRiDHVhu9T+qYiePMaRofK3cMfqoYj36Q2iTOb1kYRL7O4vgMCRrMqfh
QxFlRbYDX466bKlVlrZ3lU5izhIokXaSUrN9LJtiFQuhNnApdGI1Px07mKz3DcRKJEvaVOthN6VY
hIXW6GCtPkZ9ct+l9Bl2HaB181wGgfYCjcHtzxroanobQac/N33jf0GqJ3qWdZ6KQ4JRd3OklRLK
mxES7NOEBBYY8X72A5fk7sDUx8rAhDaZ/Ya7yBg+WQnk/X2CCt+AiXqrfcR0wsKxzMzS5y4PM+uA
h2r+0hGt4ffolEQa0lcwrTIjYKX7eshq4JiVtJtD1rlltpc40Vk7GWgYzpn0h555Zjqg/WVYt7uw
HSp6OcWQP5lFiGkTdgxYiTt5OojHPEZ1CMi4jn1qnDjjbU4y+jszpfjdBgC8y5E1PvZBm31HlzJx
dwPl7Gav0rj+CdFYf6mzKPtJS9P/1tZB/eak2C/cxm08fYZYhS+ew1RrdDda5x4eLSyu2FbSE45h
ZJ4+9SFMMtGVSuG1xY7xOVNsK9x4e1du7jn6BoBF43nmgL+/3MbWaXStbRXI5tGXcRAW3YFac46G
kUcbD+DaUEhJo5BBHE6UtIgoKuyO+RkEKmqeD09orxSPOUZbtxFurxuPxMpbO0MaBcUfyAEXby0N
vtjHR87xJB2Tc4LP54cxxjPr+g2xch06MxXCnFF+5NOLtbPwlsLG3nY8TEuUr3zA6i6MXDWCpqI7
pEyFU3SH60OuTQwcCsgfUFUqwcvic8VNENPgo0wwormh2F33kAqIq9dHWftSxH6sG+XBuar1fhQn
7LUqAi/u9Y02HZIuGw5G278BJ0s2tt/qfLhhIazPhFx9fvb+ygENS0ktK2Q+NubUZywo8Tgt/a1+
+Pp8/v8oxmI+CizQPM0BolHsTPcJ0hc3NI6ivYQAe76+dGsT4r2i7D8r3aBx8H5CuN07CX5+1LE0
POsbyl2/GsWOf/7zKLy/syPezEy7qOLghuykSh26XtB02VFvi/GkFUX+76cIAqHKowSmjpBysWwx
2g8ZPncuxgCRo5Gh9b57xmO6lxuLtvJ9yJgodc2qpbMWxftFk+rkZ1lT07Mo2/Yl6WOAAkJHQI0u
ehVsBDFrgxnsNPBVYLou+AjC7yi/SBIbyBj+AYo9KNymG3YYi23Zwq0ELy5QYCzSaFHYZLrv5xVY
OZGLoBeTUv5Q9lh80h/3EyfWd2OhlBJAQOf8zEMM8TTy7qf/4ey8duQ2sjD8RASYwy1D93TPaCSN
JCvcEJIsMadi5tPvR1152EQT2l0YNmzD1SSrTp3wh/ubZCc8IZLMp6PEIXXaxopYQ76qWOi7Y2Vd
uNIsYQo6xrUOxbaePyJqEh18xr3HBY0IB5eREP/f7P0lpxGXAs64oAaR/QT3i+ft0IaLz7gvf5Zy
MJgwMuTndhBI5N1/2L2vCk2CASkqU3T8t2sjTZb0a3UFvHe5duZgkOoYwnoD/ENXD+LjziGH3qVh
d0JFgKDWZrGWABIuVmWByovMQGhO8WwXan6wyu0jIUnB1IQBxtqp3b7OQevxV2zb8OIAd3gA2dC6
fRtXbyfr0AJkh7OGqDHiYwYsHYeu6eaJAJgqTKnj8FI2NHp8qvQ59te2UUIbQ7M/UVKI0cM71hz9
tivayasKPNBdvdZLnHF1nfwwsKbWPILZ3u6p9YfRqoaLAWdtqwAiIy9ktmWy5idLFJ3oe2Y/0BjV
T5gQKzVKe22ne+ocicTNK5xRg/vbanf5FUjFZIJguz1Dk13huSEr4SXpe6Pw8MyeB7SNQH+6UtRW
j8Moa5/BReZJ0I3Imv11hqHLpHk0RpDtJlxtAkgl8MXEbiNEGxzWjy45jl/K9RCUoaO9FFF2NKrb
qXW5UKirbaRjqHe35ZYQTcNktQovsoab+qB30EmROjDPc4/daa90cmAoKUYgtT2+w8IYh0l9rF/u
v/S9jU/BBYKEhql1M3/CbGFoW0dIl3gaNW92JpizeVcGamkZB2fs9iSvFygtU2LGymPfvGAra82o
Givpok64VOgp9bSlFtr/sYuYUSOSxsWzqpW/vgespevrsrTXt5rOJ1nJcXLsyjSYMnSketxT/Dwb
NT+xUHC8/yrX//Lr6pL7G6OIVU8TxNS2yRX3EPPCRQ8vSP+aXmNq+puob0rPlqXyrcQE4uh23RHM
1qF9r2eVNW+nvZi/6Xh9dc5lAR6y1m1Fpn5DHixqXoxhMYtTWfTlZ6vrtE/tUOq5Z2Fqb3llaCcV
FtWV+D1A3XuvVS3dnfsvYy/KgYcEVL2KWoDkXk/7f7JNI7OXXBY1kIzcyIrTMGbZB9lMVfRakeb7
PM6yUp/gjpffZMmJdBd1/PK9lliq8MfeShevkWolO9iCt50dIKikI5w6Y+0zbX5Um61SKMKyLmki
v8x98VShRH5OnNa4zpGSB6QH/2KzvfhR3uRf7r+R224h74H/UcOgFnFjCWiWaqyZBd3CSDHf9GXm
Z7HwACLlz3kVA3tDavPh/oo7Zxt0ENa3XJs20xDt9SeIoiGTtKZxLk4YAwB35CGIc0X+t1bmv0c3
0NklqeQ6Q9iYG+T1Un09w/difntJrEL1NEn0PpSv7uDz7T4QTJN13ono1jbxyBKNJJUWzAWYHn6m
FH5UGFANPyyjRrHx92/PgObOf4ZJIWn560dCgErVw4kSOjIBFYI9LX30cAysnsOjGnDddpvIARib
gMW9xwBzOzaRK1jrttQ7l8Iw+uShG6CQueGEO4aL79RUebKZgERXBzv6IOP6eHRYdyIX65NmURPw
py3Ah96HTYpFHJFtafFtiAHBonWNX1lD7kFaO5L43rkJAILzwBYDW+gsmxgN/1RV5rWY71tjfEMx
pCOsnxzNPPeeimYLJC0Sci64zX0zDxJzAAqTSzQ7ZnI1IqX6UCQaYViurbAPUBr6e6w7UdhmmIsk
wQ6yYsRVslUjqjhr1H6pciue6mIJ39CJy4+onXtnAXFZ5GBovOBpsnmHs1T0zsgevUy1PKLtiuSx
oCfpyTGqe399EpgOItwNyGAVBd0sJS8gYLTZ1C6xBYo+WEYmH7TMDOl3HbdZcXCB790ctGahWa2B
C2mNzXJZoyzjgmzRBWRn83ssNJTAwB3LmZvm1Mjneamq6UUT44LgfiRQhxkc2NN+lqmCLmwLmzWY
5FrOD+73nV1rA4yhBcVeoluziXGonzRZEUHhz3VJfF7k6PNklNLL/Xe9s4izlnWUbyhT3UzK5DjU
FCybzYtSq5Gn0Cm8SDPo/vur3B6NtaEFVAMcO/fzNvVsw0bp9RW42NtV/V4ye2fGtisxgeAs6fdk
jvSDYHob4VhwFVClkWKgfbE5ixkyl1arILYHjy9835l6cZoSp/5QgRtxlzkevsA1Kj0nNdqDpv/u
o64XPj08oNnbMN4qYael8mABcp/mM6ixmmGSZnoqhFsmkdrfqyIg4G4w5OTeYBB+E3Uyx2TC3wDL
DYfpXE2h8iCG0frrqx2tn7UZpaJGTA642Yu9isomPSLrAnkZnpesRU+lWH446lD9/ftDspRG0brr
mbhvrkHd6odMHUFkIpmtPqu9Ayy6axGdFZJyWuTEOOhS3qZJTBoh0iCax8QYud3X166whjQ2YV4B
IUD5PDUTEUwoTXiDFE5XKdVnD9WevzUu18ENraxsk9uIa3g78QOY4ahLWzNTFY7pJxUOIWyoOljl
3z/dP3q3BxzUIvCFdcLmUKdsurCAfXrWn8KHyUzi90M7iotdK+ORs9bt9bAuwxWL3BovccsKnrUO
gUu4fQ+VrUu1JylK5UNJxIZXVrOjEcDuYvS9gNCuJ3wrkIw+sk5oLMKHWTbzc9vXWDKZTfgQK80R
0vvP3PNVroRmJWN9chKa5cYNfU3B78wuTBFfpdkGlxkjz2EFcp8hhCRmvfs5F/U4+RWy66Yrixwt
ot7oyu/l4qRlEFlGiXz/NDWfS6Mqfo0lTadTv/RzRachr37ErAtXrBmb0NON3sq9dGnAO0+aLVlv
tYhvprpRhGWtmy+pbiF0lPS5V5UV8rqFijSav/RZFPpcpvNnrQmbX+OcpaAaAXb1yEcB6CCyzwgb
r4xWT0ONi3+4lGMZlL3VDV49hs1bQ1pocRVLFGNXuWjFZ/4FFLIWUQ6/lzQSD+CKDMWPS0fBrH3s
cwgf8pK9TIsNDeYvN+z6wlcfHSazdBq3NRMMxKIMMUG6hlMb+Yx6ykupAnC4v8rNFgJkywnkDFJx
gSTchBk5lpAo6Cbp0oIJ+6TLtebni9I/xyF3+v2lbk7gn6X+qEWw0g1c2Y6RgTAM0BmWaJNAG4T6
uJTFEYhgdxXuAfpJa1tgm9Mved+b6HvQTBtz54yEpBSU8NcOnuXmdkOuBfmSVeQTosVN17teHJEO
thFeGC6qQWh1uadIavIldPr0qospOTI22PlOdLkRzV2Bb1zom4uHUVhrLtgUX/H2Rq+2la1zCBbP
jePhqCq6BXTycLjNM6VgirkK37++CiplVhtgmdJlicPmE5Wl1vlrM+1J6dJlcGluDIOf5H0+QnVc
Ro5KbHZXXAOjl1RNpxe1nOQPk6F1MaZ0k9S7VaWmdsDBLX8wehZHo6+dT05UQmdljbd8js27URYz
nTqobBerKNP3suiTb5Ar5QPZoFvrFF4LSzDtYAwKPGdzQypRJuWN6UCssqWEIXwcjQ53skaJMQu4
cg/ZMNmL24YJ+qwzxlfSQ8TQHptwpbO/F4mjxe+1MpIG5N4H4wtmQDCmYqSitIeszMTsMn/srGCU
CZ6PA4o9mWfEhojfK+GUGYjFFGaKhqzaGWcpSaTWg3WQfS8nfZi9djDAKyKLWRLhkBfUAsPqm+YU
a+jT0eqWwVqAM1p+0wVu4L6FoXpkEr33FUg1Vf6gLkJm+vWukYxUMbAuoI+b6jHBtpmvWthAKL0f
RfYOwgruRj0IpfObKDK06miUfRleGl0qf/aGFr+plXzSXRP1+r/GfPHJAZitVytCnM62JFIGRD5o
z4eXPB0yaIeL6hpqXjyBpBuC+891k6mvS0GFoVNFz/Bm6o2Keh9qIdOJOZl0bzTRfSiy3A5meRme
WhpbZ6nETaeZTPPX/ZVvmnOsvArQEVxo4N70h4cYpUrJHp1L4wBRdOs5Mx6SgrYAwo2NJ9noMapm
DryuMJYALkB1kHnubRzQEhTuiEIRcjYbZ1QWmeu0dS5GGcbXMTYXDzWA4nT/KffeLwgGmaYt0gMw
5F5vT8Qyl8EIJeeiWwKJO1Qbh3NuxPnXlcv3IEnjdzFarQco7687BrxfJk7rdcSUg9zw9cpSBXgL
s+3wYoyLdq6FJp8nUE6gi+vybzsG5O+cZU4GszR6L+ur/k/zt9UHFP7W/RraInsqVbl8LJveOol6
OKosd74aWxVEyKpkfNumm9cWHZor0RU58fafRotWxmcxHMj37Xw1aFVrXcJ4mVph8+7MCk7JpCNA
pw129jtSh/FcDjBsg1qMzrdFKTTimlHG5yKrw4Mds/eEK1HnD1x3nRS9fplWJtl2xxTsWle9cYZ/
r42+rMO48u/vzPUZXmfWAJ3pBVCgM5OiV/16HadbspKxQXRdYPcF4MwflmIInKSbHjA0ObLW3nmj
K1UNmiitDnbz5o3O2pzoahwl11irmyDPLedU97OJo46ZftIatbmodiG+dBBIDjbnTYW5klTgyXD8
CHMM/V4/55RVDiKUIrnmJhi/SRmMc5fn2UcYs9pjvojf8OPDg4bLnwi9ebmAORHgwqGCwdQ2gs+F
CczQyvMr1IQ6DOgtS0gI2VXUutZo91PQtVWRnrokrbSHcFLa4VqAaAO2NsTR5xxL38mdUYn7CZNf
NdxBT8o6oO2PbYjq9Iabt1XbudrANnVbXYrOijSZmiscYdiEMUN+O8Wakl/FYHb1tY1F2LmV1eGb
nqB++a9dzHAJJCe5DHUvVLeunOQZbG30xcR690sYyePvJJLx6IoasF5u3DnqT/AW+dcSp4IoMBED
ip8NA0veLjP0Fwa0y7PFhoWsv8jm7CG03Hy8v193dhAtiVWAau3u0jR4/R1rJrZKpCTJVdZy8aYJ
8+pDa9nzI7Ix8jVO4v7RMFtbooJLpf7gltzdQ8QcamvQsje95cYplX7M0UugP8/MrViUTnEL1RkN
ty2i2jyPM65x3gQfWTsIBzvXJAU9C2PbSn/kDzPlP7EVrZgEDfUivqZWn3fnfMgiMJRtpBsvVdaK
Nxy28YcEVvstKXmvPqEry0zt/qu/7dFyhv7s57UWIDCu3+Y/PyJRtLwfNd79nGZd9j43SBnAUoIW
gMRCSHR71FwXT8K8+Qfs+OndhFGS7MMvbmNPaazhwzJoqXRQDd2O1PlZKCuC+Ud2EHrOJlSa0xhG
bUeYrsq2HQIWamtvaGpYNRMDUMV1CiUxzooy1J3Xzo2Ru0Zr6qVr57pyUNHufSfgzIhZaUyRblAy
eg9Yg1ZEdFXhIfrriDVI6zl8znPwXWFhYg8rlaWfTDDhMgbWP+9/ovVRtwEHsCQzR7Qmb4uncB6q
UThFdC110bi2NBtPnJDo4AzuZMEom+OgAkKOTbmd6c821SckL1aJqHKBXKHHwiqnsVmOwvb+Uuvg
lrEySPHNcacEbq3QybieMtUJun7S32upMvroZzQHp3t/KRr9PBb8323tXkc9GVQaRde0GDsstWTd
L8plcfuhP5pI725ZSmmsvnDgXIFOr0+SGPO4rPBdvORlZj6ieVMGUqgZHzWpbJ+npEKdTC5zT0ad
9NRNCiwzLcz/ub9Xdo8zbIOVREowveGQNliaJbFCEtUrs/WVEWtC/t2I+m0r5ykqKjjWFucp0+NV
c5zw9gYjj2rxq0gbv1a6IjmuapbakR/2XpBlB6+OGFg83UBj5axYLKJIdOVeHX6gAT8Bo88j+ZMV
du0jcp5witURB7r7b+NPb3RzdBCsogqiFsAKXddefxLMLgeml1JyZeKD+H2DY8uPCkz892qa5a+l
2jcvw2zl5YuaDhWqKY3cyy5MwxRtn1xQEDtdZ72gvpN+WpDwzd3CWqTvmBIOpVcuvfJRq505dpOy
aQZX1kZJ91DQUXrfNuOZjoZUi9NQ6Sp8c4dLvRnrFiZgn1ofMGPIjasG7xCPq1hgmxsvcfuN0UmZ
Pxa4Lf6L4/BA1yG36gAruj8weSR2PNSHYiDzc56+pHPT/CulSTV6FRwEwPloraDLVMSpFmRlFbZE
xrn63tpKpbgo5zdowqVa8Y6yVKq+tLZRPQJObbUP0TJlQaG3S/vYtFP6s4lz41cSxeO/Bx/kNpS9
+h6bI1JHsz1nGrtzNLLv6pBYwSysxiv1bHn465Ug/AOXh0HKcHUbY/qZom0kB7vOOoA7Y8AwrBwH
yy+TyXh3f6n1R2822TpTWU06GU1Z2xKpbBvEn6UuuQ6VUz12C6oMZiUq//4qO5EM5VHqMGZuiGdv
L0QLAC5eB1N6pR3ff9bDLHkunTA5ldj2HKS4t7qogDRJcEHVAGTgrzYBms4wWsJGlF5HyWm+t6O8
fJthNf4jozvzoa+78e0o6uK70gxJ/ZDI8YjB06j1dTDqdvjt/nPvhA7uXd4sLQVkPbZTq9gA3Tw0
5Cfg7sSz3S3oH+EJc2LabAVGlapfHCM3Dz7pTgFl27SCiBqgY2/ERISTS2VTKfG1QecrgAgBsQTx
5eeoF52HeUr06f94yHUISIt0h6eGKFi/RDzlNU0S+lurUvqHSCkt/jJPwq8gD6bF1emAaQcRcm/v
2khnMn8BsHKD9iEWIivFvPgaU2onrlbaC27Ysf1y//lu8W3sKGqlFRNv4HqzvYdnbNE7S53jq4hD
6NGAE4ePsp4jGN6FOpJrdZS/k+B//mzKcLq0Q50j89ZiCxuMxdh4XSenyqlZhubgQ++dqpUXCYmC
zX4zo4xUaBqij8n+VSV7HiVrPI+h7TxlS3Y0x9t51avYH4UqecjaGXt9F+XxYJZV3cRXNR7kb5ZQ
tVO3wMC8/6Z3jouDuC0cCoIFZmWbo4uHduMsjh5dG5ULZ9IWP+lDb5bT2Qsz6F49Gh5/H5mAknDN
0m6kvb8NteNUovjZ4aFaGnnu62Ykn00FMICJiMxBVN85l+B6Eb3H74EVt40NhMxSSc7H5FrPrfQ4
pHb/vCSpNHs5WX93KqVK7Q9OyM4OWTcu86x1+97M5wd1Ma1CNmkj1lpx1q3k69BI1Tu1aX7d/3J7
+wNXCbgpoNeBAmz2x5yBMhrWI1KhNfwWuNB3GbjBQSmztwiJN2hlJEboIm62B6Yyo7bQiLgqLSY7
EwqicRBrujiige5tQwLyCoABhXbzoSRDKZO442H6bvjQ0IY+M7u2TnqXJwIio1x7iYBb/X98K+pF
kGLMHW9x2GaJHgw2fZxmSQ/fiXosPFvBF8as5iMH5z8Ra3Prr/x3WnnQsAhum7oZxobWRmadXyHx
TuFJ7dsmfYtMfv9b6AbKj9BHUGibukj3NfqNlssMo3tXozYBeHaJv6bpgJqklYT19xao0E85ivoP
Zd6huViURt24o1NbRwnx7ec3mMusNzpyxcAy1NcxiBaL3s7FnF9rzcaHqA+VAK3h+qB431tlnZvJ
a4fsdm5jOz0JpxXRIRvLxE/RRQnmJquD++fl9mCyjTU6J3xqiNzbJKXu4ynuugZJxsXMT2z4/CyE
Ul8yAdvi/lJ7D0SPny4jeQhtqs23boSdqu04pldLAktf520diKo4EpC6PTNwp+jCcFwUmu3baWAx
d30RdWl6lTv0X121a5bOQx/Deht2TGZdtZ4UEQxATo6gGH/qoNebmYkUV/M6J4IkuZ0FmxQ0KEsm
xRV8kLYmA61qe4Pai8mvsQWJ3VRZdGek0Imq9kw/1jRdSZ7k73Wu9p9K5EEHf0x7KJXcaCbDpqEt
fjZFp2Ai1URoGsZgAqInp0piwK/AxH/RhpzeGuinmh6kCP2t7sTJS6OY6KU0qiMK164KbfKXTsnx
/Os62wzQKtWAlMeROp8ZrpWzl+QLyu1GONg5DOZWFzC0laLzbLFKs+RtoSdeVcv6P4tWQZceHIOQ
k1YzRZieCxsxIYO/fX+v7G1L2EcWgg5kq0BjXx8xYPHgKTWVK6rs0nOOx3egVnXmVVbmHATzvQ2z
cu3h/4LVuRHIqcM5HiVtSq4TAqcuiFXzh54JcL7WID7AScGebWr/GovLJcg8lhhLJwwl6E0IGfpO
0ZqMVBXkiPLQzhBe5MrBD25SJR84Z3Nw9m6bb8BVKKpMCiwwzTddlVZ0KB2V6VWxKyP3kyzWf6bC
DJWVDJihFMsNdLJmpxwDEC/WTzVqkCm//03X8709Hqi6Wdz+zp78VxpnUhsO9KfrtAy9IZyjj/SD
88d2Hosns5Obi66KHlkZfv/B2nv7iZKPMQev/RZRLgBizerI2mWeO96Kf1w1lHVUcfOjputemFud
zkxqAbrh21edSQ1lRsF+ChERDia7rB8qp+gO4vZtDoe8NskUqid0ZVB2en1A8llbOLdmdlWlwqvy
ojiH9MBduUHaBdjFQT6s7Lw/PIfWwpFHupXCiNI8k4wKDE2k9irKAHNkPqSg3z7acdmGwRoNJt+I
WnjH9kBHxRVNJj0NBagikSS5V0r4Fj6YI7JhXghR/TGVoyOxlD+wus0Go7u7TrCAgHJxbt7JFBHx
0DXjLotwBjgvwF9AwtCVx5apQx78SUFdUA6avu7fRuGkdx44r6EKkr7OP8r4L/7GB7hYHk05qS6G
KnerrLXQcShOUiswodilvjwkNgTEXK6rS04PSrrik5MPnm2vflAhQixTUIRmm4HNTIf2YBvv7C2A
RiiCWGv5hz7l669u0k1I5p7PoKAG8lEvdMfV0JE+0GC0VhWn7YtkvIpTJ0wHEJObF7loSc09DtDI
scU0XxP04hW3MpmPuSiulOIRQCea233SGMp7o650ydMyRghua6xUNhVYXoGa1zyGXmrJ5YcwWnRE
PWCkT+7Uyx1t1VbvUb0b7MpVsT0oTk4PONFLozIXXjTN9hvmVUAYZ7OWF6+Xs+Rn1uk9o8jF/FH0
i/ZiVPOouQoQucSV2zhJg0ydbNOPeslo/TaH0hUofWOq/jgw3qXTYU3/VEIrdG8Y5+ihqoyxc4tE
kb81dRL+KurQfFbMGRcHC1Dsx2TMtR9Q6BFq7Eqndh7DEvFmt6b5GJ7mbBm+iiUuJJcgjtJCHknp
GBQ9hNonK6JD51bjKAnfwUf5ExmWlJ0WjMYuc5bL/9phaY2upIvuR9EMM+cX7GaEFgqq6C7dhUR5
k+rN9I8isF0/2RDgDfKCWTsqOZWdW4HwQb5CQAU0t+2GUbSPihrBQKyXYnwBKcTkwEjzllGMUuhP
s4ZQOfSe6FRXivw4hZEqkI1XDA/Ev/48oobvtdIgvXW0STotdi9/iOZ2fGDiJ33R9HY6x7l0pNqw
01aj9AJXxqunO3+TGsxmjH0SAuYX0U7oSdNk9VNdRF4kF9PbtcH47LRpxaitK98UUtf7HcMXz7J6
9SAE6zsXGknenyoQ8NktayBStSIbZ/uC0oqmB040xLXfpG0jns2kcnpXohmdPWaOM6bnoiOlQZZf
ypKHNp2E4XadMzpnsGXhfNK0EeH8wkIPJkO82XANevr2E/OWuf8lKyLpPNSd6JcX7PFPcm+0OZ61
S4zOfSQgJU3SIFcvdW8P9anqsvFHkVt4GiDWrlRvbHtx3pjLbOq+iE3xLjWk9ItdY0kLg0TPCv61
qeWXd8U8e1JrjakrIYHwFVU+w3pYYp3NAfudkz2j4F5eh7mvrmOb9JgfEwknP3dm5a2sLfjaWQ4H
4iDq7WRoVEErBol4RAazSQaHBpWfZaqciyrj5duoReO4HcWgPyp8dylrGz8mJT9YdW+jsSxKGpDg
mUZtZ3lhtSKLhWRfYnQU3NQEZjJmReUndc/oq69yzy7a0Ota8mZZrcdH5MHEWWvnIyzwzj4jj6Bu
4rdASb4BvCAGnzIn4YfAgfPHJlueJXXqAgZXxnPXyxPy+4V1MoyjrvHOra+uIhyoVsqraOvmurEA
ODhavW5w2SlPYZvKXto4+mnVlDzfTw53epvcqAwYadnwqW96KlPJXFbHsOBiZ1P3HgUgzIlTG7C4
22oLA2OzyJb3aTLgDWA1MmPPRJv65GM/Sss3TUXloUFFElqWGyWhXF7u/7qde5frFoIQiSsl/01X
acIbZlw1T2xJ5EGWFMtVm8biYJW9fb6O2YhpsFluAGn8g6KYUQPAhDGVmISB8P04Z45Yr7neuU59
ZuEbbcTJUcq6fxEAGYFiAkz3BuoHhWC0uiaWLlGYt1OgiWhVdywcA5AN/0iHStDVCFgbw/xjMpLp
F/Gne2HfMIkts1nBXTjWOicwldBoHkiLM9UPrXr4PIOIY/JnpdLJngTD/pTi+eX+x9lJhRHJ40Kg
XgZ6uq34e2exWicGZsyRzC/pUsTnsdaLX+k0ZR+TQlIO1ts5FZBiVvUlOia3LcY4a+CRdKwHZSr/
mcMqabxq6MW7iIv+iG2wuxiNaAvja1QYtm3hDsF+zOpM6TJPferTdsKZBYXoB+TXjNP997izyeGn
E2VWVNatfGOF5hvCMDwXA9zJUxaUo6vZ0Pz7q+x9rRXXzObgcfhur1NYnpAUKi6pC3IgH3Wz5IFO
W+gckfz4caUe4er2XiAXB5AkaGg7PVToJwJLkPAyFWbvG2RTgYRxuouCxt83TgmSq/AXUxAF++1N
g0sPQ2vKo/XRkrl7go0qI7dsY/SVD8lBqNh9KsC5tOxWbtjNSL4bGW/2mXTR6yF500vOdKFT2X4r
lNhy73+wo6U2HwyDGSWeopTjhRDLyZJt2mnwhz9FYfLXavZ004mwJn8wpQRT8HpvWOD+Rqi94SXF
hid2+1kTHgYv48NkkVbef6ydYEsrBPWDtYhmbrXmxv9BbEmiU1OwHHDMsz4KWn1Jn+NiSH3LWL41
ffxLb5Xx4I7beZP/XdLeXKdjuRjZZCzORTETKGE42k0fKvRSB3K79mh0v/d8tAjAivxBOG+zl2aF
tsh4fFxq2yyfJVxpHrOm1R9Ls0VxdoxG7pPFOuil7T3haomxdlropW1BrPzNpWv70MZXVc6uZtzT
b60W9RQZY3WwLXfiCP6Xq5gWgEe0bTfbcsazVWk7srNqkDp/QYrRH7UOszw9STzKczO4v1/21luF
WFfsGGYB29krjOCwH0oUHbJ+SE9JNy7/jq3xVe869ZqYg3NQg++8SYobujuMH8n8thzzRElKKRcr
xiOO0SE2cKooMNs5Iyd55DGyuxTf6s/9ecudnaoEriIMgyvBd3zSSmN+ptNjvutt+EX3X+IOsMpA
+wyRLtQ3GGVvZwCGmeN0Zoar4qijnKa5kLx6KnV/Ag9xlhRrJqdfINNCSnsWWt39U4xZ6alKLT1G
EV3u+z9n78kZt5rgBdhLN9MnrWH9ylEhVKF0GsyQ3h5Ij6Qgojt7gAbZOY5ozrBz1muP6099HW4G
MYSjNcDnw/9sfqrbKnpQEkk+iSXKA9Ea7yapSg9AH+sR2LRxmMZzDzEmp2f6p83znxAnt0WOmP0s
XdK2jAJnLrP3zB/EgUbx7kv8zyqbJ6vlojJxnpAug5kmlLNYWbqp0yQuWtCAhu5/sb2iDEw+fFe+
1urgvbki+jBf9A7LtwvUDus7RujGZUR+wh9CWAE0JxztXYNL22MXTs4/SpPplpcsGhCuJvxrZjuJ
OiSLdUJBxn5TlmqCOjjVSM3qWc6vnWnlVydyjuwsdl8vsnarZA10/W3xJ8mpFaVFHV1bzZiudg54
xTbi7tlxiv9jQMc7hQZAmrRypDfvdgTJlzYN4FV7ioE+qk75kA/Fh/tfcPcgrEpvVPI047dXBOID
jrBDIMkh/h/ubM34kJgZ7oIp0rdDnrRen8UH9lt77/BP4AY2w/W01QYBFKRMFqK4V32OWvqBaoUh
LG8zCyEK33+83aVWIQniG3/aFiMV4TNHswzNaFh33jxnGGy0cnEJkWw7yNfXz7E93iBkEeaGNHIL
qGZqJiq5oXuHKGt+7ntbRmalz04Ip6Z+0Y/pV1pyxqcumv6PNjSgQJPkEwTJyuB4HczGCdEcBKKJ
4nHtnCtktnwr6eeDocNe+KLAovNAOr3Oy16vgiq/Mho2Rx3AL/ofQpIvmapmB3eAsrchKRxX9QEc
tmD6vV7G6hVGrA4yZZIwlshFlqoBvdoNs+Ka2FKJh9BatF8MxRieikWZal+08yDORb4YawtoGmqX
7n/n+JZjAWNd90bsVvlS/CuXi2gDuoPq0fhnb5utwsnUNTQlSGFf/2hVXeIJUqx0KQd5vi62yH86
paoFpjUp/8eBtYDMM7lDiPAGxYc2lhjlOqc3UBW2v8KX3MSU+3PdlcMpy+bSLaoqPeCX7X2UP25+
6LXRmbc3OwxEoRMLGZiXFI4Deo8KtpeYPwSZIb037RmaADSs/+PorgR4k/KUfte2yeOo8FdUfMqv
lhLpH7JKJB7q2+LnbC1f7weJnZPrAFIkmVwz9JudXaSLUrcp8DKpRB2JEYIuHrUkUp7xu3OwlDSi
4oPZ6fVyBtJ5VPjsHCtqUwI8TT16/9sIZaV4WuH6Gl2NCdCrqwgZrCSqt/LB69xdh3YSTaUVW7Lt
XOhVaMZNa8CMF1k9uoMxWqcRq/Yff/8uV9dHMHMy+dU2SsQF6hGLPtAPRB3pyoAZIasZECYz3vCK
1HznORHUQGw+jsr9vQekS0c+64Btu2nNqAy4zDakYyn6YnhhiNVA8xBHl/JexkM9jGY5ojMWZ3AT
BkO8UKy5gaYax6sM65I0re1DElh1det5oSM4lrUVFKlThC6UkHGiERqPzBoWrbc8TZRafZDM7j35
Sp4FtwBK8qYvXNlTZKQVjPtCl+fnlu4DSPzpKDvffXIKPIqFFYR5Q6YxckQRa0giF1gJysNEk/eK
T1blRybUCi2XVHCYRfQM4mZynbgfLnLnNH4/2s1Bt2X3l6zzdqwSgBXe0NtGo5cGDq19ySXUS/wi
BrYAF9xIGr80Z8t8QHaoR7hRbnCZVilUghphFnHSgBfYbiaZY3rwk3YuAAcUO3CVtRa9USExgFOK
2cjCSzYn+UmAzHnS0kk5rYDB/+Nrg0NbFS4Azt9oARdLFSIolrDPLTkOjK5JA2lqjog/O/U1colo
KJNOIGa4vdGmuQy1tsGLwsxATcVNHT0MspIB+xGhXy/pz/thY+/9gXbj1aloD90w4xyK6SqvVjde
E1q/LJCDqMsB15ghy//+LlvtGVdo0Uoo3nYO6E806FFFEsJlSXhutTaVXN0U9dPQLoZGJhormpsZ
8fLP/UfcuUNJs4mKpCaoK22xlRUC6h2muJRKeC+cRS+Jq23N0WOY2thdIDtwnVrtKDHRdrADDkQO
AgMhn3Jrc3PHNZR2zEPJ72up1IOkRnDJS2L0VxgllJRjECj7a4+Pt+amWix+9sLGnstqAMZBgQy5
6OVMl3zIH9b80EGRyNwe5nPlNULMfWDH+fh+XhwJvInIQIcqST+lLvYb6XfaixPT9GIpklOH5NEX
HDezyIPjK77KHYyPd60zDDjLAXx6SGthW95ACIsOUsq9652QhSoJApagjtTXyZklxXXS1DUtZymu
EJKfrOypmf/H2Xnt2ol07fqKkMjhlMkMixWc23afINv9NTlDEa7+f/A+2F6AJlp9YrVkq2sCVaNG
eEPlXGorofOcR235EDmpwyiliq/3P/peaAa6bsPJJzxvVFUzA+J4odQId6tqfO5rrbvmcXCEHNg7
rI5GLwQ81bLUsvX+6CyUOeNpeeDqk+okuxlyI4NNxeg5qAxsTUotPegr/kZUr2odLtn/v+BqVzUV
fo0A/lE6tUqT/nqbnxZR7nfhCCiQ/3JcfcIMKQPk5qoB2l5WzKTk/qvdfWhagEQp+o0Ur68fGjdx
tFPggxEyqvrdKDnNJZ5D9STVmuGGTnk0dNyGKHgzDBPIR21kAn8P7f54yVLdJiJCJwbPEoFptNBR
+4ENcDaD7KgI2oaKV0upq0crE0BFTrJINdtW8XPO5+HkoKB0As2hvbSMfHnH+ZE80NJhf/1NeahF
rpmR3WJbsfqmNRk2g0K+6ZiovM/AAQMJhuNsx0Em3Mxsyw9pSPfPkVpMpzLzzV7HC1MXFKnCEYW0
vS780taw51HtI1/T8uhdNM7Fk93X1fyQAGgNDnbw3sfknCB5gKbsVv6qFe2gSrjX+2kYZi9a0HY4
qATj+6zskoP7em8pqkJUen8TLtatxlEPJz1pMgCtplN5XWJjLIQ8wblNUby+fyT2lqL/hT2ZDdNr
QyuTm6KSww5GajzF0uOkSNk/rSY6z5q08fP9pbanjx4YvQZSsEXsbt03yvpcmrh2gFVTe0ott4Wh
DeElDYbUo0kyn+8vt5Pysd5iubYYn5H7Lb/nj9PXtMkUhwM6ucgj2p9FUwTuOAcgkKVcOYu+n0Cd
mdoFF4bJw9wqfaqwrjqNqaIdtEG2twmtFtgGdEIAleOI8vqHmNkQiUrwQ4KhS947peGcNJPaFLkA
66SPk+HGtQTeuxDGgYnHTrf+9dLLZfPHO0DYKDNEP6V+PctyC+ilrTrjLBtp+jzb6PK5VTPHwqX1
DHE3VxrN7zESqPw+C+RLy8Xc8fZq7Shw7NwG2M+gNYHgIUd4IyUw9gyxBPW5rxZYRRRFa147aY4v
iRgp9/KsetREm3idEDYfrYmuSTnI/2HrL4qLuOJR425q+FZXsKhgj/hpZ1inoGjk70rfdycTR7OD
77C39en1LI7YtGU36AwhhzUtJMhTaTV/RcKgkE82CjSe1FbWp4JOwkEA2X2/JDAkq0hNaxs+oxbp
aEQYUuQHSZ9d1EihwxVPueb2SmB6pRboZ6MhbpWqEr0zanq22A41B/2Dvacmk1lwvOSv1NivNx/a
9HbRhrDUlDqx/5abznwnprS4IGfRPupkcEeiYrsL8n4x5QRqw2D99YKWkiRB5hA3FZutZeRy9nGS
kvzRGqToQ4Ye9EGqtnfpUuggc4CyAhF0FWHKqE+1CnNbP+9RiLCGAWfBYsScruiTidJWBF6T6NrH
+4Ft9ylBdyzwyd9t/tdPGYVk/olAZ6hxxPh9rKLOLaQoeRmMgGFtGB91qfdueUY1v/kw0JnWt6xa
N7ncFXbkW7WJ496ARIuSi++TGRjo8OczZoFRepqolt0im/65/7B7OxnlJmTkZaBB256eIUra9A7W
lQFzKhwFQwVhS0VBYegqdeZ8ybHK8tVGtS6YAwzPtMu0j4WYI+ugXF8i5SrXUejHwqhDCAzB59W3
NmtjjLKxD/2MebabIWzwqRok+SDJ2F2FKhPotsahWeN5bd6wndnMiqa41v6hM/elRobw68E73bmQ
qNNxy2LMTx9xvW81+h51v9jiyIU0Gy5tItqI8Rx3z71c4d080SHwZTuyvnFysxQjRYRS3UIA1HSz
HsisK0XB3LiTw2Z0sQrtw9Ns4jOOA0RtdF5fiMVPskxT6ehSX+7K9WdYWnUE0T2zr4w824lzhVLc
1GvnJA3R/JSMUWtf4z7W5VtCjlOSeqrdtzCXheFZ9ig/KkFa/Qi7Pngyy8zOPXKB8s2WA4vlOVkU
Iu8AyzZtzAHuRVYYEqAyKRwuY91plwj8/D9qVsofxmI+Er/b2ypkLjQU0SdY+NSvwwBbxZIEws6+
Ch/cN9QA0Z8e3uz7+5tlhxOHHj8JFCglqsXNPAydHSmiCxb6eZZktgsxLvoRBab+pZ3Vmp2QBygY
QkcKf6i9pYzP0qTlN7SCGnGaYby2L9pUptZZzZeaBErn+D2yTBACla1K9s0yMrtBzEdM30D2Wz8b
kXTyVRk58Z5pJzWCA3OefyrtABNRl5mO3d0GVMScc9mXeLwZUE9td8ZwYrgMI9IIt6mzp9md9LJ8
BN3nhO4glPRTMVWq+SxHSV/Rhu3D5qqClfjb4n+S/ttF8MJBqTahdW4rUqQzHJk6/HTwJne2Lvmv
iv8isLnNdMJS57Scpw5WrjxpPkBo82Vo2+J2f5WdO4m5IQGTaEVzbB2nhBOXEO+Zu1RJKT821VA/
mkXc+tmc5i8wDr84ZaB8u7/mThFBWUQoARfCOHE94e5E1ap5ydZH36A6jbmeP9TMgD1YI/FBANi5
/IAOQDRmlo5M8Dp0ceknWT0DGprq8lfl2IJvmk6fMPhw3gWhU/QHSeLOenB16BksFyBD7yWU/pFA
T4EdAirJgQgE2gRpcoEMXOpMomEVSloznqBYysmX++9zb1GGEkvKRMG5mQ3izJvVUy+Chy6WlPM8
qD+taG5dc6qQY6zmIxuInc/HKIt3CVuUwLoBmllxCymJ+UTflAP5drhEb/61oZ/KWEsOvuBO3ALM
SeeWe/J3bvj6jYa6VoVyveA/yhplBhkjPDCD2sFFuvMKkekEB4uqB52JNSta0yFeVybj1UZmiHKp
VboTn8zBiSDFOM1cnqumDE3v/nfbeZG/EULUmrRrwUa8fjRMYo0WBUHpoR70Gp3DWbqkVcJ4kGL3
4C3uLMVcBSjEQitgwLJKdbN2SiLEwgCs1KK8WJSvz6LSovxUZ4eBS935ZEuaS/GyiHpt+t/QPk1J
nbXMt9BaLs4iUKBgmrNsCNcwRGO6MWXkr6a34r/jPO9zJFrEmELNyvT/pWlSPxNxq9nTGtjK5ypV
0XUew8i+6JOt/AUVxjZPkVOpDmSrHoqNNHTtT0Wo8j+aHZqYpJTJ8MnGQevIkXzvuUiyVDr7tHQ2
rVZ97OkQjFLqV7HTIHA/VV6AfchBRN5b5Xdvha4Hdqvr46VzExljSA1u6HN2qwakZRxtOuqF7a0C
qhFSFQkq6cdyL/wZqEIljG1NZD5IwO4phtZ0asvuyFDxaJVVOOxrlhnUNvNjAyiBNprRRTVr+T9s
7iUcLUw0Upz1fQI8H/Y6PA2/ymXpNGj0i5i/lRcdcOpBnFh+8Ot8EqwAQQIB3P8nKvX6tYEaGdt2
TlJfCcK4OVFNNOfAzO2PQjHz0NMGw7qg9nvTrDQ6KNK3R5gsn7bp784lFiurI+yQF5ryqKf+XOgF
Zk6x7Gq6mPxI6qeD4mXvKUEtMsCyFqDtGhcWIfpWUHVnvhbBEbtGbdL2l8Ya7fCUFZDmf6mWQKNA
z7XA78YJ0u39wLi7PnNmiM5kkvDAXr/luEkHJtG85a4yikd9HsIX+qeya7dGdMujMXmBESZfIGe1
ByvvvmTEpMD0UzRsuNydanUxOHFWnmVlPuELb/80YHmGrq1WR/t2ezpQ4+H4YSrDkps8qBiqrG9R
7/djCNj4yk/REyS3/nr/ZW4zPBgDQJCIW3D6N34hiVYMzHkLSNJI2RWo5o1G7qE90JauCGpiax11
wbNJ4+VoaLTTUl3ICki9oBpHcrneR40cFn2rpblfIjvxJSib8TnLElM+56h0/Yo6Q3zo2sLyUNXv
H1NNCtNTWmRl5po2TmL/4dPStoNJDYZmS6APQVQn6Ghk9Darz3WUWw+REakeTOPo89vfOGCJBSW6
5IFruSVQxmrXm1Hug0zP0BN25A8TNHXXyar2c+P0xcUCBXkwdN7pfCCqgxrwMghAvm8dH1pR07vN
w9wvRFldJjNEV0IxxvcDnWavt9R/prp3rmnTIYaYtcWZnsfRLHhvQ/Ol2Wn0TZa6ZXVupSFAo8BK
/YYG+bWvbe2UgOs9CPe7TwoqASgpSJTtxFnS7VCRAyP1R6fJPmBuKhxXVkcncTOlihaU+TA9lV0Y
nW0zzku3qMzhy4xr4RE4eZs1LoDWxboewLW9iRaBOkBRx9rOx0clnd1Ks4afVQqDEsnKMTwXSvpf
DjPTM4KyAhR6QwNqejR8e/KChY2LPZPN5fo4tAz9T+kQmLXbp7FIT40qGuPg+Ox92z9XXv7+j4SB
9jdeRm2S+XYpzS/6UJs+hsXNQed7dxWqXVoUzOlAP79eZaRBGuZ1wKdtHaPwIQEG6IvGYe9498/o
7qcDdIKwE+C/jZhuJA9UGw5XXKCr9cXQ/kF96ifmXuqpcJBMvr/YTggmGhAH6cEupaH6+qn6Th5D
K9USPx1UNfnMnCT9quKSob5LTSu4Yn5QPshyP97uL7vzjFD7GGkRF6DYrls+nT7pTKkNdN7bHgS0
mKkOTkFCCyxW0/ZRLXpx0P3Z9n4RDUWQEeVYNPs2Iu/AOkUVN/SazWKgu+4O9aDWT7bUSaBi7VJ8
nGVVaJe6iLPo3xYVqu6SD2Gnf377gwOWXQQDae9vPi4qSmrK0rFvA4h+RuSg9Cq1EcDkyvApsvoj
IaiduRnPDZAeHWio4xuukCAgMhpBbcbWeoyxoqDyRDzpT409d9fGMrELiVJklia1PeGP05ywv31M
pVD5TlonDj773m5b7l3QVQt4a33rIo7e6zqNHb+MUjqaWa9L+cVonekvFLliT/R6++BUSngk+bdE
91VuDOyJxp+JXgbUhVX0D1FuC9KcqVUYBrmnz0XmNfZFyYH7x+JJdM57LbGKg2tvJ2CQpGJCs/QG
tgNpgEIgGITDqEwOkGypOuvFmcsjLthOWsgqKP8tagSLUt7rAxw5au5QKCE0akjxCXJGc5mVKfCm
HJ/a+3t3bymIessuWrDJ65Z+AaCltGaEm5x5gP9Udw1OT2nnBKgoC1wj76+2FyKgKEGwocG/INpf
P1gtwTJuIynxc3nEnS0G3dIBILg5c/xzBlf19qhLfUZ7DDAS3YF1jhImc6nHjZr4apvXD4y5ba8Y
tPaBEjE9J4HRHuS+ey+TJtzSjqZi3yDiCjQ4elViPTG0kR8NwXzuUNLxSiSFzvff5O5SCzKTif0O
5SRTxkmKkSf3pZykpJoL9ZyOrfK1w3vp4C1u9zyEMnXpreP8QJRb7ca2DR0nqcbURw2e/JLK86x2
0CHvP9BOmsUyOpYy3CA7PSMg+CYbX2UZhH1PWMum16WcOVdOaCP0otnvkQyrrxZSoq6kjLpn6k1z
cHNuL5TlN1i4fFHZo7S3iilj0iEfNJFRGkbPhiGK30YhTU8J3/s0VM5ouMTz0sXpCz2dKTniQm9j
GuuD2kcVlh27aY/LXWiiKmiTj6htk7im2TymdtucQ+Z7px7kjyuqefrQWWl8cDJ3PzIHkxYafu3s
x9cns1PaHnnznLefR915Rq782ha69uZd+7sxzrR0AZrA9ni9CnDSIq5TxKvGSApOJf/qNDSK5YVt
Ix0Etr1XqSBryTyUzHUD7l549JLTVSwVdOVtsKzu0hlj5Vry7MCbGuULKMrhYnStccTR2tEa4TGp
s1WqMhg/64qsrfVOkWhj+LUorA9jqSe/cmGA/l0mEeJKaxJTjCyS4mcmb1V9czorPnMR9J45tvHn
do7AmiDo+OaWDj+LsQuAI1LrDc4j1IQoJM0gLwzNegK5lQQfZ6QgW09qGkDD9w/03o6CVQB8HB0G
CIarHTWGVWZhEZ34AaLVmosmlv25trv27bJ/PBWHFUDsQrJa76nYYvA+x2VC1d834pIg4/jFRhBY
oNdhj49ll1PbQ07OQlQIteCgglAVtuzrNGRZftGYBbK5lbC3dJFVnZMn/jzPdfpRzbsRnTItnENP
WdQGv+ZjJVBCKpQYPbEhGdTJ00Cyaa6qIPjmxrZeRfgRJEXpSjHIQG80Wru9ZfPcfutGtYKS0VcC
DccpMC9VPo3xTZaFFrjzpEfaQQDcXiuosS2cC8oh9u66t2mgdJuXRZr4jazmfp6Oo9fZRnbrZu1o
f+wGfLDjHBNEaWiBrYKtGjhK3QqR+BFgqnel0DXUyRB8Ok9osp3jOh6fbWNAGQmC2//sLgKRp2CV
9PZdihwQMnRw9JgzrSJS0sV9aBiIxoIz7F7GWUgnK8+tg7i3dxbIUfGfYwpP3rhqpiJDHBWdDWwh
T2vxYFiNdENyyz5qEOx9PdZA/JKPhx7H6o3OwhYlEnNMVxvF9CI5Nk9tB2PTyULrgJW9zeRoQICM
QzILGPpGvIqgPUBMGchy5qp7VhBmx6adluUoFOHNmj1597/T7m4BK8nUjD4XXZzVK+zTEb3FxQEp
mzX5J/pwkzh3ViH0x0yxCsVraIbXboaiYOY6RVpa7+O+sN/JaQeF6f5v2XvN6PAubU4Sok3lQc82
lOwJKfUIkpBn603gR4ljXRJc6Q4ee3cpanhmvJyTjVKiDooEMiiw3hKsoPCUTG6V5wHJrBOmKcx9
7z/Y3kelrqR1ygfdgkQiLElkS0opqTqjOI1Amh7DBOyBEwf6L0CYR/De3Y8KPgSmEfUOMtSrO0Kt
UFGn5YbjTDComYuuYfaodbpe3dA2ntPTUNI9QOgp/DwVUVKfq6AJb+lYaUf9mZ33jKDy0vxHGkwn
/3qdmLS8lUFD+oqWyTyecmXGyQW4VXITxVAfXBm7axFcqQ8YxcJweL2WmvV8ajxgfODN6s10kubs
WPDpUgUSyv0PuhN3GPXSb2IVRujr9xsOjR5BI2b7lLN8zfO2ugRycMRH2bsDyXUwE6Ubw1X4+zP/
0azTphHaLgQK30ShVXcRoRx/4eek/A2wyX7RlKLEImMI1OKxL0XFZYjf4PgDffXEOaPQXn3pnEnu
zzqS/bey6ULZG6pkSBVXUyasUBUdpepTQuXduJiKpAuAx7bO+lRlztuPNhAYimFqb3RR1pkbPuNM
mFEs9iVTw4a3thU3y8P0lpqZcXC0dw4bSxE6uXbAoK5rjVzEmlCHOPNLNMWfFanv7FMDHel73Evj
RdODSTk43nsbD4oLpCFSYjDfy2754zNF3YxaR072jTvE9Ny3un2tpbBDf7B3DsqJnewb9wxAp+S/
YDLXD1dN5Syg9TEFssP4vVQ4ycPcpGZ55eXrz1DmLJ+5Zo0FJTzDg2+4t+kpYshjQBmR+y8v/o/H
REsK6EbO2jE6HucJMOa5M+Lu4An3XuaijMWVTrjkvn29SqkJJeiWaZpT57XpAmsy0GWXkn/NWU8O
+gp7WwUcKdh2aqYt6Qp5ygRp+y7DH81MzrEaVY+jFH6sVFF6hWUPB9pAe8sBo1hSd0gB7JjXjzYg
PlQNwOn8osx1r+W2+SvsoTdLukivuWYcDbD2XiUtY3IwNKMYrK/SFiNOrUbX88yf0aL3UnUIPLZk
4RWa9PaREd4AtIOQSoDjv8HAUK+gpQJKy5cDETwqlajPSZgfDZR3HwixB4YmgKQ2urfAq/tet2lz
dVNonUZ6sy9l5ejujCbvl/sRftt95YGg4kDgpue+aRWmogQdVWWpbzfdfJGIi8zAIvsd0Nn82rZt
+pDVgfzmLiiLImdBvkyc3CB0CxB8dR2mBJKaVNkIFcFdVv1z/8n2diGkFPqSZFqMvZYn//MY59ik
q1BmfQ0ULxT0xi2derqEk6g9SSkO3uPRaqs9qNdFy7WA8rUoY+OpyvIfSZ2m7zuO3qlqp/R8/+H2
dghgNnJ12jzoq6+Wc9QJXkURpv4k4Bn0QA5OUgT7NCw5AfeX2n0yQMlA9RBb3aSQeO/O6AGzGXVJ
ci6xpmY3tQ27U5zE8rmJRnG5v95e+GXfw2YHZbyl3Wnq7FiFTePFSZXsQipf+cEiSnx/lb0XSO6E
uAXX9HbGVenY9zp9iQicLZyzAQ33PNGpvIW92vyHb8WEgQqVcQtJ4upb2bSMs8EkHIaJGl/KII40
Txrn8Yx2ssgPFtv7WhbqtAx26JJtmq1lOFtNqBELpUiGpKhEwym20ESWZ+Z1VtkeIVD24geoG5Cp
kAYB0C2/549TBuoE5knBNTY5efGlybvWRYs2vsRVK39BX2Y+q7F0BFvdWZQkkRuGSpivt86y2Id5
ky59cl5A65cZAsRu1pndaTK78GRKOQbGfdN+u79ldlclRi7KUFzca5UmyVLhmFpz4rcFFoMxFfQ1
Y0R0yZrIekSmp7jMc6m8fZ8ugp3MJg1l6dWvKpxKOLOokoZFpzZ96Ys5+pgocerl6qgfgMV2jgR1
P90o+EXUFutPqVqR7ogAP8DRihT7EphZ/S5MQU4+lCalzUFpsbNRiScL9gNW5KKi8XrjjDh4ZFoU
UI+nmfV3HdXBVfR1ezXiQWpdZq3DwaWz9/kYQlCiLUrVG9gxL3EuhMBaEVqcdIpj/ENUPQpvWqSK
SwE8/qTL2F/f3zPL2V5195ZyYBnr/k6IVp9Pre1emFiz+3WhVO8tZXyhjDUvsYUfphXV8XUKi/E6
YtD1+f7Cex+TNSkPkL7b9qWUoulTgCc04hD2Sk549CD9mw+wmIRpBv/hWy6gddr+xO1Ne2pSSRkQ
Wo99zSyj7oTEfNWeKq2KaIaVUKre2wUX/cG9tHNPcAFyryN+DlphnfXh9ZovGS90uGXWYjpF9mzj
u3XwAfdWQUeMAouMjxi++oCJWUOL6uh517lReem0tBsrURxE7R3oGeeNkZ8F8YfCav0wSZgNFSrU
APkUkoiToO775tSV9L7hGCanFNWKwm2LuqhcBSaQF4a6EXlzDNBEtrTuoMOw/3MWcOpCml7sz14f
TsgJZQ6CkfRCA+sRijI/FXhmPClzYX7Fnbv6ViD5jV+UlN8y5m5en9bdcziiGnl/G+//Ejqri5rb
DmUscsaMk6tQUGep0ZymUY+fjESK2dJm5vhtEHYvjdLol6k0pncoN8vPUYOXO8453dt5roA0ZIft
wPwZzaPVW8GS15yLkl5vk0a/MjRnqNqS1kV0Vb0OiVT/h61H1kXkJ+xvccJh1gJBMUxSSiWZPxpW
nb6LgCocnN2dQKGR+SsYJCxieesGNuIb5hTipOEDPhvOrWb/mtqou5AqVwf3y04shPFPkOAYLbzt
5aj9mSqIwB6tQoaM35TVDz0qk/Eht9vsRYa9ULltlBdgXmo8I3p7NKXr/Z20tzqNX+Rd0WoCsL5K
VMLZrtqMdoUv0XtlAAzcJqnb8qI0Y3RLa928Nkj4n1UC2cF33HvDtCGZ6ROIuVuXX/bHc/dhqExT
ltPqltPpnFiS7UVWkF7pVJUHcWRn/gx4AHgEVHxC4nqHouRCFG6H0E/ntvNluWtw4cjzU96G42cL
OXy3wCLtakX4Q7oMWd/OEqQAXy4BbhwC83rUjwPDgGk2n3gS6RmGynyZuxmeTdfGHl/24MXu3OhE
TH4m1APavGs0CF7jJRqMTfBQJA5qTJIhnmwrmk6N3Exeytz2HA1y+Pn+PtphDC4MSDSdQQ9QVq6b
lS2Zdxlm3AgyBhzjeQ4tpsLmbOb5ea5LDFIEaDHUq7W0VOAND+bHxOgiKPiGGYjTaFXKV0UJMbKx
7eFfeYiy2lNTXA1OTZ1LT2kVhBk8axWB2gbHK+sq5jH8ECtjp+Mg1FWPQZnOsossR5hcuqYtv+lN
qUxXaqk0cxnCdz8YF9XRhWFX8xfWsLHOR0cx1ZsyJ7ZvhWFOsZcrYfm+gB7Yez3SkNkv2uMUd2g5
zOe56/XwNtZlqHxV1W76jO9re4SU2DmOKMZCTWG8y8tcT11TJBMhOMaRb2RBfc3x7rmIHh28TKqS
/yUVA5kpKCLIOLF8u/8Bd3YNdAQaOCjWkXmux4ZRoNRNMTDkUquo9PGShL05Rv0Huh7oY4iwQRA1
PcLO7xxM8nd49Dh0gHZe59Z1hvtM78COzPuwOjtzJnspctlfa1XLUOnJqusYFuLUWuDPxFj23+8/
804WQ7dgMSoExrSAJ16HoNISSQotlAQNIfKHNrbii5zNzYESyN4qdFoA8ZHH4NSwCvBVji+WM6XL
iE2UoWvZk/DKrBgP2ov7yzCOWNoRME7XKVk7cz1EoBeNYS5yN5/C/EcRlUfOFjsFCtpGBGwC2u8M
8/U7CxedGnY+Fo+RYzxXNtY+caupbotgglcO89E8e/exSGbRj4G0wyZ5vZ42YLTkFCTRRSdVfmJ3
2acxE0ezlv1VHOagDncxf7xeBWF/ow+56un3ofLvhZNsnMI0i9W3pxV4HAPr5L4jC1+jN6wEGjtI
JMSLBr0LXaGU1Ful1UJbHiRA7m/f36xEtwhalQw45fVTRaWiJnkNZi4rsDxrKhDZUXMoNLgXs2DZ
wAImLQOVslrF7Pq+qkEg+XqoSS8cJ8tLEHd7mu20RdlytDwiSnFSlPHtItu/XZ7g3agocWxaSLPk
wBVLgY0qMwPMqZSxopul/gOswW/33+ROssKEfEEFw8lglLnahUNka2OT57EfmpX4XhpFzZPF7ecR
oPTBR9s7YIvSPlRghkobR/HEEZodd/g44/nJHKJx/E7NspNZzH91Uff1/nPtLsY3ox+8bPt1rgDh
3pa0VMfguw+7Z8eIIzfvZftS4ch9HnkXB7OynXO2PBbiArTwaXKv9ko862o2aCUSNXkyXUgkpocZ
Lql3/6l2vharkM+Su0G3W6eWcZcN46SMGHCr8fxubHHDMZkGPvXtcITi3Nn8JhibxVGcA7BJtkwZ
7yAMUCKfQYuj+4mcZolnzn1zK23JMfATNJNrwyb9y6ln8yDk7z0n0FFIG8yUqEtX91ehlfjG4DPk
j0PWpF4w5MqnIBmSypMjdbrcf6l7NSd4ApApTDlpaq7PgJSFQWHWZuFnaBielUkLvFQeMzexOuki
LDW4xYrzmUIR32OjcCAlK5Fn9+nBUdzZsouxGf4PXD+MCpe//6NuQGu+DppE5H6mluFDgRLOaQSr
fjFyhyRNJEc5ys4XXkiES4BbMEbrx1blUtLr2Cr8QRvlBmmROPomj5LaepYSTGQusfmuTaPYmyAk
/nP/ne8cF0B+QEfAqjBeW18XtT1wmQd67rc5ED8+cGC8D2WrO9JQ2kn+AKeR9wH8x7hkzWFX87kz
JFiafjaIEGViATWW+/hctID8aiS9T23T5rf/8HB0HMH8IHS6KXzDpEIPrVEKXw/k9jHXm/yhGZL6
oLzeezRqEliwtOHA+yyf94/tAg5Vr1JpKnwmQ8avVszqLVCs9LtTlRpsmhApJ7SH0yPM+t6XW0bK
NEYMwMdrXVxgKsAXg6igK57257SxYkQ31eEALrYTAJj0QDNgIoSEw7o/FtD4hnqUlb6sVaXsAuPR
vjdJWwocHsNDU7Odk0BDmpNHb1rBeGUVvOuODE1IASchMJ3+ZltD+8y0RXxrHSUqPEsDOnnCW7dX
wF9OY2lc72+YPQAwPwAiFKNLCoZ1jaIHSsqusZnizCPklLnXU9kFJ9b8aCMnwdOuNqr5JggbkWul
Yf6PhlP9X7h5jj/rTrUTestdqLgSXOvg4Nbe+RLc2BwhBZDXDuQKz3g0BE1+WoiWqhza08XSMv1G
5SMfvIadAEgKwgT8d1TaEMIkIPwmPbCMXK6uPGMuxRM+gz3WaIvdOpTrgyC0+9qJtAQhoB9bF3LJ
yELYxSA/eifoXtrENN6T+9f2BbPSyb7EoyzNOMqOqey1SD6bvpaZzSfUVlFxt3opkR/mPNVuYPCR
s7y/JfZeO9XO0g6EloYr7uvTLVXRUCojO6JMjPyXFE9w2yUkPoLB0N8O8+aNLxfAYiO4af5Kqp2N
5BvoE2jxv0agO09204uLRvPhy9sfitkWNBRakETk1Q03whgKYtXI/HRKS2+S45jqCoG5XJ2sg3rk
d4m7msQwKV/AphTh2xQaw0pjiuI697ssSP4eimb+0A3ZHLhD6qQPyuDoV5MOjOnqSY72jl0a56Gj
ffPm4+MQWBix2RTIW6xKohSSk5Ra7teaMugnmIV96oF1W0Btk9ocyYRut41Ds54MYin3FrLf621T
pr2w5Qh0ubWEzTKdsr8m0/yB0Kv25kuOlZhQko9ChN00xwW3ehEgPu+rOGi5hhzMD3WZHeFvtpcc
q6DDhKolZrObwEibfNCEHTOYQH/3C/tEvpHEpb808HaWK0dmfxYyGvMHX20biYCD4epE4APXt+kZ
pdzZSZ2MiBLOZvYJJWAVRnPZvpiTXodXocWKerl/NLbXKitSzNKThxewgStbZUOBZuixP8Qh7tpD
l3tSZSkHEXbvdbIrYFksOIhN2qWVBLuWcb3f1ll4a8pSOU95b7/EeKtdKAW6T4uc59uPImN7hHJ/
F378scpUophCRZmpZuOkUN004OjNTh+daBROnxqUbf8dmJY+KH2TXRAhDN0Kznhx8En3XjBRDiDS
Ms0hKXx9MipbH3gnDHPopOfXIHKCR5KXozbItu/H0BBeJJ0qE4TyOmyD75gUrB8Sv5Kkqb9Ose7c
JC7vz6GKlt9F7YQsw3+Pso8AcOP+xCS1ef/2nQTCkE6ryk4i7rx+UGT7wi5XI7gDgQgfNE1SvAGx
3IPe394J4WiC2aR/ZZAfvV6l5yX3HQY1vmqH82nKx/592qjooYfhzyQD7HL/ofbiGsHcpIcFcHiD
kCtQccGZB/qArBDcpEbTcKWJ7IcO2bGDjbJ3RnBxVBaE3FKOrTaKyFWN7WcB7Y6yyusdA4g5WqQw
TCwzWlSWu/A2F1P/1/0n3CFp0xWBvLtwlLn21zVvP0nVIJcU3KFRj8HJBmhzGsdAfgqBvP5r5G3T
neDMK1cjTCfHpVbUg3M9z/Y7PLckxjtFaP+6/5v2zszycRcGLlnxuiLNUUC0m0lEfjvE2s80tIv3
uvgPhq7LNU0XCoglEOp1LSjZEkyNhtGAbXSBbw3IsDiqmJ7NRj6SzP89EHudFfBhkcAjADKu2uA5
qYWRnHII7EkaZ5i5oubwVOdDPrmzVrdgNNIQm7TQQtbrknCFfsZNMA9/NmEZwR5R26/CrPp3ctfl
jdeZtdCutsWWp0XXzaY7R6WuuEg4asxgRlCxF7tzjDOOOVV7lXq5OletrWe0E+r4W6c5w3TSWsEc
QBln0FuOEpfWaQavq7mjIrXiIPrvfM5Fsot+KUpUW6FURKfJ9SQQFHjXf1b6zHzOEGY/KEt3TiqL
sIfx+SAWriNgqGVql3Za7EMu6jyst5kJqHP9aIhBPrgzd2IQ4FwwIcun3FZNapRWU71gXvRBVtCU
n4d3Q6dGz9Y8qz8KeRQHkWF3vWXWyT7dEfISVoFkvsUdLWWIJMax+Q0dzuwm6F6+Q8HXPrg39z4X
uhzUhdRSW5aEVDkCdYwInbpG7pnPKeMZhnp3sMre9+J50CKm07ZtctfhrLQlzEt/nLLkUenNyisl
VTlBDasOivolcq4O3yIZTgKwSIdzQ72+M0r0GHEhAeAQNcb0K0Vr8tQzv7+NfdafKslOniycot53
yaFp1c5DoppIPbVM5Wnnq69XVjqF4aKGOJlDG8i4oOuZvsR50nzPEqn7+37Q3NklgJToI8D44pWu
VYbMRpuQVl7oBPIUX7BxKLtTrzMzLtJWatym0NWDAm5no2DMS1XF3AWC3TqAppo2F2Nc5f4cSeXp
/zg7r+Y4lW4N/yKqyOEWJmhGluUcdEM5EpocG379efBXp8oaKFHe29dbPUD36hXeYA+FcV48Z44v
P9fWO4ROQHti6TyvHIpsxYKTOCf5tWlNOtxRnFwx6rUDQGl7Uh1bS5FDAeMmv6BXfrNR0L3qPYxG
8ys6XPM3HAWjMGAgZ39J4Oj9fPmxNq57BGEA3VhMS7nwb9YaCM5mamGYWupj9qDJcWqCMG/190mo
J4Uvda1ELbXMdmLx9rI00bCK05jxLN/0r+5dv7CTqwkcbePKovd7wkrlD3FmHWNpKlbQoFp2ndTR
27Pb23q3TGFAfYIjJ0u9ed6JU/I/GtEoe/uQ4C/4oTBwPs2lqr97+dVuLbU0XemrL2zE20xKEZYu
Re5wFXSFheIMAvO+U5nZMR8N4A4vL7YVXLhvQOGCvVmrToxYJE+5jR+HOlr25zaTGvq2Rutc7Kyx
LulcGXca7KGHtEjNPVLw1oPSYoaexUs1Hd14/jFNkLOT2ZFVWC60l7I256NaJ/UpSdxo56xvRZe/
l7rZN1k/ZlElNabGbp6eitRtTyO3x+/ZSPAcquPw30etIKBxFfzT/FvIFc+fzVDaukoKXAh6bfyd
mEP4KmuTPbAW9wx/5uZuWC46tgutIXpxNxEaIZSEMQOgqbCKLfNDTnkzlz5seQVebq+rp2xOWscP
Q110AWI6Vh/EKPhTLkMswXqlKPLA0XplOtu1a1fBFFnqW1xujM9Om0eOD7MmbfATyKV1UM2std9M
s2h+CyhKqe+6jfchElZR3Hk2chNnw6216NjGRdn6CgLd10zTcHX3chGqQVzI8betFi4OLKWrftHs
wtMPESjJt8Mwhu/EYM/tccz1ojrYukTA3Uuj4ZUivbY71V5qfHELRQ4HU/RRHRSZMeeHjDGNd2it
euh9THQVBaPReX4tdaOyL9XYg3UfFSD3gQfN9YfVUli+C+m0ETNCW2hnvWpa6I/TTJ92QHIumJJS
ZEEXKo70J6tjJD8DW8QTccqL9jWEI5yG68zNKrKLUn7PERxE4ZreEsiUIpKfZCTFR6KUMz+2nsNc
ygfrn1k/EZuUSEG0Wvy1TetkvOSV6Z3zAc7IRdHHNjqSzWtpYAjVzY6hmgn7qOaRiYuEGekGcS0x
lKA00uT1DF4gO+D11P4iekj7Xs9koh8jRWnARY1pMXxMJ4qcw+yaefFmLuv2fZXW9gPyelHuz/Yo
mzeTXcWVnzX2/MW1hPdjtOfp5Ek8rPw+QejnTtHsxjkXap2jcDgOw+teFLp4GNtxGH34p5F7oK4c
Se9zS0SHOR/gjgpvNOc7FW+8yI9Ubr0jMv1OdtCm3myCarRxNqzoTbV3Qh203I+yqjYPTecl98U0
tj3G38L7ggbZ6AadLKyPtWe1he8A1nEfdGUcr1aljRnKwnB+A5WLRt4NcTnVyD64uZlgb9Lmmt95
MKcg+lRjd8jAR9UXTcQ23ltcFrXvDlH3szaR+fPDTLFr7OqYOActLvLqfdXN1qdeCWMAYFZaBFlf
IKpoC2bU/gTKLXozUEy2fu7atfKpkI1uBxH06qtStfN7I0Xk/k2Bze7sk7OlA5vSm4aLTOrm4zC1
VuebVWd8rmp91k4Irdrlbywp9TzQMdPYayBthFfy7WVOyYTGWs3WCztRu3imqaJrEICFzu91O3lu
cSbYuUQ2bmUqUDqNzAzJcG5r8ErICG4hlA+rz403QH7DD17tuT9yugDv61b72chq2llz6+koY+j+
kS0yybsJsDKV7ZyNNbLNtVe+lbGcMEgMR6qmRpxeviO3l0K6AmQ1Ef0WpJAORRF5Kjy8cIQumRfR
DDugsk66Eu65RC2/+jaek0wxuUNAZk0RSOIZrKFbMG6tx/rnYpb1Q+sZVP37Ay3StFxQi2TPbVMv
SpBWA0tP8WIMnJpmlqkXuG5qfVvUW+edL7V1R1Fv4jsK4m3B9j6/Cs2uMiavoH4REOVfeYkxngfm
s/JsG5KssfYSeTGHQjuWqib/0yGgh8qYi2HMquFW1GDf6NCwNVucG/PObFRfZ91LoXTdP4vRLvQj
BNBID0n1Vz4BrXBHp4Y/g5nUlATtgjStEiU9Tor1/eUvuGqYMt9Cq5yGDMqwrHWTjkqGWqo1OvnV
bvXsqyu9/G1kdDaIOy/tvlSo05570ZbcO5P8BFo9rY4v/4A/yNNnO3WBLnJV8knxrV3VNbqt2CWS
rAy00ywdD0vD9H5qvPb7bBbuLzs2ua/U3BW6nzdN8SDsJnYfJrMylEMXK252CmWWfFXDQmVkO1LY
vvz7Vptu+XnYrcFEYDa62uJYdk4mdqX5NQ6bIsBTnXuknUfjkFXetyFyjKPryiwIw2KPQLVKNVmZ
SgF0+QIhRabz+XYvtSQeo7rPKUNCeVSMIj9mVTWcLeHMr/TEmvb6K6vwtCxIxbfQd6kabvcC0sN1
WMcsWOBqfC0nVXKuq3dQUrKdJtWfSHf70WHRUpgwiKQluLz1v8ovXG8mELoOk0h9DgdfHyMQ21If
rehgGl3DvRjWbumTsSysyrqokbSd0uZJF2n5VsXE6YNuJeZ0mCcY8XdDj1i2XyRWG98ZXu18zNvW
HjGCqMQTcIHsa6aHYJcmyeMdB73U5uNYG/OPQiqIfVZDCLgBwVUtwzqvafRPXHN956ftLIe3TUyn
7ui0kEqZssGw90l7bJpqoPS+1lFkSZ9ywEkCHEZTz+eCGjo/KnF/eU3cFO8bZKBCX5vc8fPLG3MV
4fla8AbpWaOABz9Sf/4KiyK2ZVwga5/wrEd7DruPVqKIf8XVLavQBWOcCQNndferTor7lZrlVzXr
dAJtojw0eb2narmGgLEM8ykCKEXIejqUpGlmZ2BKr7MTJucsC8cj+Y56kEna8/21MIgz3XyMky7B
Zc6an+LGMR5H5taHl9/qKgNZfghjQDI/SISwoJ6/VXsMVTpZzP0TYU5HzIi4bZSW2bRqyINwFfYk
+dDOcdiKMSzHUTDxH11R6zhp3rwAT+iBRMWvyMqHS6pEruNTXzqn0CzNJ/hh6UOIKPce4W7r0KPn
syC7wR+QAT9/YLZWxSGriqvdT+N9o2YDeLMQa7TB25P/3VwKkWNaqqy2UrdJlYpyb4EuIUbt0uBU
IpgqiAVIMbs7mdbGZ3RVBqyostKUo9///KmoIiJjQq/nOrVeeZ5MUV0r4dhHjVFDUNVxea86YbGz
6Mbz0VBCHQbcJBOk22yoMWqbzHzOr0htd08GjpTnpOm73k/02dlD1mkb1wP9MqSCaIdvmF7SOKOC
GNg0DWWj3wyWdrGbJvfLNkOcMJlUH7h+emxE7/4eGRUeqgTMnbDV9i6FRHNWitm60AXrFrXK2Q9r
dU/NaCO3YNxLNwihJhWs4c0FtigHaVJynySWA3wKgcecYIlI3Qlrh/IDZkDtlxn88EkKNKJQ28im
u5dP8+Y7WsakHNll4nQTI2sXuEtDqX2ddWHfq731BoMKlDnHHKYUDic7CerWcsx1aAYztlxLG1Z2
XcxMnPJr5WrKR7dsER6wcpRHqyE7zs7UyZ0F1ygb2pDQWzCbBKO0Hlq2Q1V4Wd6BWQ3t6jU4ouiY
d1WM7pIl0q94E42nrO4qJzAKb/oQdulwgetU7uRIWxufljsUffLItT+oLpWsyU1ANrndJvc57Cd0
e4fa75Q82YnPm68Y5ywyVXIxwGPPD3aeqXPtijG/upndHZ0o8c7opWR3XhU5993cOF9f3kFbj0Zv
3wQYByKFZ3y+nh7LahztHj5sFLdPrGTNAcrL5kdrGBpz53NuPRzbh0PHxAm91ZsD02M2HWFhJdBa
wl1baGI+a7Ven0uESYLekfF/eDjqDBwxaWmya5eH/ysLy7RCOOGMU0LFSTnPYfFu8KQ8Jliifvr3
1/j3SsuT/7USqBItmkmHrh1D5gOwMEHfi74b/rF7DdOtL0Y9gTXSQoi0bs+83uIC42nUpFNblX4J
ju8haztcpWC/ffwPT7VgRumGwm+7TRYmeK+Y8YKOStWiuyYOh/1QusS3ERs2ZafWXnbaTcq8QLYN
pgZ/9M5uXqGgVabSJUqvfRz1wega031cufNOKrL19hZhTVJza6PXM7Z2YnbAYdGpno2P6RyLo+ys
+VTN7V7jZeuBKHAoN6isltng8z0xZB5dnppBXRtlqBLRTr4C3tlDsG3kVmwEkleuAabdt0MQDLjt
VNa4jUHYRBdVbWPfdKf2Yg12fIxd2rNJPbRnEsK9ULX1KsnQoXCAA1zzyXM7A1XApYYsV5rA11Cn
O+pwEWRSlKeXN+Lmq+SGAyXCwHZFXWhticlUbGdX0mvYzlOHpubg7IEbN28bsikYX9TEzAdvrlP0
tWPZOkvJEXr9MW3TmUapGr+fjDk9kVxmqY8+Unc0xEyvYuxbDIudcoebskYNc+ctrBToC1x8q4w1
7NHzpPjJ8BLv9OiY6qEt6aWn5mlIkSIAVOLmsIIViPZ+WXhNfy7LHEVjIXBspdrOcx8oQX8h597r
um1tNmIOv4w26Rqs3QxRWoQ6Q4ACuPT9aNcMMWxHeZMn5fcxlOo3D7G2p4GRw87NsbUBCA0UD9Rp
a3qvHrq2YnhVdpXqYD843Zh8RqpkT5pqK6vmlge8A18NI4+b748ZhV6IKs+vTuJEP/JeRl88pZt8
TUJyB0IkfU+KPXf3rWPEIy2aPAsg9DbIdiYWOm6HnJOVW+pDrk155Yee05k+kCz9+8sHaesDLgpw
OIO4dKFvEdJ207qzmrMYPwZKrZGM1Rm9iJD8uInNM5pA8WtZq+OB/ly7U2ovAfwmwC9YZepLSO50
fBbl6r/uyLjKIkQ5iYcMlMx3tab8FDLzfmPFFVMD90OzM8rc2DPP1rv5mk0c6oO3jMC7TBsyv9C7
6bs36+nh5Ve6uQxcaHgkpDSrHJzwD70xNgT8/VJ5UGr4ygxxdzKZrdCEAMPCpAT6Ya600vmaKnNL
bMyGWB+GO4SGaCVh124f7CSztYNi24nmW0Vv637cdE3h47KTZIccv7F/HkcjWIV8KwBfyk8Oys1N
rTqiIfiRM9Zl/mRYAhdht7cDUKflv9/WWJtggUBMxhXkdnahhmZjpB1Ck32fl5+60qVrVZSwA7PJ
/g+ZwfIREbRcJiUrAO/AcN/oMxpxLjoT7ytHWI9xWoUHRw7OTtm21Q5amoKEGpoSnPyb1AAbkEKx
W1TVrNbs4Z5Mev87F1X5vVHr6pVMtfCkZW0NiR8PtSMUyuGiG0Wv+XjZGTv7dyP+sKNw6wV5hgqF
5z0/llPbVK6ikSTrdhx97ptJC6yxbK5ZFk3Hl4/Ky0sBlHq+VInN8TB7wKTiKUyCsu/rA6JV+WvF
oHB+eamNUA5vACVD+jDegr95vlRrYAbcLgl5LDQwSw78BBmnycWTnTjXKKPfTfEedmIdCUAuARdk
v1LAcYM/X1PqSd2lRUMrXYY4sIWR9YG6Ud3TBF7HUZZhM9IAWvLy25LNiCPHmj16icPgTsckSoyH
dlSKQ6gU9qukbfeEBLbW05E2hBLMpqUj+/yxdFGXxqzR9kniSvPbSgsf9DEWr3VjsMEvYZzz8qfb
eo0wPgFqMCpdesDP1yts6XVtDU+1DQfnfa9o4nWnavXOKuu9iEkUxhPMRA0ymtsyKjGp5W1EEa4j
qf8PNHPDk+hj+WCoYkcobn3nshIF6MLeprq5rQOEyUBtioHPQSmpfswerkmB06nW2Q0lQwF0Sy+W
xfQpcTGM3DkGW++SNRfqBxUPxhDP3yU4DtjGBqC6ElulSyul9iqR1R6SdGuH/LWKfvPFzDCO80kv
2JFWp76J9EmcqniaTrbWf1UAPp9f3iBby+GvuJgXkBGuEJBpT2IOSx6p46nqgmJUnNTHwCK6T+y+
Pbf8Pzv6ZVtfkMEsGa8G3Gw1QrdbQwtHWInXRqulb8cOEBs0FJD6k+F7Bew2Tckh/Yqxu7cXx/5Y
/j3Pmug5gYti/yxF/6q+A8/fU1Dl1zGdOrAhDhmU3+EGrgUD85EPVS00oqgKEsUI+6uQvfIK1D5G
VphBfiafs78hsSoa35V5miNUFQ47+3vNLICUC36CE0tKuVgQPN9kri6skWEDBD+wIO8iUYrT2Azh
BzSMhld4Rs93QLwwsc6wFKlzV/XRbDaCaGjdh6x04p2D/WdP374xAD38IopiovHNz7FU0FBJN8C2
hdBf+L2dh02QCsO8jvnoNn4fW0VywPwwn07KWFblwZUogPqJZmRuAKzJzH03bGw3AMyL83SkdXHy
Jk2b1gm6IcWPzMlnsFdJ7NLhl12jqzuPsJzK2yfgTiYHISQAG10OwN+Zcu3GZeLZ+dWj9juaNJFO
PQpDcELd5kEPUffxMoTipmos0GBt9rRsN86XhcEm+vwLQHZVkWDC6+GXrhdXd2iUx1EdupNmZda5
KScvoCe0J/e4kdxymA3UFylM6KTfRkgOl1JEEQYvdeqplwmfvqC2jM+m9Mo6sKZ5xiapKoFAQNYe
Xte1lX+CByX/9a2D0OWULSI9KGCs7tWysPGJZ5p5wUn2S92Y+Rvo7/YydrXumqrJH425AQWmztmC
x7IuLwe1VcLCfGqhCEPJXTTib4crPJiNVYi0L54CF6QEN/bI7Gh4YPQgT7mOxSnN0z3y9Z/o8Wyn
IZi9AGi5oByoiNZNTSZdb3ZTNfUunons4CtDtyGptKMwxb1pSe8TctMuIk9Zn/h249Zvhr5SbR/X
+jQ+CGS9Hunlqcpd6E1MDudQRO8LNu9r1UYXdTbb+Z7sQd+rP1b7kx+NKAFiy3R2Ed1awvVfx4NG
tZRZqbiXoY4/pxjMnU0nEqcWqn/QtWa9k7VuLEdebEM4Bfy+5vRgCtiGi2HqBbVG+S502jZgQoz/
9xQp3926+fCvGwEyKuAEmmqLcOftRnCdSB1M/F8vpVEYDLRE2L8yBv2LkoXmmxzRyjuQoN3OlbrK
hnDkwHcWz1c6tyY9y+evVOZVPVAbeRfQTtPFNWs3MCfUBccRccOXn2+VkrAUbTpYdgwTQTrdBLeh
L2UUtpItZ6Pjd3BRl4vuTDAgP19eZ/3ZoCpAE1rIILzQW0W4weI00atyLvWYuYfUzJSL04PoC+ck
OXVVre1sk1XQRp+Kz4agEjNl2qk3u7LTR7fO9da9WH3UvPVE2d3VACruIqsqr5r0Bl9xyvK1K9E6
n4x8r32+jh/IdFDsoEVHX3sFbqnNzFPnTnMuuaGGj0g7ZF8ZW/asahXWE8KGXMqeU0eHl9/yeuOw
LHJcXBYkSKtkvW86VOPhWFxiR5nPAnxxgLyod0JLPN3ZOBsfFIImSRjNI0YftxsnyiNUB41B4dir
HwFo65cxUZ0TdtzFYahk9unlJ9tYbjH/QK4HuDgn/yaNQK0wLxdd9EtqN2PuQ/dqv46uSF7LMkeI
f5z+GQ8FOgLmHB+Rsf4y0X1+BqcWAh2dAO/ijoX7Xqkr1U/RfPwC7Jzpjtb8fvn5NjbMIji5lP6E
NfbN8+V6/P6oVTXvEi4V3QjX9vUkeu3RUJzabzytv8yq0Z9eXnSVSS/PiFABk56FrX2bKkJDAZ4y
N96ly00vOkc4nVW+ly+wjxmUkbgg4qg8WVmhfSvzpttzKl7HHpYHnrGoui1h6OabosXaj7ZNKG94
6NPkGuIu5CF3ulZbq/DXkWflHucwLjvrr/vJTQ2jDzvXu9RNbX6u0RC9lkn0z31Hi83CwMcC1AK3
/7admketjDwF8qyTFLThlVY/9pXYy6Y3zvezVW7emNuYZkSfH1G1yWuPtVeBnAwN1afrsHetb7w2
dDvZk9wJfJ3bgB2VbHszQlHX6eb6oPWTfjF6N9wJWJur8GkAYOv0v2+5XzKuvFEho2c+m88XTQqw
8tH8z76FfBymVQ5zHIgVXAjPt4AWaVpeN4g9Gmnxae7C7Jw3WhLUjj3uZK00f/lbz3M48vQFk4H2
HXHxFjKg5/WoywTL5HZ0nUenrKMvA/oVj9qsxqnfGwKJoaRITOmPZY7IGrgQPftUDBaU+nDobZCQ
cQyw2ByTOwQ9cFwwaUo+xkqW/hZ6BAeEIw3eeGGSiYfERj3sEKe9+kMtY7v3oWro75zOASRa0NbD
WTIdzIfYzbPJz036z74gpcXEWcHfwwFonwRelwz6KdO6Wv9AUp6rvoUGz3BEftwh0cxyNT2UNS6B
AcavzLomp7Tf2LMoVGoexcmOymhys3m95v40XaFWsBci7hvRSPONO/XURm00e7Mfj/U8vSbJte6t
tkExcpCu+q2UXvo7jg3nLRTfKDyMCnrzvo3zyS+zyYp3WYbk3Lkg+j+ikRSWh9F2wF+qvSKMYMD1
5XOqFOVTO/S5F4yWlbuHbKjCEQdMJ/4gXJg1hw763dEI3bG/C3tpP+AIXwxv7dk13leWJynE29D4
knYQMejXGwtwJxbKcewNGfk2YozKSWhJ/SqXY5sEo1DEU4JqVXJXoP0lfafVGu+EOXZcBK6n1IBI
ExQfIMFINMd63aofMTnT6kMoO70KzCyvzcvcouyEqFP6uUQcvsaGMYbnoiRzX/tW27m2b4t4UA7Q
ypw+SEv+813Fqh5RLlbEoQ5hDB9scjeVL2UrtCE6buHXUwMQioHRZNw7uSObB0XPp/ZtGxnqr6Kc
NSMQNdIL/lDXc/1GD4U4p3aJxUZE40rxAbw0Pyo+9hCMswjToG4LiCOmK8u3syNHx7dSr27uFF2v
fyNHkMWXhiX5HjqMGt9K3NR7Y6eVrj4Og01/huqkfUXARUcBOFwFJMvJnG84pMQCptSQp+9CyKXl
jmDF6maDFrjIWC082YXCehP0jbgHohRin8be1N+hMZ+f2gHXQmgrpuaXMrfPaTx+UbTW20k8V+ef
lUFjYbpETr2G8FTxrDAdx0YNyyDxOkVZ6slJrP+0CkGNFI/ZD7SD5xEtH4QSOootrgMxGQhN01+B
+WR3L+cHq2chbtJzYAgPQohx6E0OZCe1psLTS65TF433mtGGR8sump1ae+tSc7mhKR/JWVc0nIkL
TWL4gmBMPyYHiFIzI/0+PTThuOc+tLUUrQR6OIv6G5Pz568Nt0MkSZMMmfhZwViJIg68SSLOFJTt
Dv19YymyVXjhNL02Rh6q3pajldbKJUw7I0hrdmBV29Eroxu8PRDS8rVv7hwoHNgIcE1jgnp753SW
jcEc6HDMMsz+aE+qOFqllX1T8ih7NWKQ2Owk/xsbg6yA5A0l+mVYdZOtZnCI9XIowsvstPKQY11x
qAlWe63MzWWWcdEi7b9W9eqAXWf4yJK6kZQesrr3Aq/B1t1FNcS3R938YQ2NuLOn3DjkdlTeD/X0
ncOZHaLZLu7GSu+DrimHnWOxkavT0Ea6jjIEdMJtRsmwCW+bOXIvrV3haRB5MZD/Wj12jls+mZNt
nUlt90A3G/uJRQGLL366a8psSFifMxDal5728yFEVOQ0zBF4gV5xdoLnejvR3V4mJPTXF1Xz5bP8
lTFPs4veoFXpFy2Kst6PIxkmnxoVTvVYxG3yrRzDPbGI9dOxnRjXM0RgDkvT7/mSUQFJV7aDdknk
6B4aBDWPoQ4QPi3q4fCvQW1BgS0kdZ5urZgUumBmTUT2LxR+1tchCrtPVB17q6z2CNfAMpOn4c0Q
exU63Ry9W3gajM3qJJCQhpA07M1jljQwXOfWPg7lHgodCP9tHODtUT7yb/l6K8RMhYD15NZM0VJz
cOsjHtn2SVej0A66GJkKf5KV81sU2M+fRNalrq+aueOejDKs0gD/AuejzgAzOtDuTMKDHCNYtNyy
kqSidEpfGHpbH+Ie43a8d0v9MUFQQOIkXZLTIohsipPSjtYbr8Fi+ZwVU/eUAVL/paUi/2R5U6Sf
PeYR3kWN8E94ZRCLzSBn/E724En9p901VnvCM2T84iCHON1V6CA5x5De59cCu6MEpnbWzqfOyLLT
rI0D88+mtJzLwpOvTpqXTu7BHpA/uVf6lrwsQl7IPFhmlniBqow90hz43oTHuJSAozXy4accmnSJ
L0hep74OXcI6JK7S6X5jes37toXiTV7lAuBAztDRgjLsaacghG846J0PTewrsitDX/HsSffNLBLa
V5mXdgnsv82g5ggj/W4lTRIGpDziR8T8zzwVied9USoX1o4XFdl9q3lhc25I68ogM+02PvUoDHwX
uRZmp96S3TtNVH2K00NSSr+AB5j5pdEbr8Z5Hud7o/Li6METijsEIQi2L9aY2GTusYPgdu6J+T5W
pzE7uAjYdMGgNri1m31Y/uxw4MXAsEQU8aAloVBgphvVK9fLxBAgqTOZfioj49ec5fmT6DrjHjeZ
cjzqWSRb33HSqL5LRaveYTOqdn7v5aBexkL5qduIPbpaYz1No6fciUHPvvdNW39pCvwoYHu8Qy2o
7MPEvMtCw3s/CWNKj21U9slxCfNwte08Lfx4TodffPT6ITX6WXuDrYFtH1196LO3+H1h2zpAOG0O
ta5MH4ZEwq/Ks2E4K+mUGEczzDuUKKrEe0TYSqlh3I8JUyN77o65q6fxpeiNsAzI5aqnLIMG7ptJ
Y3Wn1ptVcefYofmrlJVXH6iTFXB8MSndIetnWItSWOGpVqOqCPTO7JND0fYRW0BVZDP5oybbdyHC
BYvbeWnUr9SIUsnvitZyDqMaGsLHYBGavZyV7s4estm7YxiDVKXE8vaxVmKT02CP7+Yy9B7a0lTf
TzHT3Lsq6rLEzwc7+8jUMZv4mmbUHOvOdaNz6xjtE0QeqGwVDNLhW6TPo3bIvVqj1hKTVZ/jBCpE
nrSN8OeuLuMg1txqPLjVkN/JRKuaA7eL/q7TYmt+7Smy/dqUtvfdwYFBuZfzoHb3cRxRUClRUt6P
sR27x6hLRwBO0sg0H/pH99gII4OwDXFeOU8KGmJwSkPvIzZzcnyPgBavUk/Z4ZxPbq/Hktyoe4/8
adK+nfWijYI+o5q/8lV0SARz9zlEm806m8VcfajKpp53boTNWM3RBui8qITdctucktEkEApQ/vk4
nroEl46qbeID7ZHm4sxOchjMdNrpFKxym+WCANy46IUyV7xNRYuq/KOJDSdRtuGnXhfmW8rKPQm0
1b36Z5XFHRikCN3Fm3t10IwEZ+UIxoas84BZrBagAFC/681yT29syZ2fJaF/lqK/u0iOITB1kzVw
m9KGR8X5SowfEn/sK7xWGgFyEo2H0O+wJQJaVWYnYSTRl5fv9M0v+Gdixlie5svN2mVCF7HtQXDh
3eUEbdU5tPdNecycDk0HmQglICqrTy+vuvFygU4yIGVaQ7vnFjeW5zFyH+MiwlEl7qsMj26/dpT0
Cf3VvXnC1lKMaPiAuCHxMW8afzCPu0IuL3eeTREME0LfmpEXhx5HjJ1+6Sr7I4kA6LOcBw8R0HXR
B1q5WCTdUGKDwhWp6XB0LaY0SV2Yvkd9v1NMrJ+N1rO60MKZsdOnvSkmRjXGg75DPCBK+Vidohr3
SLLOQQQH+t+fbSmWyTDJbdc6y84QKnBlcb7Lozq/q0Uhjk3Wdee6VKsA2ZLdia6xOhQ8GzGFEppq
EyDz87wW3IVld8kormaXZNOhRvVRwcPayN7mSjo3v3RNkEPEhj4ysBXx9KaQ+EEN8aRp/jSliOJY
fPe73ln8m1/evesARFoKjYtjs0gm357X0IzzITYxGVYyt8XiSgvftmHfv/svq4Cd5wMzkrtV+vGM
hn6IcGmH9np1UFDgfs3NPvz811XouDMUZkDLMqspreGGrSkzfGH0QntMqAnvG7RKdsrR9T5lkQU2
tiiVMfm6CTJWB8+O2wORizYOMW0MIx9J8fhD18tmh3WwtRT2jARSJgqoht0sFQrsEgTMjWvY6enD
JDPrbZjPo/Q7IcfkP5y/PwBGpqUII9z24Ie+tvqqQODNtMr5VVhPPzNnwl89Mf7Z13rZBhByl/uO
adPtMN1Mx7lFUVSgrA7ndyjopUI9U3ws6/dQLKv577IUD0OLDADxCj7SAcFSUW/mNiqRU4z6xvnq
QRA9ZYhifi5L2/7IIw+XKongyiqgxnZq6DVvZPkB4AvpoDF/xnH3+ckfBscqy4qIPXVOLc95kdie
b9SqVx2dKixC32Cs5rxtMEf85XaVJg6dx3AAJ84QRYFMuIhwdLHt+JGmWP9Mw+bHMQoBXsNxWXtW
oE3lGa1F+9CMUu1azbZ5pn+unEv8OHfCzNbVTNNCZ4aKZhqtt+fvASGmiTSID4FRLlTcXMte24Ut
/HEEseHHIU37sp33EBRbnx98J0CRZby5IgN3iPujjo7KPbbm1hFVBMLrWNtng2Ly3DFE+4hE9RyI
MT5r8Z7L0voGJQXCEITGFajgVWR1jBGLvoq8oFas8iMWZ4ofoTzph7khhI/ZjbrTa9x6x4CPoWKB
FqErt7yNvxo22AyqodJBR5CWFX4a4kgJMLgJfdGN+UNfpfNStFc7CexGjIKZ9f+LkgA9XxQuPc3p
lBb7jLL42ULO+36sF+J3vStkvr6qlm4+aMbFThrK780eArJb9y5E3OsgdSp5Oq6Paij2gu7GKvx5
fjRAH3gAtzg/xAgMLxoRnNZtoQajEScnQ2v2GIIbr408fBGfJAIh/37zLJMt5pJhaoqxufIk2iI/
SCXXL0hBjztX78YZQC0JsA13FTjZVVlTA6espym61kIfvkcIAM1MPhqN4b4OaNdHOMyr31aF4/ww
pkJt7tExTffQwVsvFXoKffDFgXalcKENRg1/uogwArcnwJtxdDKVco/8uLEKfJQFXURY01YpZDeX
kqSWvn6KTMG9N8rYCpy0cvf2/OY6dNYQD/IWw4CbjwcsQ3Y2AndQphMNT90sesygBe6crOWv3FRS
oB5xJqKfby/zl+cnS3OFrY+5olz0Pi8CBrUe3t7aTBul1l+7VaoHMcLybyLgY/+ed1Cj2X9oN+Ax
blMB3YrVIUHh+JpEIXp1lhIekWd3D300xzsxa+NV0qXkXKNAgr3rLfYkMoZR50rANxf1gjfN6Gjf
YMilO6tsREaasPxElvrD0H7+KuekTnqlD6Nr6WIqedTqSP9lCdtD8kdmjXuCtVLJSxlR1vx7tvg/
ShYzLXBStwC0rBj+j7PzWHJbWbboFyEC3kwBkGy2kdrITypaDrZgC/br38IZ3SYZzdALDc7kSCAK
ZbIyd67d1b6JVENNJJCCtOjibFmbeK609Ph+9HthSyEa9SlzApdFRLSdR/+z/U9Gn5WI2WDJNxme
p1wVKoSKSbbH5Mj8f7wWx8xWQEP7dZZiLsYC3rnwEpCGyYC9Spm6NwuNqJSVs2q65tJ56c0osHBz
QohM5/s2if73zTon6LSsz26LlpDBA9IUT61wYj/TrhV1Ls3H7f6JYM8jDj7NlPimofzSXLn2ViJ5
IOO2HDRr+vv+lzrXVmMDj5qZAwBlDYWikxeqg86ZXGLBWy5CzS63iu4JbBT+691k7eZctTF1XaxI
c83diWxywHMu/6yG4TdsdASocjB4zNPiXZp5Q64L4v1Jl+2xtFrjYE0g1dukX67MlkuDyureiIAG
B8DZzNSyQM8riKpFmaobf86Xw1z42ZXW0oujSjMyEjLqViBcTkIR0npUO2kjuNUbw4zT2vT29SrX
0KMXPhr0oYwnqGJRDYkm7JZBPrXC/ucOpm1UaQlBcQ+77UwPmS3LWCZ6k9FPW9f7jFwHqst6ClG+
lFdG9fx82KYPf1h+Bi3Y26r5n1VBCjzH6ZXScrpxZsqpEPFiIANBo+HGtjMOqEgm7U/J8w/vz9/z
9UhoxGVqY/cRXXsngWZvzAY9kYaGYs+p9xP/R1ymvRVWizNfiV4ufFTU96hZkbGCqgfV9/YtVaMp
t6ot7QiFnz3GM+Zbmwwp3g2ZWd1A79HCaVmmqEtd+6NdWa+E++2VVqPz90VuukGW2MKRKZ7uP5Je
rcHZXHvB3ASRq6SKROetnyxVrFdOqvOlst1XaOjDmwtbrtOhldKuvATzblalbt2kFWWTsmiHKxvQ
paf43Ed9HoFe4PQpzmqXdVPZWG2SzLivl8k+UnUyrwkSznFRLjdMLiOoFTdfxNNOBoW/OLxjpJaw
FIcnI/HG12KcVzcinVWOkTeleI5zbKuPxSzVZ6RPK/Y5a7nLVsN9TXGq/JVPXfCz9vT004LG6WZi
On9+fzb/t9u+DbRQ3HI93ABKhMmnok20j6XpV1N6SyW937zXKhxfhlT+HTU/uUm0gYQn/hb+/VIl
44PZyvWTXItp1+SaFzujp+9Hb3A/jqm7/vORTvS1oUdRPpBsck4WWjqs2YxyFUWHjzEIPVDdjSMQ
4FauUcbvj8KFOU4mhq5lZjrMEndLYf7PboJFCDYmJTGfwrMk1nEsO1B1F7vSKq5lms7FkeReN7gR
Y46KG6jq22dVmIhkJrWj2wRwx+toFwqCWKpNxUFYw/TqkgduogFoVxK2jhg+aiIZx9BxWvXqtl6j
7lXCuTzb/Yi5Wp8lVjyvgfmz0XJJf7jvqQ6Dt2Wd9ykc54zCQ90WYTta/Sf6y7KvficnnNh8Nd4s
5pyXcZ4Io4pyo55/YBo8DbHuDMNjQ4IxiC13Rd3RawaFEylnUjNG4jROaFa69aoEuXFo3rXTweT2
g7/zVKd+qFD4uPs+XfI2MlE3CvLldfbSpmtwTYJz4bNt/hacbRtrBnnM26HUrM4s+pSgT/rZGJnz
Wu1MR+ZPs1X/cysWmVXSnsizNmgrWaO3jxqC0rFEQBAN4e2HMVjpYdUcFfnS6mLT7/XHIDFFDC9D
D7NKLVfm53kID52WtlKwgdwUINu8fbpRYNE4lHNy20EZj2UXqLh1hzZKgoDWZ7o8dnJsr90btlc6
2RnA92wN1kTV7P4niyKBUVtolPNvZz33d11WW5hP9aYW2QPM90qIxQ87IcUhbWosDduh064JsC/t
obSObHKYTcyBnvDtixPHT0sgcNmqBlUw70CvHS0xiuDvgoTM+BXQOjOE42JgjMUFK7tBfs6huDq9
pu0245HHqcj9L+ZaOX/tqZ7INHhgiEiEad2VuODScHkEtgCL+UaM29ufGrQ2MBqvE0eJphZiuT8J
m6Jy1k1hs7GwQ5Vlphc5wTp3N42bpPpnI+vta0S8C6cbVRZmKklmgw93EjJUmV44Gk4zx84Kloj7
ZfloV6q5En6dp/dcnsKK23iPXH9PJqQqCq9HX6EdlyaDzeJoQfo8JxQNonqpO3NPPbz59P4efeGR
TH7PobuARXgWHCQQSin5KXG0CvoS405r3EMvxyXYeWhbXjBa9z6//8TtJU4WwNYWhk8uCkY47Cdf
tDfEkND2KI4dG2JryXGnYIvQNVxc80/+LxN+8qjNz4mVTUGcy/rJWnOKVhTZorTjNLvag50GpYcZ
NwqtKGvm+ScTbkXoY+Z0LtpNJZdjkRvZz6n18irWqqZ7RVNjgf+z2uCPcCkxh7bmGg9OgRQJoeI8
IYpvcyNaDR3uoyY1vd93o1Y5t4vZJNhO9FjC/DF6HTsuM8FyPdRFkwSoj+buGUkq3ZYmMN/moAqz
gXrbJy4sbiRDqDoXq9qNYzsia4YU9dOdRu5xEArtT6OxajDKm6B61HLNOgaGVGvoKs0OnolK9Dva
KwwjRujv1g9s37N6otEKx0R/yOUaC6NE0j3a7fpkE3JrkV8FBcBfWWndTVZU6E78qsWZXDM7mwYQ
+r4OAaYG5ROhvwXjuMYdIu78YHYiND2eirLB1Af683E0a3XVSdREnnffpqX+eehd/QXHY7cLtVQb
H7KybbCQgIPvRuuM00ktA//FslI3CUtkYh+svEm/+FhJ+WG9UpeOsTJr7X2KNlUBAs3nNa5gzLZA
tEd9jmm/S7pIMS5juCbIxcO2EqkfAxHz2Y+kKIcYXWw+xIM268CBSM47YQFLmRKbmWg6NshN9V2b
c0TjVJHyL+9P9rN9g8wJaGgY76gxfFJvb7evGm82sdLPcVRjOu/Ynoa7rMnMKwfZ2ZLa0oabWJbU
3tZteXKMstCk5NygJTGfiqhARnSQNc3UIqivtaGc7cfbo8hh04DCyc22/PaF3KlHmU+B8dgbFQ6b
njNa3xqG8Alyj/haek2aohRLOnYRMVtIxfL6amfp+blNqyfFF2ChG6P0VJMx0i/mV8hnjzpsl53S
zOxbSel9r8uRysTszHs0WteC2Qu3xq3BlK2EyzHX8dODO1XcEB2nc48L+SQv7OzWJrNh14sTJu0I
Rd+Flf2n7CxaXMK69JnnZtot5Z2fo2S7Mq/OvjhIyP/9Mdu8+9/QOvCY8ZrnYOQhk7iiC21Xu625
m/WrjVQXRptGOqrT5HWYzKfpK8+V7FYooo8Gx1GUATy/HZw6lTQtrsF+Zfd5UBb5pPcXzoUXpMa2
9X0HW4x4mt8pFXS8QY7WceQsOghXb2NUDHU0TtcUPheeRLYDCM1mHclV/CQnnikXCUqOQBgXnTJu
lZM/Kz3V79rBSb+9/1Jnhy2Lh0HcUPEEExy6b79aOWlZM5pJcGxM7XllWG+Nqf8U9BlZ49VKrp20
lx6HAxJIzy2fc7b5GJVdU7+k6Z/LiLtbU2WDfNWMKMiFFdlyvdZ1eTaSvB65sv/4qCTFT7ch5JKp
I/Q1OBrCk5/FqAQ8B43O1qZatS56fywvbUT030D8JjO3mfG+HUv6whKnJJF8dIosEzeVSf01KitT
7lrT7YdoXVo6rEYkiglHT1p+7Ie1upIevDTABNGkTWh03fox3v4GGHN2Qjerd/R7Y3lIFtsrD2Nv
mC0XprLCO8ecr4Rr55gYxpgYEV9ZnWv82T3X5kiURd0Ex7Tw3f6mNfpyjS36Z+Z41T1vjGHU+bvK
yBwT1exQWbGhRvG7rybzqLyhdu5Sv0g+N3gy9KHT9EUfFlOp/plHxM/8D79KUpqb+anqXvNXznSN
/t/Wg11jUv3/443WP1c8t6eQ7EYCAFORq8zb8Q/M1kL8U9DmCw37RyOheHhioR6eTOk1z/lL3xoJ
PKIrUsHc3E5OcgMROsL2xT+CKVm3hkXSBmHZwAMKSRBr+pF2yWuH7YXogVQaE4wrgb2JHN6+34KO
g9DcdI9cafwYa7L2xkIXdHx/Jf1X9XsTJqMtoshDuEumCjHFyZlud4av5TpdJ8mSJ00f12s/dTuO
wvxFqqBVu5yLrB8bfdsrpN4u9QU08mX3SHlloVMnc8C3IJLUnB8dQubHQaCVDEFlJUmkG6taPgTV
5KYfhJfW31TtKO0OFyZVREvgJb9H25YbYrta99QCgz7SHeT8No5jRoTHFrZqVQ+xB/eyWnxRlZf/
9oeieKFP3/JxGnMW/8a00fVGU9eOP3Rv6fVwtqfp16Ts+hqf9MIWt1Vn6cIjCNhyBm+/iD6NvldM
NBp4ftcdDD3p9xVNuPtaFdco/GfnLvkQDEA5kGyXHMVpQrUql7RzNTABC7F21BFKhr2d5jH0+fXg
mJIrk76I3ftz4TxxuT2VjKVOYIUBwOmUI4VbNI6h2F/UpO25l1dcByhHvtSGYdxmRD1JVGXj+jCP
rfNx7Qv5oJHQ+KjcIj+6cDjXUMH1/RFQK0xv3v9xF5aDw6gjVaXZnl93Mk/ZY501b8gFmFjt/BKa
sz4tydzu33/KxXHnOmGSoOdCfBrnbV6PKmvp6tfwGz7mcBzqSJSp3d17orUGHC36+lebF6gd3n/w
hRONU3Pby4hdNy7t27nVmSX0oXwUxzEdi3AMVBCvcyCixc2r3ZTX+q2Co7pTRjI/00U8/vuBipqK
isg2wQEbnkxtmoaXAjFRQBzkDMcGD7pIy0t5U3ZDg8jbKO+7QA67fpjMfVM65pUqxaW3p5ZOPQYr
U9Lmp3sdeOsSO2uCFVwUv+icuR8dq9YZes+AitFXcQsqM+QCOUWzp8srb3+eE9vSj6wzMp9g2BiF
t6PP+y6+qEpxtGmuIG6Z++ox98vciNWwmo/zamoVN8Su/ZOvU8rEK7zvrZPad3muJoOK7mrNNwq/
9x9C2JynlZ0lj/MMSeHKNLm0BWFkA10X6iUr4eQ7LV1BCz54zWOVde2P2cw9MGb5wj18spIpfn9O
XlhysEsxXkNxuF23Tpacl8yz1iVErObUJJHjKeevO+vD9/efcuFsJdTfxC8gLjjrTsa+So1S17Sa
A6hY3Ru65o3PsL/VHi6spkeqza+ItS+9FfUwIgZiqA0B9vZbF5bqmqlLg+NUVOLQo3LId54cOnl4
/73OiXkUwsG+UjrmbOWyejKpV3Mhv51zW64MhVCwNBbXJwcxWD+Q3Wv1SyCW8Wdv2jINOQjUq1lm
NqLVwCb37FVZc5t7TfbP9lgnP8p8+/b04Xl0prU+zW3dskfIIp5MOpd3LXjoa6tqq4+fhBYwWDY5
zsbWIbh4+6zWqrAFbXT/ONtiOExpRiK/LiDr1UFzI9ltosKkysuSyegknElSDVVZXJnEF1YMGxv1
ZZpqUQefVrXx+lwL7CgJRjluH2xXc+Kpq8VtuZbXOiUvPQp15lahRPt+FpFWw9otjmRm1bZK/vZq
HHZwFNQXz60/vT+3LsxhJu6GoIU9wo59MocB9QFbLCcSMbCFd1Ik9fPap94V2daFlblpCUm8YyV1
nh5efQqXTkfUC4Bi/aKnKr+ZkDI+Zgx1gr3p4P58/7W2n30yYUhhsa3R2YAhjH2y4ahcKsBolQ8g
aKST0pva7Ad2MPn8LTVk4IV2HaSva1cOz3M5cESNQUlO8v3fcJ7qIb5nf9gYgYTF1MHezloj772+
rSbvOKXW9IPanDh0dEn3WKVaVR4KrgAp6CSrWilIdN0dGoH1dvEhQlxZP2d6jO2HsDVyHm9VqtPt
d1kF7Djcc49BSvozGXwrNJyp2OVGusSyKdXTMqxa5PSivnIcn6OreTSB2lYmIg4kWfF2DDA6Kj1s
+9yj7zU4MECqs/dBkaH0bJKuNj/Uwm660NLa7KYOLPEpVZ74lAfe+gG4vLi2hC8EZchzqVFsmwhK
2pPZLrhipbipOUdTYqqXAudrw0kBJ3QRv+/pLmx2vuzW1/cnwoU1BtLBQ/2M/wpJzZOIjA19tuBW
u0c5uD+AmlR3HnKjK0mEC1sG4CBasEAUo7I+Pc+5Vpa67Hk1hcnWrdTB8qN6GZaf9M241xiHFx+G
SIPqC+JBVKBvv6rIk63VfyF1msv6WAW9BcyVtsegn+x/j9ZJlgKLo6S91XtOPlmnS1eU7uwcSTig
zpCN2i+6U1xZIRfnKUEr7Y4ci0jyT77RrEtrEkvuHFd7boudr1cwxhf4R8+iNXIVtauR3w9ZnRcR
nWnph6FB2hRivU0Hc6XL6Rq97tIIb549W6pAp2Z58tqBV/d9uRTMVLNO70ZyIHU4pWNSxPro28OV
o+3SDEVXjrwCDep5Foy0mj2vfu8eNcp7WESLZuvbLa9ciS6+E0KO/+jgHKUn72QjgR6xMHePlPER
gFrOFBV2u+xR3wxX9t5Lj0LNzXm26aJgKbydoAMBj9NUPMq3qMiUCK6PQT4HsUg648qjLo0dU5Md
dOuWpY7w9lFp1mlrQ0/fUfc0kNY8b9e187UulQuHCa2cW55qawHguD4ZvIBUiR/UW7Uik8FvReu7
iMSqFBgpd4F1a2CM8ZsYyd0FtYQ566Z1VcSWPVFJeX87Oz/M+SWbuA/7Lw7103RZn1Ax9zPDOXqI
qB7GohgbNlE3GWnq9uS9ucC2vDI/Lz1ykz9tK2HLL528vNsvXpYQIx8xXElu9FnkXUTdc94nkJJu
Z2u4lng8nz+kBwza5XAD2JI0J0c3+d5RWn7mHTVjGONcdsmefJKzqzoUhe8P58VHkZBA0Rv4eGye
PMqadQuFpOMeMU2X+1rqtKkI3d63fa5fubBsw/Q2KuKtKE8QudMEjWzx7VQlAqPQDHfqaDWdt8NG
d9wvanw1stneFblHHS6F1izttr7Vl/y66O48jOf53P/guDKRseh4+3w9t7QU+Y93nJFNo4FIuhfk
/MadPgrahVtjOqxWVw9hgSw8C60qnT6sVXVNq3BpwNnryIYhWTm/JuKK1OSOnXhHvTfk3mzpnLet
pbwxTOr173/bC3mwTVzI1+VsYUL9l4f/nwLbWsPYy2ZSr2kPMCPqKf//KvN04dLia59KFAwHXNKC
l64D5TzPFXiKASOQ+7XUcR/1YeEP2Zg/e0Mx/33/p9meeT4bmN4ey2krtnBvfvs17Nzn1dF8HuEw
B+Mr4VdjP01OaWiRpVkA3+zVVYjaBUXEeyAoQEf6RVuWUDQDjYpzSs8iNsNOq/fPWYEa0H1qGq3q
m3unsJ3ikYi/z3at5J8Px26us3D0ivYvWja//rNUrkr2rYGC9V7pVW7etwGFyE9Oxo0gHAAx+LcQ
nBLkQoter9/TMuiryO3trABRC3B8RwYsyV8R/bRTPFrLYB00z5LGjfINeFZBI1w7SrtpEH89egAk
ioM5m8eIomuSP/Tj1CVhLkZnjkfhOhxHdj28lm6aF3s1uWi4Umn3RpRoTrpElT9IFRPfUgjH8Std
8HoxRxL3WtCXMF7y9nZYskmE2Vr5WKi5oqJjebbMRz+rKdt3fbvinFsshoxMC9ONMEUe7aM0msef
nQPMO8rMdEhjvR34m9BY0kfPxADltgBxJm4S7EjNHS02/YI9XDD1X4rBkqYbeyTHvdd16oxkX9m9
J3YNyNtlB6tiSfIQDe1afkWe4W82MZlR3U25s9T7ruRK8BO+46xH/Wy7wFRm0653WTUUdggifuqe
9LLRyqhc1+VH1zqVHYtClC9qaUrtJ6399YekLiw9HmqvcqZjv/ZGA2HFTXT7oVzaQY9a25rvx87g
eGhH5fz0BtMRj4bbk+2WVdN+ddx2LGKzdhCPgdhEhSUbzdQx6xTmHJtNpY+o8YX5pW7c9I9hDQER
lznP97I1g+ngNkyfZ6cW8pUSBxRasvVFGo56anxbhKn1Hwu1zHjBGtAC7hEXWB9wuVunyFrt/Pfg
uEnzJU3KcjmQb57uld/U8nHlSEhxSXHMPMxBkvShctz5VkptFPtprccvHqd9gCmwNj0bwnHudL3Q
vgQLfyJ7XRbO4MyT0bCk4nvNtc4J9U4UYzypZdXyMDAqLwiHzEvXKBjK+lVSdkwiGwP3x44kx3jn
Sl0lob7wjqElBwuDXqulLyBlf/nsTZV6Vb0/mHEgcyoXOnqd4a4QnbQOIDOt4SbD/vsP1HioKRXQ
gp8yGIoWqKbTWWHDdXS/Kjd7zRylfkiP1t3Q1Uu/YKJPweesT3UDsUVhDGEyDvOT1mjEgnneZH2I
P+Eqw6HFOWpvI+wM9hr1mDjQuIbHsxCUA9PRM7jjAeE8KlgJy01hSTyRdGVnDzlNrr/V5EOZNIxm
/gyNxk1jXBn8R1dosoIV2c1ANmdDSDuywFc6ewrBSYFGoknxFGgGQ/9qgaviqCw3mFoXTJrQos5V
3hJbo7sJ+1IHpVXVbHrEzva4X099Gog4GSaHyG+wLO3Zsxvp3ZFvU5+lQlzy6i/FZtXXDyJ9MLrc
cL/QB1LcEKwip8/qtEep25bzpO7mAj7SR8/Msu4hdxqvjpJMBXcUdVW+S7RgeWgCff6J6wM5MBoH
8hHtbms/NWmB08nqBU3AVpisKztpaf8yKIEUkRjaYL61/N4eD6hf+vuZRIAblnqF9qOmQwYWD1Ju
9ZjlM0pKMba0a62mkYbCMv5DTOXV14lGMhoe7GGdDmNCbu5xaPryg1YLqtqjaIpxN5BRSph0cnF2
qZ3Vz01dGeiOF0YMy+P2pW+LevpipIModwnby8d1ULkXy1rTf7iN38J6zqGlWH2vG2DSazWEA2mp
JXQKf/VCXynv0ZvtzD5y2HnDvdGsafLkTIv6tnYa68NKMKToXOb2PuU8QCzaFX6ku3ObR4EJGy9y
AfO4ceWwkL5aelks+8RCznYHFzTDZS6Zs/prqvXKONhG3r2kw1J5mF1wd/zAYb8MkZu648dG1Mkc
oQmcpodm8ZCi9ab0VGxl3VoA9cFSAQDq0svQbvW0jLy6HNt9WZhusm8qwmmOuM3m3sKC/YmAxKj3
jjS7PMqSEfXXWJjOr8GelRFWg1liT8UtLiSRx+RdwPyF3lLWzzMijZ+GNmR/PK+zHkuJM2boTFX+
G7rR9FvHfzuPmzHpvXCis0CPJ4hDL2TKc5SpwHhpkmH+feVA7mUcDPXyPTBa8TK6c39X03X1d/ax
TQjZv4bPI/du9olqVgpuk9Z+nXBdBPtSamu3L6VRffasvvneCCN7IZcMnjkrymbXTgqbTysb/R9O
Qc6Y7tsqK+KqlvVf16cucCv0dKyPxgAdNp7GVP9Y+1rRHqtlyj6sgz+5wFpdfCZgRrpphF9A+rkk
o+hxKWFWR7nuyeYItVblMXVvd7lXtet8TVGviFBWg6dDs23mv5NPxcYtYH5Ffu6phw4DCjt0Okc/
yNJ1knu7rJoipKslrb9aGNvEYuzZz5zCW0kFK4Ubq0Ae+CSpt1DlVMm8RlqVZ7/WRqz2jktFRl+v
svsfY1Ibzdd59uUXaouTRitSPZuEMSk7LVbGmnccliY9+tBdavYNK/gxjUvzy3YG296xFUn9+zLO
rbMXnTC6PcGcbu9U21QfTE92363Vlxzyk6keBq0zv5FPUGvkWP0wh9bI/SWsTf69AwYlmRu3/YxC
I1Tl2vi3Xr4OVsSbjRhWdyWEMgUy1Q5pk6qeJryQHVLfshwi0eviSCjpfXO57GGh6k3ik1/lFPP8
pe27R0JIk/OlzDZeVpAHNd5/2vqr8kagv/WA5UDcIVHg7ui5i3UL9NfPY8+H6rLDvHrWD+aIcURv
KM+JtTof0/vS9Nbnbqxb+7BRqpIQhc78pSvRU0aDMgEAp35QlHyRlgt30SHNRTWD6/aBeKHBJHJY
lxtHeRy/MJTXzypJeUsygcuzrLPJiGx3EuDGNquDNAJLs7q/K9W33df3w94tqD25AlF+2lIC/AeR
9MkVSCVSZWs26EfDavQnLctpkSmdbD9y7NqRUVAQDWuwv+2VLMF5ChZh5ZaXwz2FnnrzJNgeR1ah
nRbGUXrSPhZaPkyx0otOD62FqxcUI5Hc9Vaf3+eDZ7RXLn7cN87fm8wOFC/KcGRFThMikrhqHX3T
PNpOqr02sytESDNgBT167awy6roBL15VjeMYgQfW17Do+/6+Bd6O+rKaJrlbElvVxzmgVfjIweC/
YnTSdyEwbCsP7UQf27jT2cRYm1atQglK5HUBr5NFlPtrJy69IqG90TbVVzsZtfnrVLVmETV25Xwb
9cJmZmhZgehxbdy7vgaLHepglnL68SUtDGunGg6qUYiM6KvJtF1hBkrc8q+I9a6xt6VFKGV0Mb5z
BgA7H8D5R0Ghf3nuW8/PdtooG/8wt2X62DX6Yv/oDGu2Qiaxo91wghvJhhp0Nt4RO0oSl00ACU6n
I0gcaqXRIFrJqrsNgr4uuggkKKiQXBrDfENt26wimVWzH9KFpbmRrisxxHZmwanyc10zDuTt5iIe
tcRx91kwG1XMqVMNX/LRbeubdvaIcUzscvOPjZ9o+S3y8Tb/7DncqULfwSf0zgyWdoOz2E0WpTSN
A9G10Nt/trkzfVxnRM1R7ipriEAxruCprAJBoNtTUOaSveiPs/TH8gGpp/OC+XheR2lAm+AOHAdA
OSNIapq/3TFHcEo21r5pxnp9nefV+CIm2bH3yaZJ7jXD66uQggKL3Za17MM2k1l3QK3bPg7BppXJ
VuTYHEzmvP2Ps9XtTE9baKoju5iGi9BWn7JL0mg7NXaZijx7hBk0Dk7eR1UT9E+a5UuWBBuH2muq
ZQyiol6sT1XjlkMSysCdFKShoWw/SJG13d987aqvrp65xGuOvfh3meEn96504SARvBZDhFRC3LZd
0WS7oNJ8a9/rZd3fy8ns8XbUXCJFWzPkl6CCCIpu3nRYB1Rdv44TyPumgetx6Bcjp5tVJgsesU4H
xDBzxHiAyGEAHHT98tsAHRaQyzraaQgdyXoZnCb4TlyZv8xBa94lVH60CEcxWd43Pgq6sKsrnOE2
7++H0l7ob5uK1ctv4C32IuoLMrN7Vebs1BKhYh0bTjXAhdYLHexna/ofijRn4ZQV3Nuwb5OqidxR
1q+2vWr8nbYMftmJTCfWzdrYO043MJhJktAPoKzUWCOTzgMH4Fc9Pg96ZRf3egmOh8axRXy1pVwl
hlp+9o1D2Ssjt3TWTwF5yL/j2urrDnzR/KlY52Y4aPT3qp3QrO3fzAHa7YtudJ+TVW0Sed1T3Lwr
p/rQjGVbU2lyrN/EXKv2AH9zeJmqYesUoqdU35V+1hb0TSyedxD+kHG/3hDt+5ri+B+tdJuFlgKU
WeFoSUuGXukszy7wzCoCFuaZmBSvgzwGTdUdsl4GQQQrcq0jfQkSPSJmktXdnKEMiqZAz/hYg6LT
cw0Gqw5TPPF2GeCsAEym22JL2JcW4TSu3nxUzdlbUzqQTjbEfDeY45BHZHqB85s032ZEkWqC8dn5
1JQCs/+Ud7VnxtRxXTcyHMJdUv3Qite5bL/hXm+bB6dN5ljkY2OHLWnzNFJJrx+LzprHnew6bYiK
BTnJcTYTjA6MUeSPXHLcH9Ic0u5KneVCVmyDwsJnoE4LYOAkxeogyC65bBnHoAy2/EGSPTo1DoCN
m8t/rgNsEnDKkDhzI9Q4TUNyV5ClprgmCBCcMaRSEXlC9DeLaqrd+8f9eXKeDB/IcSzacD6h9vA2
x1VbOnaLU+scq95ydsIgw5qwgJ/ef8qF9DRlVdpGgVLD0jsVHdVKDvoATf1Ie4vGqeUMzZeZcPnF
ElO3d4We/Hr/gRc+Fg5KIPso2Rv+WSJ1tOFfT2WArJ2Ux84YlXk/Vd4S4dx4DcZwIXDhUehH4dch
wThV8s0jPewmrXBExbXR7lY383eiWUR1o4TWH9wRKsVOqqni2tYYqYref9Pzod0q59uMJGm92bm/
/YCy6IlR6hpZvUrsvadn4s4s6VCwg1GP4cQsV5bB+YSBikZPPxEiErKzT1kadLePpBaPMMadkBJ0
H5tjElzLC29h5tswlMdsFp2oxFAnnNYXDK/iMtTm9hFFLtzkyen7j0GFGzDH2lT9oZpffVz6yjkU
qWYYYYBhBaZOlTJvtd7Kv78/xhdmE3Eh8qJtjIETniz9Oqhmw1lX6+iIWu2MqSLVOJF9CmoSNP/8
KJ6E4IxgGMLEaQUAeY2bibK3jkblCJKu01DiAja4y64Y6B+9MnnOPyaLA/E+K8XbCE8nL5bkiJVz
zTeP64jMkiul+7Aq27micbgQWm/mQJuKnvo7Goe3UzSHNduWbaJDu9Czh87hJM5M6d5j0rvGcJCa
aIE8/Pr+QF56NVoWkJaA74EedPJQLFSEZ2e6fsToR971dosXVjB4V24tl16Nii/SFXa3rd7/9tV8
1NWmvXrGEW25/9Gk+kXuVfWPwHvsT20b6CJcUgRMVx57vufwYWD76+5WpQFqefLYtZC5RzLwGFAv
vg8EiRrsXIZbEuDeE7nuPFrLYAh9WxaH94f10naDdvQ/6RVSudMStSrb3vR65mffmf7TPMwGl+1F
7u3Brz5Mhrhmln3xTTHEo57rYNhwOsB26k/N1LTWcTtYuHgq3GVbK/s/zs5ruW4kScOv0tH3mIU3
GztzAXMOD71IURJ5g6BoABRcwZun3w+amV3xUCFu701HqCkRrjIrK/M3uyKuH2KvtL/RKyhp2rd/
2WhkU0Fm+9hoftCjjrd7BWObcUF854BE2BqUwhrCWc9d2rvq8sF2/34RcSn6uI4NMtMwjnVS6PHl
QliJcWiMeA2LsksueorMq6TTBFrLzP5H27H/cuiDbNW2vZEBF5yl7cX/NHgb7aWrh1Woh95smoM3
xE/WoiYfVBe/WC1Qh3h9KCyjUHu8WuSI7+4yFOph1nq7CdxhKr97jtFf9PHqNVHnZtYH1O73qRoE
JERMxpd8NPs412yO1ZaXGOthyalsVQuRpBldod2guOUHaW1LjkdbFFavQJY8UihTj6MMg5OWPtbW
oB0Ur16jtbX17+AE4z08RPO0RZokoJpsUeEYaHd1pvLBTvGLd7uJyyEDg/wJHZujy2dpXjgFc8vD
mKVD1I5g2XNbxLQLViSTJvP/ERAAtLb2yA/lmWOgGk6pHJR6dT1YOMYgBt52B1AO48GyxuIDNOR7
6VVyKotzw6Dxgqkz3i7O1rKnyhps9VDGNZGtKk732I3QpX1tStsnD51D2tTCqKQvhKeIgAJz7qFM
t9rl0DeoQOeOOtZ+O3vVXy5luTVqWJXWAViT49dgkt3tgTPxYSwy66Y1jOW7Ns4iDydXmk9So4P4
QaT+Ij2Q6QEIosO1qU5uS/6nSG0KmJm2k8NOAnZ0GFX8epbVWOh5SDyjVtMNBvjbv0/zv0DTQEph
5yQh/ZCJO7ooFYNujvCYDrSvnY0C0zKZRW9v/dqJAkxNM7VWHHaUgjuZzetJr/VlGeZV52Qf5JBf
RLSJLDT3QpoCI3i0zpUe/gnmf1SCy5rvYhraB13FWEZruo8wRL+4FEIlHIW2hPg+oiun77NyG8+Y
jbyMM7e/zLUexZJK0T94qPfVyY9IskFgIfBJRL39ptDNurrD2+agMxfYJOMs5mFWXWof5KhfXQcV
amg8PBZV5VF9os9pkZWrS9DOoj4H61+Fy6irH6yWX2zS5EDY95DaNrneo6fhwFhha2eqB3tm/cOm
gV6zmxch9J0rGjkGVj+I7xiP1IySuyr/qAr7Aac8SsWItG9HMJy63u+gkDPMIbEXjc2Ms57fVRgT
B3Ne0YJi8lhIGizLpPpA0vUbBCwYk0NpNJ8UK/G+ebY0nlRUub/Fm0YnojBKeTk0tOyDOcWbg7OH
rT3kxqSPj7o2dDdey/jeVwdgtAcDgYMrg4PJY5661r3Us7QJi8RWusDpnOGhtQTuLl3eK9hrwPEI
5UID8YNq8Bc7AaDd7WSyGY+zat4uJku4dZcD9jsYCQgJdJHmUFVQEG7p/ATwzIaT3yeH4zCBEuZu
jfpNgHuDf20//ykhdaWhV64NOW8Y05bBGZN6UylkoJSpPHxwqeNr/RB1ABoMgBCUOknn7bUQFCtd
euQzeUgw8etirbssFGfWL9ccID1uYnN/hjgAbocYmqT3nK1wTrdGz7wiSbvn8wrmxYdLhrpezwhc
D8RUt/U3YcaLc9kACQ5asMmPc9x42XNrFd65OvWdOvtuk9o2fczJasJytJD3RsjCSq+6dLaYmrdy
qANsfEo1SAo7TmBGO+r9unir7cs6K/rdXKhuH+iyaedQ6eyiC5QF9hWWOAVsYHVtm+RkmNX5q6Xg
mxk4pc0D9iU+MNiBTrK6nqap2+EdNC6XGOHQV+sWDhMn5uRlxnWjY7bgM2/N0Txhb5YHOs5Zsq9p
19kn4HSWJIL8Ity733+R492ID8K+gPkeiQuw/PHWjMRKoRAXwyFzpYtWAWpraHLHQ3E2Mn0fT2iC
69+8Op2T5YNl/m5P4tIbMn1jZXM0Biz2di3YMVWDotjjwcB3KQ/cVGabJWmdPKh17oxBmumLcmr3
mlketF7RvhCtWPmUxQpa/i+/BU7ohJpKQxBo6xaSP4UA+pug4hkGHboOhyCcTQHDaMJ+8kwQDbYs
sQjFJueDZP7jAX9Oc7wAemgg5cDMgfU+RtIiekofWtbDYQInN3Iysb0rDbukBtG3CZEzYc4MJ1K0
0tWLck4gUjRJ09uhImQHZkdLxEcyge/DE/4G+wtNRE6//Pfte0grTJBQr1wOZlV7V8mgCEzZJiNc
m+4jJdnjrcyB1YReEwuAQkh/h+8tYJFS808rfbZBnJg9XjES+N3+9x/2V1cBogzMHb0uFcXrtw9U
5t4aK/qoHtZiKMN0zWEft8VHfJNfLGWD4zumMyaAXYZtRwWuhegT3uek7AzBGU6Xg4pOoNtFTjNo
oZ6X6ecZuk2dNWeY0dqXWlVNHyTx93HMHdA6oIuHtAOT17cPWk8duB1zUQ84r8UnIO6ykwZCLrqn
sXPIjXYJahubqN+/3XeF/fYROW4SwaifUkUfVQrGiOBdMSG2uOk8pL4eOzhYKXCcMUyrZvUwyrwx
GaExfdD0pUOaz1SbM/B2aY/qH6PC1EkUB5wkEh8f3Ns7ev6Pe0PeB5IDe827ba1IPGQm0n49FFqh
n9UCmV9mm27z3cFoYAHUMpYzanHMEbEhY4YGJshbq4M6tmYaALlOUPo28NrGU3mqMh9uU6mftD3V
RoAfXYrfJaJfbWD0NKSCOJ3sr4bR2bPfSlRTwkFvumubs8UcqIA47jMIODKYZTMyz2PQ9DgR/Vdz
mYrWj7dyxm/7Bi9nNVGn1zHOMlpAvSMy3+qZXvkFOPtrs0zKe3XopYh+/x2PC77tVcEbQOyEz/Re
HNS0ZZx5fbceWkuLL1Wrcs5LkcwCgF/uPVeg8l6bIR7anVO39uffX/sXWZB2MEdR5AHoQL2rnWGU
6R3xsx4A72Z15Cy69Zon1mj4Zo5f8ga2iq8aMYgi6EiOmHVTRHwt+rmE1G/2dK1/f0PHfQBehv7D
tBFdKPLGccvBshIU65pePZCwJ4WZ3yJG5LHsItKMxQH6k+aMKjUQX2W4mFhn+ZOqGI+/v4lfJGKT
URHzIsDU70kWs6lUSby00wF7NcHcSF0iVcnjWwpB+UGK/EXmQAGUeowmO8XyMc3T7OKYYn+dDysj
w6umz0E+lI0MpkSqpxWZPyxzUfzzJf/H0/yfyUt9/c9drvvHf/Hnp1oubUakHf3xH1fjS9sP7csf
F4+y+4OE8PzYZ3X1X9sv+Z9/9PZX/OMiewJKU7/2x3/rzT/iSv+6k/Cxf3zzh6jqs375NLy0y81L
NxT9jwtwz9vf/L/+8I+XH7/l8yJf/v7nUz1U/fbbMNir/vzXjw7Pf/9zGx39x8+//l8/u3ws+WcB
jrPl9+zl+F+8PHb93/9UbPtvWCdxfKUuIL/+8HydXn78yNX+BlOK0gFx681gabODreq2T//+p2b9
DUkdGtDwQPHzYWf98w/6ftuPFPNv0FFZU5jVIsPCVmj/+e+be/O9/vf7/VEN5XXNlKXjYdhP/rd2
+SH6BMuINhXDKgLFPFL4RjlZOkpal7us8PaLsYPcAL7nI1rT26PQj6uAGoU8QWUGJ+x4nJm58M3c
oSt3hOqucvPzaXbwh5kvi1G7+ent/+sBf36gd5eCsA9TH4FrzJBQq9ke+KcSMO4MA5gByCjHzX2Z
Kr4HKFQVJ3XrRr+/Ep/n7as7utJRsWlPamau7YbBMm4m87aY737/+7W3Ec1bo1e6aVejC74poPzQ
bPjpURiwZT3j9Hxn1iJtvi4d56RdX9VT/dXNlbK5hBtdWztLWePmFYjQbN/atFnlIe8w/f0iKT5t
x3fWeunOZKkgzlvjgukE5tKb45fSqwysPMc2Hq5/f+Pv1hRUTqpBjTbKlo+OHRjVuVaktZRil413
S4lpPaT/j3yN3798Fuw2hrchKrOwjiq1AvxzOXZcYxiHYLZOrfojPZKjYvDH6ydibRqezFW3SfLb
lTQ4vUA+Ms52sdU/S62KDE3g/ANyKx7v2HJ8aBF+Y8ZgPj5Yw2+3rn9feVMC4coMkraH/+nDq63t
JKPKle2L5Ga5iK/70+x63k9ff/+djkQ//n0dqIYkIKQEj8PS6rpK1LqHHY//0Pjy3PCx5wk4OAVe
tO6Tz96+DaoP2qYaqesobIhP1EZIBQxuWSpvH67ynBisawE8bl8c6kvrpD+Jd+upuLRPlIN2+P0j
/pCYeJPfbOzENwsDtmEmgdZRPa0ouVWB58h2U2DvzVNMUS/bgxnM/ksfTbsxGqM1mCNMw4LWT6OP
BrnG9uvfXx6hAmRtoModHygc+qKxnunZLj3Ypw0PO5/FB9idYX8ynoAEvHBurBsL4hDSfj7QXzcQ
L+JFeTau3Uv70jl4hyT0QvXMOVgfvJkf7/k3t3ac+RE0UXGN483MSZSmUcL67ugX790ikGDFW7+s
fUbdqvTLW0f4nfhgIRhvWXX/XH1Q+uhWQ2unQbYtlJ9WOR4SswBoku1KPzkxdl6o7OBOBdOJG+WX
yjflW3bWg4ME0+6b1/GVudPPlANAs/P6c33dnponi//RPvU+q2xekqStTb+P6c1xyMtaOp4Y0h19
4Cq9oO/f3ggN+YUPSO/vr8MeiFcJ3ewNo6IexUCtFDG0oZwMWQ9zES6FThuJfJfN0e/X//tUTCKy
0HFg59VB8h490NSB6pymhgsl5pNdDm4wEivBsK7OB5/z3b5LjxNcBB0oqJoeIn1vvyZNKaVy5aJE
SaPsmQBHuncKKD8wqo92eP3dwtkuhUgTiAxKF8Aoby+FEkYX992gREjZ3iyX/ZXyvb+1ztqr/NSL
3Kv8uoqaq/VuxtH7Qf3ufvCgR9xI1q2zNdVxH2QABsP2+GABU8ZT9KkABbqTh/YQn2L2HHpBeWDm
clmGMnj+/Tc8Xiwwp3+43eMlQC5Dj+Tt42p2BpdtixMUj1BMD1brr80sqTMQbDHwpaXWBA5CJ+Dt
FSDw6dWQLtmO7kLgXhcn9QddjXePAIoNQhQQbnPzhz1+ZYnuGI2zKHmUzGhQY4Ht+WY/yQ8W+/FV
GGlvQzFakRpeTe9QH0puI4yylBqkgTXZGU2TnuGJ0//FZ6G/ypenZKY4wH7yxzn4p7SF5DRAUiMv
Ir1R5AXe9fFNUhYfGcK8e5ZtVs6uhRAdcBkwTm8/iVdMCMAsdRlVosP6XbZT0LjtR/PEX12FQzJi
wszXmCoeLS3ZrOPc9lUZzTFKpWHbEd+B3sOe/yBojvMQ+/zmUgekESkRulvbjfz00rDq8pJYb3mc
sXZ8JEKrYDXLKcg29sJfC5ftUnjIURxupHtku95eaiyKvm4V3lyqW80d1hvysqjAivz+KrTXt772
zxvoNtghHCk/keklJWzdmJ+eycGMuys8eEdQCItLI6lAiV/ZHUYNbhY2pUQJnFYjnMpOmqx6K0/W
LpwtdNJpCYnpc7Gi9wWupFXVXW6pMNEQt+xGBh9GAinKmexXWKvGFYUwQKaq6NV9grzqdyOtnTRS
l0S9FrYh65DmW+mGC433HWbha+8LvIoS32x02uxFbdZJ0A86guBZamClnS6j9dluU7iSonW1kwQD
3OIMTDPkYa+HwhzZwwKCNu+HLoZUmanrmVPS3gmrFAGVUC/UZv4iQMXYQZkb3nxr0JIETJVCwesD
YWy8ChfjE3wJ8PcYuJF8/NQBCNTDFW7ANY6Fw7zXVtODqZdNn9184UYlvfXST2eTW5zHtnhshgSa
SecWrP0cnO2NjTTfRROrfYf/eGk6wSgdDfrlUHTanpeJKHNmF/EVWtygr/l6lQyRR9Jk2CvjMjBt
lOOzkUjD8T11ci5tOYyozE+mEDhaZfanEUdPRILFqpY7PG3HgqHQWF9W3JQMmLnoX5FAbKFrpAl6
RLTzm8zP2l5Ou2xuYRSkOEg5gdajqBzgbj9V4Ygi+Xm9rtY1Y5kJqPfSr42/EvFgNUwdJXrUPyt5
uhQAzBF4TxIIKCxZI7ClXUFp9Sb50BhLmekn2uKoLYSbwnnVAevJwAEnVPuDM/RqMIoO7gq9UohK
MHaUJchFq0CuzpT4Ol/7uI9SfCSy7FA4o5eIfQt861HoS4lePQr6WeRAA22CRTfgemrrMl9AF3G7
cGroKPqDC78iHIRVOxGq/p4Seu0436f5Wim+QFq+DYVnUCi6ogYCYgz1HKUyh1Ouq9h9hLKa+iUQ
WbXEvl6W7V0ix0xC2BiM9XxcTGZmMN5lduLYc+xG1jTORZRWrEC/aXK5s7Ra3y9lNbnQY+iB+oUJ
oQAofJU0RNNqfHVoxn9hxFQ8625pPTq16sgQqmdpBL1Vc3JzyHAnk5Fpt8T0ap20tiG0SPC3H0uc
s9tAAdLzNGRI2PiQG8dX1taK7HYVQ5Jca2/J/BLfV5xr9E6FVcy40Tn0lekWcD0NRNXEXHjwjFlO
S7g4ncb7mtTm3rPwBl18KLRKCdmsc+8gaRBeTW+VSdDIXK1OdMTMEDAcyKEwqOPaDVMQCGeyiLHy
He0Rf4EFQ4b1whgreSWAdLk+89Bi3ifK3KYHhkqbsh7noKdOlFkSqU2h3Kr0tFO/Q3VOga3uWLS6
V4H9pLemroGRLRCWoPdEUewzQ+QyiOsl130YL1oWCeGq94y1dJ33Mjt3+pSN99ISMgkTxVQjBdnT
MSgTo9hXSjFcug7qRgRraZ1bpSWGAJ3b/m4w9PHGZSCn8R5toI8NAk/dvjFFf9YpssBJjl3pRZ8H
ZC0nRvOXQtJSCA30CQao3bAUbtN5UBI71GKmvIcm1d0sEEsmXnOKazXS4V/FIeuNvbHRvXEJoRaX
bWQN1qKH9ZyUEOkzAPv+0tamCD11aGQYl6iv9Pp8a1Wa8klHVaEMxwwp/WisFeslUSoTlfLchK3g
er1tQD3psh5QrGZWUdHrxRzaFeByH/66rkJPX7VLvctkGniVV43+XHX4IeVGU22crFl2PjO0ygqH
omWlK7Ebt0jAtM0aubUsk/2SaIke9gL3t6DDbaby2zSmwDVTKYaDk8bINCYyR4wTqcIlMFIve4Cg
5uWRZypreZk4eXlbEFE5g9dmgcM9tcMUQAfsSaY1PKfAHaVGVlq7OQkE+h2PyTCYVjSXZmGcwfqv
9ROz0WZqWZm6LxMwcEJNdO0QCtHYAoJmO4AYMRokZcbMXr96nfQ0Zudekwa4SMhz9Ft1NItLt+DK
blHgeQH1Y7qYGIPkUTNrEvmpxNVg1JTDqISDa0hwuLmXdTy6bn5LYCVbgTEN2WsjlNSOiPQYaCeS
rzmTzJEJvHBbUvu0Dkg8LImLduIC8upFona++o2y1ooPfBnWcioU1H1ik4gEbJnZvqCGfh7cMoPj
xvbYwrqBfh3aaeLqSGy4pNYqGxK2Pfg+K8HsQFjSF1VJ/borJIMvTH1rRhdefW87ojf81NDmEVpY
wnRHGSxd+iNs0zMSysjCkCXiAb7i5loDXSprvfE+GYy5jgTICTYCS/RDKGPsN4OOQdo3JJRJPPGU
1M/xsCYV21optdN0tl2YSaAsnBNGhrqAoluYn2raXp9Xb9MIXDlmPguvGs48Fwsdn6lyCRXONhSd
naCcrkZXlmkg9cl4XmW+yj3IGbUJRLx4Y6hlbZz6czlkn5tRbYSvgJ2DyG10eI4aU2I+loyRXhbH
i2cujd015UwC+9AbWwoIJ52Xfd1s/3vCFgEU6eoCtFC3sqSDu6fBfZ6gty+2XFhaZadpUVETuidz
tfKNA8Melfve0dbYl52WG7sUBtSDUjtD4+tAOWXAihPferMl86p2Q81hgmN6GGd0NIOmQaYPORQa
/KMN2Q0LJrUH9VaYeHU18LR+UKjVV3vUu8Z3JrPVg45WK8IV6trftxCxhlBRgM74HNOHL5tP6RyU
LkoboSW09law0WqRrYrxNp4HT41iE8WxwF7Jcw7V4qOZxVtwYFxkEgyQ85+FOqME0ykqdky4lEEA
v2yzcXb37L51txvoBj22aLyugUFIHYZWDFZAYrW+FrmZDUHR9+lF05foDjitt94sTlJB9Z+0jVic
Tk+ZNeltYOV9WwW9sOKbuphj1nc8OZ8z21pCNUEBapfh79XvTGgo+ska4yIFJiOjo4xeTTo8jA0v
5FM1qM7rSt8hjTrDLvWwmEBs7rtxhLtRx5PR7VdyhRHVk2Gee01DPai3qlVuehXZGqk0L+48BEjW
vQE/9Fs+9By61bpL0x0TxthCV6VgJGokKy4oyLzM18VoulWQo9X0lCzd2odSmWURWmjOvDaAY1iL
LcSOCFa11foqttPng2YJz5dLSZd3KixSXGN4/Rn+0O4Zi33MQuA7DTPpVXrGbkry3ouswhCvsStb
e5cOVRzVWS+XXWFSDCHaRBGzaEv5BRD/oF1ni1BQ54qXqW1e+yZTljt65cYiAgojRmeqUJ7WUutr
C5eKfpzClbJ/2iu6vQ4nTT139j3nKGlfpnEjp4uxUl15aZRJnH8a+8HuT7q016d9joeR4XdNPH1L
M1r+wKzxBPI5rFTLvkEzqQ9FTuwFomiYRKeTmDGzyXIn++QqLVUjYjGqyjhDWzxfoE5UhrqRpE+0
it0X6K7sSclcp2gxN2VufumdCgWU0jHVe5PbTdDgrVb1wmi6VTtlPJCZHQL0cFU3CVqdbz/0cTOf
Z3E+e1ZQsl2frzSuKMkLUY74YY2ZYtqh0Kxca8mpePNFuZ0t30d99oxoRSb6oW8T84tBu16i6dIz
bkWuoVEuhCDTnnj9FKN+tg6WhjyIxj4/Q93vdZo4GWoTexUB7P5rb+G1FuiZGXcZ2aXVvuXu4Arf
Rq022etyLZMruN7GdKKYK9maGt8po3aw7BVMVjZOp0gLkMu1xbWnU7Nr2mrvyDgh+ZixV5BVY+9z
72ID+a1KquWbYtC42Mew0NZTHKTVJySaMuyVhDpNJ3Y8mknQwZkdcYtI08na43SrZoeG0RDQiHLV
6qhD0077RFcN+ya43I0XjbpCFlH7FjFjxx2TInSqQjNvRKnK2h+7GC697yHT9KIneTUjrkqdcwqF
Oi5OoeQibVFVbM5XJhae+h6eq27doncg1K/j2nYmapUKHly+zHN0Fl2KQ/s+Q1qSGmtiNOzH1KH9
RacOZN9+MLr20UMwQ49oNngbGL1q7F2hV2ZyDWIy3VSf1mGKCqFCo0DaZ84jdariJhRoflNJljn8
8kqxO0LH6HD7hbDUdrxI+I8c82QVB63ApDcij7jZ/YAKC7bLfb0MN00CsfC8z4zaZWiyWYXZpVKb
oW1Uzm2ltuvN6A3u9Tx0Rr0HZ9c+WaWzDqeABvLiUy2M6WuTDJ6yJxt4EIe9ti7Quyl77WJQ61GN
GmdGGEUBWzHd69NiJli56/UUVeWA70lixpp20+Of/VDWeqahAIHHn5atsgCgzfnoslP5VKHD51RP
nRzy025q20S7Gp02Xw9jidO4Tzh3QGMzTwGAEs6qC4tvVPAM5DgwlyNeWwjSBfiqmc+w2pXmtJEx
jF4fRRs5IQCjZEoIaVRSCaoj22yy0HK5tI22L9CP7VhsfZ0mCfw1N7Wu6gI82Fkn0nVG6oWWLsaI
GaxwWvH1VuKosYYkWLaWQ3xq6IVrfsFRm62xkPH43YxtihCwS19iBQ+oMGvs8c6w2ma4hY6PG/YG
P3lBYWwocC5quiddcVEKSKtlPYW+rOR7oKrrbS1H2QSmSJOXXjWnNkTIoDCey64e4y/tJMpvS5Om
WbiumbzwslVHGh2kH8OxduKkYtI+eHaXfhaHUq2yV71bsVmrUmnV3/RaNYbQchOnOqvLVrlXqKW8
A4KMcAasVZYjZ5FssM+qYU6IaG3I78yq99wgn/Spvaa/hFKLhQDdqZY7RX5AakYofolIwdcGkMPX
Ucb9uOOI2oDwsNQmDsGIoL02guZUODyb8+Tb40ThadsSpOeWocqrfrTZY3Vk0UF9wdngADfr83lR
kj78VGDTiaCY9Hi2Lh9Bt1a1dpeWZIRA4Zff5mrCXp/mVtdfmNpsV7dz11fZteq1lX6KpkHfnY8K
hxEUg+3GS86lYtbfIec4dFN6OdpRWXFkCJNSrrUPxHmtdrVup59Kzgu9XzmICOzMbBVWQIu9FMFo
tVhRNs3kNrR8IET5HQon+gUyIIt2liUcVp+oz3LvZGkArqJLIsf+fIGFfz0UqTsGMsltTnKo3Zi5
Pyxt9dS1iX1t2zrWm6KfkaRyWl17pe8CqLpxu77dm65IU19gd6OG6+BZZBS22Z5MYFSFL3tsDIOy
Meb0AgG4UUapETfKSU/JiaiATb3iJ8s0itB14k2bg5Pn9QI1ZD0vhlQF/jMq6B7cO2kiPy8pkk0n
qOhxuFoIVctfFkvtTp2kjyd/UWQy+YW+IJtAtY6RLW5jxRzMeiyb0BEJWgbbIPyh610IKa1CXeHP
+WB8mVKx3tuFrn+b4PMniDsLDb0edSHAFNwfphORpEkWoMO1FtfLXJlEABI44WitJgL2JobEwJlE
4gW89KUIY0TEVhxwJqCJCacow5/7xn1Ck5D4TZoyudCzAU2PLq60JRoaHQXxZcyt67hVnId4TeMb
yEFxfGamSg6nnlHNfsW3l5HXkBN5uZG7Ljhp2VX7lrP7KQC+uT8FuZ5eZ8Dzct8aq/U0TTyphKld
8YE4ZHBclrxrE4xtRztvHtb2M4pdNTVYU6kpdXTXPSRVZ92ao7PeYqm0cuPa7HaB7uFFzsFvGh+l
KefvBqobKJPQoxzRxcm6A0KcZoHlI0EUaXHd3IEfUe+NmG8XdboFvlSiMsRfdpBW8LNl7G1AJbyg
c7ctuskHOgdUTncX7dpwqsYFBduwK3ZIhNxOTe1+apO0vJorJgVA6dT8m7cYwL47JJ7QaenSDow2
HNJraYgKc0jDSW7axnFEiN3x8lwVNsKG1ZTYF/mgUu07EITNwKls+zIrMHreI5iTKrtODArCEyX4
jcCz2/Z6skb2csSnmXSus/KaJSVnKTc1EiXCwk/XQ3Tvi9TXctDjvnCZlxziFqZ7hLUy0odaSoOA
giWhM9NJTc4B5yhvOiV8ACnyy8ksXWU6WUCzyTy3hs5JwhytQsCM7SJb37UzRCDayks5RzSJcPc6
VQOFj+2lwD3S6QHNSS0NmqpOTswVinMA19O8rWPbeRhG26lDFLj4uNQ9zStwTJKeqNaqD0s9pumg
933yIkaze/LaBr3wckizV9uoF7rU2lTeIQUx3zepWl55aMbJnTJZ/dWsV2O67U/dCxxa5X4cJjQu
8losBc1q2/pUM1m4s2SPLDwqJFAiW31YJTu1MpAe7MmC3VFM6XJmxwvmR3Rc1TDTCvU0y+MG+foi
plbT49h9aqDG0U3NsvXMbhqwO14mvdPC6CwFROdWMfXVupgRGzbVx2oMUEScms6ti5TlwyawuZ1d
K22mPtkcg8x8yLWgQKz9qVvyagmovTQyBYyCxceyaUEh1LYbjW+5oPTozGMFTxD2BCKwowhsl3Qd
oOpWxNG6VNWnJVPLluiuKZVbTtpZOCYTNTSEkyENJmTX0lOvHstbNKWy10HYbPiItDmfRWJOn4dB
Lxe/TYQVDdSWGvbaSDxwOC49hUZyMT6nSNiGSuOgfsgXfgQ0Ty+QSk/camWsQ1dszFMbL5IdphLp
4Gcjcyg/qb3YwDnUnr46lHQxR1whruAqePe4z5WvMp66E11XjCGis9xDe1AdBVYe/rZ6uktse7AD
w5PTVc2J7POaQhmkzxaf99ZSWT4WpuMDPOq12yGAWp6i5OU8W2pWoMGbmUZ9ZgpJkllrsX5u3V49
SypXu1AmVfaBohTrs4L2ee7Tou2+Jes83NfD5NIcU8Ty6OXzAtC4dZiGZKYlzjnOF4C26DCju2LA
2AyEt3aP6PObBK1jzK+bjzW/TQzzHTxDA/wNA7QhUFfV+272I4FH3LWAc0mRa7jKrn4wlaxYA22K
N9Q2NQtqd83k3BoDh1h2NTlcoNq1YmxTUEz46ujYBQW1a7Y0nermUKDKRj09tuWzqzbOFzxOPUAH
UJs/Z2pX3ek9/QzAq3PZhc4yO6CRM/RVgxnmdxpWZq8yDsmz+LJf2s7y0T/axFqKynvw0rRy6A7F
9DOMVWtuDCeV3xPqJ0RHW7G1KRRRvSArPN85i9d+s6a5IjLN9IU+JSkuZvRVh/Bp2nOhrtVTyZS4
8qGqxbNvVojjCm0UTeQ1VXYn0g5ZU7XWnRszEZyDszXuaxYfSLkwUd1C21mOsvEy7clx/MqdDBnJ
BtF1WmLUCMEgTfN5SXQE4Rzplc8r7Q5idXJWPcilSNjN3bRCVaZNDUIpzrsnBBNmnfsb6wuUbjQV
ZlfOFrXma4KUjK4h+tjEGSggBbHTNhKmV1Hh5Ozlii10Ys7Wx+up0aiK8l7TiP629D7hm1Leraps
TJ8gir/PA9NL36UQHhhrOchGgcJVrzAPtu7N/2buvLYjt5Yt+0U4A968AkhLJlk05fiCIakkeO/x
R/c7+sd6glKPy0TmTTTVL33OkMQqmuB2sWNHrFhLnoMyrrNWB7wi9Rr4Xkuq5QE+etBx+UAbjmPy
SCvnGlng29A5cGYVlVzeRpJab9r0Mkwy7oBUsWjn5BEYsxdqqZswiRAWZi0UzFZcywqEp16nw0I1
zoR+XRGEGyqbXrtv4KutYdTkOXLC++trWubyRWEV/IFBZX2Wb4L4e8mn4FPd0mjDTDaFYW6GeEfH
+mEqH2GZPNbqV12KdvCab0EPbHLVdJF2dwSt3rTSHQm5B0lGVkp9UEj7Ue12Nb/dat2hI7dZqcMh
NU+TsCZYcFlxpjmbaing7LlbSF0AUkqz6SSrbZLNlJfej5nD/EE1BGF7uzq7BKPQj4L+Ip0vINFl
UhzzrH0ozUY1vaTSpEUbDYbCV7GvuhNpAoQqCf02Zqz1n8TzvNsDaWYCRxSBeS9LwQ0JFCKgaFMo
Fa/3MSKoBPlm/4tRAazkO8G+gAA+H1VLyRWojxoBfxZnFjmh2KsaAaUKt8q+APjq3ra3xJ9SsEfV
biY+B4gs0Rl/bm9EA0UzYsh609njDKr6IPY6oTUhPfll4RFNEn9liMvtjEmIlRidiYNQQe2fm4xC
OQlaSmtunsP/mgspKeam1lxFzNY4zi9NsQ8B2NIsqZm6qi+wD0I9jbo+tBBFylbmqHM/bAU1NLXn
ZG3hlpveFGUEy8CkIFlKi9TSFG5FHxuGS0NxQFYsqEzdrUqJ58vtBbtmB84YWCfmDYls0fnswYib
+5YXqm7cK8oeubLGyQdDXgHAXG6LWW4USR78KsChZathMdaUpgEUueT+lWccrkFYJcjpNg6C+K1N
MgoWCh2UK1vjcnAQ4lBkATIvobf5Dsv6eKYTU/L6kexRpufFluwJXL5aEax4jmtWIP0AtCyCJbL0
xRSGEZeAQQ+rG5hVd9RCFQRkX33WX7wj12YXCJECFc6lDo02xIGc0NfkdoBzeGmLnZNE1bC7vR2W
XhArM18ZZAjscNC2yvl2CBseNXQZKa5eTQM1C0+CwHHMbNLGmpuKYfnltr0rc0f7o0ovAWRCMv2Q
5/a0vtR68pBo7iZSu60Eq3s28mH487aVy+03q3cA+0MCYb775t/iwz6YclDf5B4Vkqq6/BjSpLxr
tbJ+9TJD+DLFFIECZDv1ld136S1miCquwgArjYNfzKXVTpbfJYGCL6QZ3fLJm3oq/NpZV/zTUPup
npr/sT/mrKfm/7Lz5v/DnpoZz/Y/99TY1f/6rzpMPrbUzN/wT0uNbP6HZhLwfcAWdSBlM/b/n5Ya
Q/mPZYJEgqLsvaFl/tQ/LTXaf2CPgBiJ1hBOhfQO2/w/LTWK8h+wg+DFaGQFL0tk8v/QUgNdF+hU
7IOqV3ieLKl6qYQhC+ED+SiJPhQH4XGSZ22LHPnRJyZpVjzWYmdiDlUSk84/EPyqJC0jwEIwvDZu
1IHURD1qv4YkRjvBzjzKNS++alXTHx+W4svfALePDTaLUz7boz8WCmIOOID6JZZTDLO4GpNyoNwu
Zs8Ngdgr1PbRiu9SxYUdGop5jM7FItB1OqHtIlLkryRBCqSnu8Pj9nHvbre2vb07bbeuuz05/Pnk
8m/Xdew9H7mnu+3BPvA1pxN/PLoun9u7Rz63OfIhX709HB7dPZ898c0HvtRxDvy07c7mR/Lj5y/Z
5nz/4XX7eDjw02x+nL2ZP709bJ03voRfwXbmv+Fj/rCxbWfv7LHL1/ITv+we+fF3rsuPeuNvDht7
s+En/nBP9uHwah82Dt+z2WycjeM485dt+H5+3vzDnHs+ODESfqPn2fxu7xy/bY7zl26OB3vjPDgu
HzPq/S5n8A6/3Xazv3ec7eG0nX9Rfrcd3/ns/MZP3fOlx4eX/f5lniYmav5u93RK7dnsi8Nf394Y
720pHwCRyxWzFhEVGKpaFSPp6bR9fDtsXxnUxvnN2R+dlxVLy8aVC0sLyoGmhvu4YW9s3acfvz/6
9qO9+fngiPaKnWWLwoWdRTRQw2UTGLMdlujH4fmZdXaYb5Zkf3dy7xxn5R2xaKLVLgwurhlPQu11
wuDJfXtlt7BOt9cIP8f1eGuR5mP34fqs5cLwoFV+Oj3dbe/mDb09vf+f/z6+bTkbj+zV09tp+3Z6
LG0OzuntjbW073dsrMPz7rDb7Ta73b39wA47Ond7tvPP+/v37XhvOw971puTx7Fwnac7x+Z8bo5P
zt0du++4XwlFVzfCIuRQxQ5yWebL/eG+cm6YsbVdrS3868WSzBP6YcImPDkk+/ih7dujv+FYctwf
5wPPtD3zv4O946P5VPs2Izz+tQeXaP/l7vf7v3r76WVtiywo0S/3yBwgffiF0sZUonTelI+H18et
89f+ENrb3Xae9NMWH+e+nGY3ycKwEBsbH+jMf3Qft6/u6+H55P7I8W07+8fd71t+AEN53Nm71y8d
0+fiRZ4PO/bd5sg+L+zNw2+RfXxhqV1Xtt0nNsSbZX/dPOBJtq69dzdP+KHjaXYwt7fqe2vWrZ26
eFTHuTAoEjsVh32yf+BzO5vf++duaz//7ZkZHk70znHvtvwSG/zu7d8AVa2Vw7K4gyZj7Md+nuof
uPcTs3Ca/drpxX10nbvDAW+9f+O04Kzx+NwSu82mxL1ut8w5V89+vgXcHyzO9s09PD7isNk3j8++
bX9nF21ZE26JzZFT+AOvfbTffdlhd3g8PP958O0/n+cf+vvr41tov0727759wNnhhx6f+eOff7Ib
8fl75+EFH8t/n/Yvm5f9Xw4uf/9iv3KLDLbt2zuO6vf7h4fvD8f95uvhuP/18sRN4TxxHTibzYtr
/3bPRbR/unNfOKL25ni8x2cf90y9y6y+TzMj/4vp5nLFInfL/sS9fLpz9psHjvr7F3574a9np/Di
3j39+MFGXGuFWfFewO7P977pe7lAzY5fbHvHP+zd3cnlyuPo2457/PuSc1b2Aaj+m/sAZt9zs9R8
jS7HLDaZjtMj55+jNludb+/S5hTZv893Pe6Sc3Gw+UK8w/Z5vpVZaBaej575hoP9QECw5aP5ew+H
3QP/3b8wae7ReXoPbJjW7XxrcqIeOLmH93BhfzxyIOetvp334ON2dqeBvWcLMf14662LP76bl9Hd
/zgR6bj7R5fvuX0k5tvhv88keCjiWZP+DQrBvL147J1PRDfxDBJb6l2mLHTuSO3agRuu2dy2cn5H
/WNFIfyDXY/292VnRQ5c1zMVAPVeFlkbgLCIImVD8oY6SumGsSWs0AZdjkqbk5Kgq2lOgv9kcesm
0LNq1mCS9Yd0ahua/bCl9PFJwU3mjoo+70dyF7PC85LDRmrNMKpED+UJNZC/8/xOD01BpeKzc4cV
nsaAbeC/RkDofIWqMkGm2rAoVQFfNpBKGGZhwkrTWmhaR7qkpbIPXm/bPL8i5/Uigw/BxZy20wjX
F2ESjeQlyI2xosYC3kEUSs3t6jg6iS2Jrk+b4uXHO4em3vlqXlwKMjI2OZxbmEqo2nVWNkF0SCcA
sPdkRXzkchfCG87jigQy3Hm8DM9nUiPLRU8jRT/6fKJDG0b6Xuf5dq/mivWIgrqxEsxc2YUf7RkL
3zY2OVVdMEfsdWlCHl7yUJpAZSNcsXNltciKQ8BOag7qaGsxhV5qTmOYayVQwhLlnSiaaFhoQvB7
it+VK8auTaJmkBiH7J1q+LIbyyor3awjMCT+KMdu21XyA/xtnkOGe3T1wVzr/ro6OBj6yXrNrbxL
ZsUOKSZqszKMpElLEt6K5E0IoMb2Q6ToPr8VZ+VciF5lWHTlxaUgCZoWC4MIMLMSE5D5if5Qg5kD
2edXKwfsPOf1fsDQHf1vU4sD1k1GUdV0zQGRyh8D+r129EyV36DAUe97NS6/VWb74/boru3GjyYX
PrFTQ2HoAa+DbACNqtKZsA3rxl85zletkC40qdYolLAWe7G2iqCahKBCksRqv8R5EdEDnykrxLVX
rczcZCpFBY3U7vlJhsVTLQMLpUVyh+izDjlKNl2ur6Qsrm31955QwJ+WQWfguZXKMsIKxB39SHTw
6Y5pJfEx0VMPao46eLXwV2utqNc2+1yeIR3PT6Rccm4R/HxShboCgpB82S7p2p9wBP4ul7Kx+fxm
MCBRAm+Iy71g19U1MfB7DZcReAJI/7Q2kUWTmpUDtXj9ztucpA40DeTd9fkiWXjcQDDDFqn7yi6V
CkhbpvSONgVU1RDw2WV9jhCkru08LwaoqDVooJUIEdmTCNHXZ8cL7wolIVik4ZAn6DmfWIviLSBj
bhkkOBP9KavVoD7QPJnWK+5xybz2PmQFuiay87MqxjL0GGrfDKQhh3wC5ugjIjbdtiwL5TXvqhN8
pcOxqot8U8U5nRTYh9oyBnRoIA7TWFDuCeVKKHTpaehuhuKZPCiVchgrzkfej8RHAgAuejiAAdi9
Tys/2KHeV9xe9OlxCatOf67bBpn5z845lmUqcaBT0CNZhkc0HtKFInFToLRsOtWsWA/KZ41+5Or4
PlhZbDGgPtbklzhtnnWd2/oJhBOlJ+xSELuj9RN6ufLTLo5xscBMHI261K/OZ9RE+lQhoiwRTDNp
MrQG1elUUAu3Z+/S+WBFV4hhdQXiHW3+/IekQJbLoC6MBsFU39KfQayVGyWuo53YJtHvDfqR29v2
rs0jW5ZyN7Zg2pxd0wd7XpxPYaJxI+lRrxZuV5rCnYxgjGOaaX2S4cZu3IF25TW6yTW7i3HSAjyU
ZT5jNpA0u4M0Nj8UQTudwPNVdy1UXND00dZ5e7DXJneONkVQ/BplwcVgh8IEYVFBcx4jH/+jEdqh
3dBrGO36zAKwE2RC8/22xfknnr+zqLhDQKnwBOJaXMaCreLDtF7T24rCOK1gZVm5SkrpWMiGz4ed
hNJEMDr8DyLSCosTEYPvintdpUESUZONGE/tdmi0zwfTc588AQmBIG0j6mLdMmQNclUeC1swin6n
xCqNdpHxJJZge5NKXNmdlxf+ubV5F33Ynb0v6/Wg460Aq3kSorxGrDvwD0zjys6Y45PFOhn08FMF
h3CCstIifuEch0kQgHhMaEM8BqDpd3lG01CeaiaQHL17HXo4iOyUNFK/cuSvHAXIQKhWEV/zIFcW
gzSQLp/ihtt/EhrrJSk1+ZEiMCp68B4c8opeX/jPPG1lxFd2pkXehRtCNpBXWRaVeZMg1Sf1hKKS
19qFYgH9liK4BcROWLmFrw3w/a0MnRjPlPfM7IdVNIt6rFW/IKAKZn3ptmwPKS3Nx1C1ZFScjAZc
eVmvcQBdWVJSHOQdCETeKW3P904VlPLUNFhVWl32acIITbencw+KMaV9GOBiAyFn1U4Zgle9feov
tu186YKfl6FE4sq44NChDakoSzwK8F+aT8VM2ZKL6T6nxUFeQJyvV1iixZmRZelbKg9lw35iz05h
I4G8RnSR5uc62UMFmK1wI18bEd6F8NOETt9651j7sIQ0NKoh8OACHe9sANrYCtNbJ8jJ5/hFCNHm
Mal0x4E3Bge6dGK0RkCvINKxCyH46NbFqN6JMAUfSnqLVnzLxQHAFFppwAEAfEFjtvCXdLFleZ6m
mCr9GnnDEfb4afwZ5OK4Ehxemzxiob+5bwGKLJxLmZpBOMhFARpPDDeVQKwb9EG5cqCvWJmvGa5G
Jk80ljT1tW8EVhlCxoBIIs2beg1uOU/XWJOuWWFrswewMUsCnJ8qThHKlqgD2X1MYyuleuH3roW9
YeUEXVkc+HIYC/6f+vGS7s2Q0zIQ/Jj2CYhut03c1E6sAOcmHbJSh7k6oA+W5s9/2NlZPiLfOkaF
bendN9PIlE1G+8nKXrvwgOB3SE3Ovg+fS3n/3IjUDGWaSzDnmz0dhZ6ZCK9Rl4ebVOnzg+VrKqqz
/bCGG5JkfuzZrTabReEFji2Im2iAPDc7lUkEdyRmVeBk26aUAnfIMhTfrU6GE0Xzgn02dP5mDDWL
zt/E/yrMbYC1lhXbQOnj50+7RXAAOrKltOrDJ76YBdqfIS7z2DuG1U1uSvi3lZPsx+eNGHATqQhl
kD9dCvbpZT+FNS1q9hBWcuiMPZK0bi1axZrC0xzpLCcX1BLZHCimZ3LC88n11Bjw3MgWRTaPvsFA
0UGYCVtJ6/ZZA2/L54dlgpUASAsoi4N+bq2lO5kmxRxUdqN5d3E3locCP+r+CyukPGYmPyLJ5dvN
SFCKH+les6M6re7zNoBRSoMW/NNWmDaeUfhEFmo5c3GWC5BFBHOkagQPSW9ByhAi/fBvrJCt5N7i
OfVegvpwsM2pQ9tm3vxxqKSnlEZAaBqyNfLYy1zHTEoNQkibmd55uy38R6pPOc3VUD5ErRfeCyPS
vrRWHVHjtGxd7B7MXnsuBNHblIHh3ZHxprG5KFZumCv+hQMuAazUyLfAynm+O6ZSbK3GR4hlgiFB
2jRDUGdf1EETOzqU+l5xhh4x9kPVWfJaovbKMeA9ABoLBj34x5bBnZAHmthCpmHTz6jETiDqo9sX
4b2i+qoD8RT//vy6zhgplnQWPFze261sDOkk4kVUelftvlagQU+ntZNweQFJLCk5MrJYSKsuHwRk
nf2hMlhWPQh9JzGN/DBmk3Gg+TxYubgvZxBTMC7Ct45FBBzPFw9fSce0xgzm0B0L7pgnJaxAoEe+
WojG/gr6FGac23M4O/5z3wWgBB5zco24LxWc3NmlF8SlNvglTSxFlgquapXat7Ltp9/L1khcScrk
30mEDHdFoOT7tJLrt9vmL7erhDabCHcJ8DMJr3ZuPs1K0e/6Nrfhm0LmXDd+JZXxpmWkqEorg3sJ
TrDbFudTuBwwe2VeU4R/VWVxSuseIQ1ZKnMbrSmerWXb7jkqa2q/cyC3sKLC8scNx/7k7lkEejJs
Mpqa05JTRTA9OGYWhj/KaUxVtyo89Qv0aVNoxyaNhshGJ/XaHXFlz2riTMH6DrznXXc+rdVUGHFG
gduGlrTcan48No7lScFrXlfKGu3rFcdHsYTHMjx9ZFJ4FZxbU2QByqYG4rJRr7/gF+NXybMQmFer
RHLVOtBeYmVW/h7oXUNZnuZYGqXquvwaVCpN4rfX98rMU5EFpUk/hTTDRs9/GTmhsXkq6ReOy4Dj
Clz69x5RbjcTB5TgRy8+1eY3qfSDT19lTAKFdHJnIDapM57bFVMr0UqkimArUpMc/WxPmXZWJ4X1
yga+trY8vUChwiFJE8f8+Q+3WZplkQf2dKY0a72v3RgpM/eJ5d1BSdAau9uzec0YgqAUCUjz8M9i
NiG0kwOhiREnJ7d+LKS8fYBYQ3A7Pe9fb5u64vxmkVULCt651WFZ55M8VRsNOiVtIzK8X1EjjV/N
xuh2cZYke0qawffb9q4MjSw9uGONnABg+sVNCXNMmKIkjV/PDXqWA0qYMEVQU+d7Pr9k6PJSvZyH
Rr54sTdCPS38ukETyBrVChrHAUoNCn8Z4sNyRjbw9sCu+FRaKBkYXm5u91HON0g0oIiBQFBmSynE
Ah6tvvTRlpT+eG7U8i+a8zpxV3LXrLyfrtkl4YhJOEWBkyz2Stv0yLnQAY50ZEYOZ2hD9QG6LXS/
sjD42sNaeW92gbAS3F1ZRiAKhABzmwIfLI5DZ3Rq2gg+rq4hT+BlnHKkbXLHMOq1joErO9TEz9F5
QdYYHtLFxE7wmBnwysHpVU+Tk7QTBIZ6Z+7byovcPvOFlVTLtaHxsJ4LKGSMeTKeLyR9rX45mFZG
kVPVD7IwyW7qa/nzZIZrtObzDlzcVzT/IMTEHDKwZcpA1eEx8JFSR+UmTB7UigQSlKOfa8WZczpo
K3HvQm9DPfCCaFdMYSzRNbxJCSPSBt5P8y4Qgv7T2TCs6OQkMCXSLDi/hT84SGTjSJWOMBCUiTZA
fivCWLWHwlEo3RFG5nLFRV7bFeSo5ncMQQUdiufmRHHSqzbEbwlN89I101OalzCSEE/ZRhmVK67k
mjWyfDOIikQx77pza0VWzwyxHO5qLH3ouCtlW8e+cRCHobib4GJaGd2VjYFHJhdNHxA2tYWXjA25
6AfaAuy+Kwoqs4Eod66fS95aFHFls2NiTo3NrP7olpwPbChUKWhCzvHQdUbqpqAHXCPOzZlBwKte
brvIK7PIJFKcpNaO6vTSmAczRtb4ZgYba6BlLr9O+UdWqZpno0kGfwicZsHnvSM3NvlSYhJC7uW1
PeVmOgSwL9hRF3pOLPiuKnuIV7UapJBeBfHFIPUrN8G1OSWoRp4FKV2yTfM0fDgJAUQ6qITQ8GbU
yVGmnrhJUsWHD1FeS7GvWZrvhg+W9AJgGLigzC7aBqliXDUNwdkYd4UTxtDsrAzsylWDQi1v+Tk2
4U5ZDCxtKjOBxi+zm2FqdtOo0Seme5ZbanW5EQZrPBpl6H2/vWmuGqWN8B2ExGtpYZRu9V4KTSWz
655JDAGDfE1H/SscLdUWHkOI6upAXbF55XmG4yeqBqEKcGGpyVubNMdFCpRFvJQk2w+yo1UMyfeR
rtM/8lRJ37RUrFxNEKuD3A/pirO5jKXnuhAulIjaIq+1OPyimhuDkoQZjMSD9NTKGeTTQeX/Jnhl
e5pMwdvUXlmf4LJZufkuvc68XTkpxNEkFJbXUdYgONaQoLQ9GegQRQ1/EymR/HR7QS+9AK9OWinB
vXL3EZ6db9rOyCDikgMSNl4bvPmQZQRug8YVvAXekL9BnO3/dtvi5YTO71xSanMXO4XZhZMLGsgp
xIoIAnrmFG3nMNO+0IgInWhFYWWrwXIAb7UPM49XeNEabuGa9fconm5zpKGWPe3wVYmhpBKGikUR
QGEncDAR3c2D3rF6WMrgP/Cm3i0GsYj3ZIulP2+P/tJJzPpNdOpRmFBkMqXn861TkyBMxknINHse
+Oe3uFD7nUx35/bTlkiRkhmimPOeZj+3xNtBtqaEWzLzLCNzs8ns4WuOqepv9U4bgxV3dHlKka3g
GUFcyJqSVjg3V8M2GQ1NzXUiJ+UvLhDatREql2KPDBzyTjs/HcufRW8Uu2hU1G+3B3t5WLBOKh0w
Mo26JMTOrUNIqcctwj/wkFTRnVTooq1FmfzpIzlbMSn1U+8BZLrwBZwQE5x2PzdPC9YxGtWHzhyE
w78YiinPpx68J2KZ50OpQfsJ4NKYyH4qvgBL92D2gahqDQ125eSb7AxSlQh+EFwvoigqqFraZ202
08dprgUb8s6SUv8A4m84mmYjfDokBRZGtzGVMnpJLzBhtS+PeTkvkSBEyibpzORBI++1Sf1B/XJ7
Cq/tRbCX4t8JS5Dp51OYQu7Pe4uecMPo64MYlXBlQaLuymOfHIq6Eo8lFfcnrYqKn3TCFStH4YqP
IYxjSsnnA4lfooO1BNKfSiT49ga43uySjCIUf8nMbj4Y1SvMRVpna2pYvqqhP1Yrg7+8oomwaGKd
C8cmqjULD5MLU0FROcmhu8/FnywGNNGZzGF02sBPasCOcfwMwbr2LxwOhkEYsMi4nWXuvwnDuvQ7
HgGjVCI/zW946Mwp+CEZbbwSuy6OOyfPAtMjwQWBtB7rPH/+Q6jlwSWeWuoYumIPjYZkJvVOyrto
xYMuk3r/mDHxZ2jy4LQX+wiZRfgEFCV0I2oUjZXAmOdPMKfBnQvRfC0+UFDMjrEifPEGb9iW1Dyf
vLb55Ha++DUWHkEtRIhOVTl0wwr1jUEzqh2BYb/L0a9w0RDe5DrCDZxmEm/AGTe3D9Pixnq3DsRv
1rkhk0oG53yuqzzMwwj2L9f0fUhMSx2xT7/ttnnYrZUZri3rR1Pzuf6wrPqkGKOWQn3cWla4aZTE
dOWhzleWdeH43geEOhxLSjTHw2dxQCCij7UgjALXCyujP4rgYKnyjkVcHaBHtsQXo2i8T0Zzs1Gw
9FT53lWY8Q7nQ1NGtay03PLd3gv8UzMIjZuxg1eC1StDM8jnyTRC0JEDB8e5lZZ2EU8gweRaw2im
d62UKPG+UVLYUmjYr+kCMgo8/u0NsnA470OjdDljtbDNY+TcaO4ZXhCOauimgxh5FICLNoRSa6p7
KJXjwRgspzGDrt/5bUm5/bbxiy1DQZ+9DzoCuD2+dnElV11jQH+dqY5WNv5erLzRgSnQW7Gy8Oiq
ThZ9ZrtBHmCWvFsCftokpIUllyXHD0e/c0YlyR+jcrA2gj4Im3rktk6zItsq8uSvuPOL44dpk+Iz
iDiZcoq6cHVWlIteHKH3oUEOr32Ph9jUXsKmkQXVBuVSNyvVqGv2OBfc+bPWJfKp56sZTGoie0Ih
O2OsQsDbT6YL8UPiaNBturfX7oopcveowshAnDiHi6EV9HRVMaAa9Km7YOPBdOsO3Mu4tLJaWcBF
RDAvICgISuz8YyAYstijUayjAtH2jKoW87vAy4qd4E2pIwswbTYdNX6vbyMnSgflvle0fmURL87l
bJ7SCEEd+B126vmkyoJlEQMHssMmNXfC1Mi2qlckpkVBIT7IxafbM3t5KhQiLKaVzUO8+N4B/MGR
ImUQe5GHW5Nh39/HSdZtSlTNVyb1clRnVuTF2YshsxHKWPEcKvqG45t67iQD2DspsJ4gM1/jm7pm
juzsDM+mlYLxnU+ilpE7DU0IfnFiYhZtC7UaQxjQoeuFKM/M1FHONmOThOr287MJcog0AKE/ie/l
kSDVCIpfFhzFzHXUgShj5vUn4UAsEnwnwKLJ6FAB4sSfjy7JxyTQTXTDRobz0xLzDLWOrFjJwF1u
DFogRLTEQLlD0GQu5jCCWMDvIytyZZmqj2YiaS4AYjt8dsKwMueIKImSmFqmpupc6YPCFCK3UGUi
M5petzBLru2HS/cBpRUAKgBxNIZKS01kUvXeqJRm5ArdCAFlIHK99VK0HzyK9bcHdHHFzYgmYiqF
xwvtQssrrsrnPtsQUbSSZrE/prhNX1FiL7ew2A9ubebC0SeJunKvXhsfSAiF+i2wAJpfz3dENTHB
yE5GbhQGJSVjwOy1DL/mIEj9ykm+ZooTxf3Ce4W8yGJbaEnQoRDFtujRgngsUM528s6UfqrADFcO
0+IqnVt4Z8opsIzUAeeq1fmohDZOQ3FmEkZ0LT7qsYI2U5+lP9Fs1WS7LzrzOBYyYQTqIpvbq7gY
5btpWLYYJThk5QIDJZSl0I9SD4lxY76VUwc9sNSKj3Hetp+bz9kSvU+UDMDLUERcpiP8WiO5ZcmT
kw2RjrSHqHhuPkYghid1/PP2qBZHerYFJ5NFKy8oP8LMhXfyDXFIc7C6jjGMyaaphl8ipf2Vyv57
hPOhODZb4YIGw02JjDhouRlBT5RKNKGV5AmBR31ipotGJwu+5DE90mWbb4zEQz1SjNQTQLfkTy0d
Jff2SBcXwN+/A/AjsBy0B0BGdb51xqlDR6hsOgf5mUTf+LknvKixiECe1YCVPsCR33+yf+tvm3Mz
BF2+PGmXKwkbfqrkiYfyF7Rb9jCq8TZNDWV/e2RX1pB8y9zpxKOEXOz8+Q/3td93Mhz3ERy7Acz4
BaQMaA+M4qfnb0bDENbNAD0YqBZHLx6V2Ggs2g/DvshOiVpLbihUNI3VSemm7eCtHPXLUQEY464G
y0WMd4HSoO5dJxNswpD0hf4xIjNx8IZmWDlrlw5lfu+AugNCiztZVgNzq40CeYTk3RDCzBXF2jrA
hxrt6dsWNii39b5dDHV38ODGXDG9GCB39tyLDJ6S6uBcoljc2eJUhmPRmrFb9FO+g7H7r0rR12BU
l3cPdxulVbqY5ifAMnZEvBQeNPr0uUyN8WuL7KI7CWpwTxd/fRKDIjllk1Ct1fmvDe2j1YVX8fQx
pwHVC10FvcB9P0svBkVqrtyri7V7n0AKD/MTAC/GbJ7ve20YEaoQSLAIZht+SeN2skdjyJxULeQ7
KYg8tC+hud6rQeP99qkj97fp+VBrMu852kbOTQ9TXQjCMJDb0XV071o5vo8bcS0rfm0aQRBz20E5
i03l3AqSgTQPeBpqLHLXbdEPi7dSKa3VqBYX2/tYQF1z1GbkqbZMGeeGmGZSE0Su2E5eu8v7opa3
U1TF6b5MochfCe8Wfvhvc7TX4YHJCJEZOx9U52cqEmXIDnpTqe78uJyeMi1M3Kia8+5W21kr7vHK
EaCCYc3IOl5PF2sVNKoqdJDAI7LBy6lpJOrv6F6ae5IuzbajS+a+M+o6/Vy8MI+Tmw6XiVWd+H+x
eI0wPyRLtD18AumtlkX4r7ClPJWTmFyjALkyqSQy4NKdQ1lu8cWkWpkI07dfRm6NpEFOMy3PWAck
lak7oW7VwT5W8zD9dIhJ0QQWwjlYh/TQnM/nh3tHNfq+rhGWhdUdoTfy5N6r3jfKflLy7o9PnzeK
8Bxzil5AU5Zo0KY1qGgGXepKGo/FTuo0xGesX//GyExZjSlmcemQpcIHm9ykLt0cPUqrouhmvTWt
eK2L40YqmJAcDAP55xm0fz5rA/EeQIkod2HKKJ8SSoiuWFf9DpUa/fvtAV04SPY74uU8ozjfKrmn
c1NZlVVzowiyVbmmvHqgTL1DOI207Ls5Qh0W7OYlCkuO2hdl/Bb1raWsbBHgIBdOjFwQsG8e+zOq
Db6O81+C1FRMC3tcbkZNjGG1ECYlkZMvXTLVfoz4lYriiK2H6ZRYNt3gdYTogJmKaEBKwBA8+PqJ
+FPpZUqVMfgtjMGVqYc+MQvhW2BkZFu/e2McZdEeuv5a+JWlEVqijhCKnhDZsOdncbQRe1/0FJSG
s64U3aYDuhLtENuplNduQIQ2d3SUzOavD6ZS+VkaQdr8JTVi0X+f5ElXHqrUQPCgjNWmdeR2DBHJ
FfIQjvhIaqL02BZReBSNSI8o9Efd+GNApxewDzkqMTa23H/EgKMUdz06wmApq5OYzNwv6EIn5jdS
1bJ6p/tdLf6yEE20vsZ8I4LROU2eEqrgaOgabpcIUZvxy+eDdyyqKG0cUChZ/yKNgk7zd94gmuOm
AH5ixGDRBfs6qEoVPVa5Jij7xLI8ih2MJdd+lsmIxrCrlP1gIPpbTv6kbJouIq/sJGKCKvq+Cmqh
3zUpsFF05sxONlx67cLQcFKrREB0HAtPRF/GU8bnvJ2k7BeqZ7oc7hp4T7+XNam5zk2qvBAewP7n
yD2E1kTjRivVIUkXBN/cVAcl90NqfZEWfWXKsuml0Avw+ZYPEc5mqMWycVpDS6KnembVSl1BEVrr
u+aNRv1WtBW06A4J86x9qfOIApLdZVFSBaTlPEvaB4rcDM96ODQxGRF/atE4QdBNUCM7kat2+q4P
Bl1aoWZ2pbCFDwX5o0OChmjwZARtgeoCTYCm+tT3Rp4gtJb4PfKHM8KEfEE46kP+vTLgHyGHlBVW
820alR6hiRBZJOEJFVY/+UPlxkYILBUE00efpa9QVga9JGrtC1o1ovanjBCPj36HXKMy4wR+Z0SB
E5pdJSFE2JZ51SBPkPcoOzUcZOsVVc+U/pu20M0JgVwty36aWixGsQ32Kxi5W5LW6N/wlZ0s2g1C
VtOXsjWBdO+E2hqRhpWjrNJ8J/YRuqjs0Jxk788aRS6NrezpNS1YwjhK4g9THacaBg51mKrO8SOh
HH8WgYVOYi8X6oQAWdX6L4rlNdkrvfoDcpWWJ/QOLV6Itpti4yH0nYejeEohqIO+hMLi9C0RQMI1
bt7qGK/60rgfR8SzvjUR6oNb08vxQDDOt3UgurWXS76wL8cEFImdleo4/sxUJJWCbSqOkM7YRixO
wN2ySMgq8U6p5LSwnMmDYbjfZYGgGYkjoiAjmIhroPEq37UCfemWI3VpO/3SAoGKvOsFNYhGW+LB
RA8dcMfMpP9XEqYRGRxURPqfoMWFCNWMiXHcyzJCyDB+RBUtFvaYm378m1ZWQxE6ho/syrNOoFub
tCCOnhXZUwPcD7X3vtDaP9JonNXCBNm3qtaZsV018l1SUqrNQ5yLWlIdoHAPinZXDRAd1E7Ho8BA
t0pBNvQ+UyI9bWFiC4MsODR4a9THE8kiLaDAyKU5sioIReyEbW8W8mFSUFbsv3qJNrbtc4bucmxt
6swyeulr5eXkcYjuTE2JZnyFYJyGZhqGOxMAZC1vCn9Se7u3xlba1PUIyZlrCf3/5ui8tivllSD8
RFqLINIt7OCcxuMwNyzbv00QQSQhePrz+dyPx94b0equqq6qx4e2HrbhYsCdiGghItJ7Vaeknq3J
f3Hrwd+e5noLf2ZdrdG166jJ+RdV3tQ/txH+IiiYEV4iomYtvv8Px3WH6FRDt5CtpFSaayfEh/V5
A+xbXhwyQJtzQ6CSdz3FuOtllC/nM5pb7NqqZdOXY7435zXIXSxv1qEgF75Yi9sw98p7Aq1b1iET
dY9GQMNdt8SgBM8xOSXqCHQ+Wi9FwNOX96E2K1YEmiQh8eb58HhffKbKf5tDwuPTYBEiOfNnQZ+6
pVq2DE1V459ZHXGa62nr8uAQrrTpJMsn3vDmL14snFS07aBvCKRMmidPVc1w43ID5w+DrOx2Q73T
b7t0t/Kl6JIh/4r2Km4fayXi6HEenD15Q9c49KepF1V0KF1ttjO9KvEqxnYI4I+DaPPvnhiX8QEJ
ftWebFHZ5JMj23Pmchfp3uMYel33X5LLOmRNeuR7OPa7Gf3vShqYtlT0o8ep5ow49jHwW6h20ZHI
8Ifgw4H0NFGT65dKmzfqJS9IMuou5DqFU3RygrGwhBUzKBDyuK9xPf6YeFudb6PIUltJ93blIrJp
FtL79EZrFx8/kM6GLKrujpmIqZ77orBpkpRVwN5ZX/4q7AnKGSzj/tYN3Xe0tI7TpH08TOz+l+Ts
JB9EpDv6JapkW3Ep9Rz0MkXlSixORo6bH6Cyc5d2Jki6iO14jmNDIKWCwx1uKxGs5GLnJQZopFhR
z5FRTct7i8Z9TNkHrRZKo0s6lkLThl7c7QWkuO0rJJKOqmT8YgtEIC/5Ktr/ik7XMcxLYxTMlnZf
XAH6n/mcRT+LhmJsv6Zlj58Qq3JjJ61T2sewW+1FwfuV36jSL7uM6jO8xS4ilnTyjXqfECg+NVtf
/xdWwdxe6N76j3pdw0fW6Iv5/9fCO1HhI5nT7hRedSsR03/oFGLotTJI2vNA6tR6xp4pn49OlEub
+X0yBhf75CDRY3WhfendiIe17eJyHDcit+B5SictNf4tGaJizFWCoSGBqA6D/IbphiQ03Tb7RyW4
vy/17A3yqMuJTMB6nsmYHVx1CsmtkyfpdMWZ4QMPJL0p7SDQzYfyoNuudzLDAsyBZDZvOa9cb+8+
uvImG3LuGFKbDQ+l2hp8zgwK/TnbxnVRl1NlCI+SYIXNEe/LBCCmsqs5VJuY7FWBic+W1nUXXah2
BBZisy92D47gGkrd31+VLb2n0K+RWiSz0e1DcfCtZ10Ew0X5RLnzXolYJZje25Lpr6yj4m9Q2Pyn
hKV+dEfMnPhGhHBOZdXDiTvRSNIWTheEriYxaccpNlg6vNF5a9Vj3+/ddPbkVOtL27NveFr82bN/
Fb4Zw0EOoEtpHUwrlHbP0Qwnom6P+RY7fVbzM/e/zwFWb1O9yeY897yMHqWPDnKnF0FjvRH6wp9I
zGlIIPxHsgbtdeH3O3HB5E7xGRw7++dK7AMeGXtV/+t5NBVQXSNOPj4WAX9thzwyCHSHhLlVHnGX
cXuqSfnyMiglevBCxR1ZT7VbvIyqrvMLWeSrRyJciXg9rOOkzxK30feqIdnqFHk1Dl3JRJjzye8n
B3lSsqsk7fepB+0xbCkQQuuWkle/dYLjTnT70xpNbfCnVQUQ5RoK0MrWRnpKVUna720QFcRh6cJP
CNct1sg99DxPfTfsjnfRF3UbXPakz+X8kJB0l9FC7ITPlqNJ52immE17JZtT1xpx7yET7T/dXm0k
ilEz04Fcm+JQFgP/LUhmoo4EcdHxhVEVFGy9dNF10tSRPJOHFAta96RT32RA2vU7xEbqrW0090ld
VmTIdlOSjKeZ2GM+izt1Gd2S/I1YRLp2ldsxePGCbYqJL2anKSt9UzztJJY7qWaL6NqanObSrCtN
ntl1QoxiLwubxbg4YCJb2uphGzzv3yST8qZq+lams+MXM8Uwqausyw2Fcd1d+Xf0nI1ceJUnqcCc
0H3ylhkDFoKQyaNV42DAxtQ0L90dr+W2Yx1rufnCvHLEQ0lf+7wvAqMqUtCq694NliTryTHY00n1
iiTUooz9Cx5VYE77Uq4TR7VLngyrc/Uxt9WcpwV6m/KiWgXxyQrZIZmyrGRGp3zOobZ2kbck/PbW
fZOr+BV3splenwAhp2PiG5TtuS3z8+4ZB1e1oCjas6Cf1q9l7RPlHEeqyqZioXbB0kaqTVfWvduL
kd39B7A3rznAhRsib6LZZdtVMLPwfoWVMGfiGmx90cl41Nf0KkxtisdSXwAy8P849RJMh8lKzD1Y
xitfkSi136RjFf+Vul//E4stPwhNb266Xyrm5DOlP+z1op67XJAp7nCg3kh4daazo/zueVTCoWaS
X++fIhs2NAVOnohDQEPhn0PXuurSb1ryWCqa7z1j3md62+fOfxrZF96OUC76UOZ1yF0guLUyVhJw
+8sbGVc0gx0Dqmn88AGFEVY7O4uZyYl9I2c8iWiM7N+6S2J1OUtFOzwbJzrujeEeSkm69+cj8XQF
cXRClO91gRdIigDXaZ/rZVung2mH3D9Tigmla/0cuwJ/J9AqWpIwlXuN8wmisOTHGT3748wi+Zlk
wGRrajIjs8Uhufx3KY77DLFwUzGHtN4xDxjP0fD92t9aktg+1nVla68o/ZbY12T3vyB+mYHmxFW0
yGL8G+dR/9l2m/CvfKw2zi60WJUBZ0MwEKAYcaT6UumsDnJ0dGU5uC+mzw2vS78X/8JOr3fhLvOP
ZN7E4+J7y2MiklWdNR0PUvA5wCEhaiHQj1VdD6dVtlN1TFwb52m5VNvtSr6nc2rkaj8jDJaJkBXb
/FX7uL7gW9X54SG3XnRunNE4ADfF/jE50uD7oePOXhg1+Z/rKpeI/cSt/9AUj/0YkdF+69We8+Mt
7XpnhNEcpWEKP4g/r59L0pcb1rOb6WoJC1qkAGLYpBt6RXPRwClth2Gt2h/yV8VnN9nao75t25+q
nzGZmvq9Ke+JZZdIQFrTfbvNNG7ZuiVKHTchmwYVerNci9YSpOp32/BThDL/t/m6eFy4wh/Cppzf
yzmI29TwrX1Fwzxe23Zw6fU7nnkKEWpJC1WCPrBpyl8LAjkhwXLk1pCsUpbLXTIyhqe1VTNT1Vb+
jglxUD24Xmu7k3aqAETexZ/tZKbNLGk9VEF0RoXhvoezCkLcliZxL8eA191jhTwCqGKGJ13Q8ibL
yJKfXaOKimHOBfmcq29ZR1PW9lc7hI48rR6D/dEbZiQcs5znc1TzXUPotXOY9Yu3EDk+RRwyQuvl
fT7E5QsqsuZ59RZwIAa/ZUp9nQxOmuMpE6ZtGNsn1RTBt+mT5nadqqm4sqXw5TGJaWJOo21JSFTL
L6NC7HhB9G/UzCdrk+SZO70nATWouusat4r5kmT28F9vfHFra7EHJzcuy9eChnUhtHlMnsok3yx7
3Ip9qcm3QZ5t5TAcY9dG6mJwJemRhdTyv5gAaQSNXd5cy33cX+S6kCY6BlPYYeC2CdKfeTKExSfO
ejKm3N/ywm72hmoRtKfEU96xlfG8ZmSDGdpZXTDc5Xx4vp0t2d4Yuv1nMqqKP2rEtCCt5gEyvRD0
AAdPbc5PU9XtNavLvyUc9IrwYlPpiDT0bX6I5s1gRY5PDV/AvobZDs12j0ulb+F89rBLTSzC4VjQ
tgeZaKRzGZiVj5mw0IWzbbsSr8n7LL9QK+R/HS2nV8lq0D9ogu26aJbaZnPZJK/xanrI6bZ5GBfd
ftbB7l/2fMwxQ/HD+GthibD+YX8JTe+a5Jd+NzUxv3fZOFEin9dj7vjGS12ZD3yz1AxwEC+Ynpok
NAz7Hgovqmc0PBim1DXFlrx2r/Umgn9mm4LbKKzHj6ZS8tWPoNDSSTbzp5rw0UttA/6ZTW0ftpS9
uiG0eJniD9QyNMlLSbr5Hgx2TDe+xFuiicj6dgq73OiloElx3MU9bHnU9KyoDiJMN+aOd4HM9D2u
Qsnf7WnW2xCh9Wep61ylmxkJvg9ZkWf436t+OOetWG/z+DfmKERWMhNU60VFNpV9vBzpmjbi/Ka9
fmPlKH/wlnA1act8tGctQoqEWcb0F4TIGZy9NbnJWeFjPnIVj9v44ZlNPod7Qir6JPbuse/m+DUo
fHe7TFShnvVc918z6yK3WOH0JKmGVWLTHkefN8cCpKYeNzBGJtXgPjWm4wrIS4yAKbFh9Gg7J3pd
fM0ox0aEfCmN4epY+40NxnBUtrmandq/biaGZHpfv18OfueKtyruMdpkZsgZSGOJNd1E13LTEu48
pVo2g0l5xcNPIdamOJbDipVbzURM+rFS953PPAEOhD7m3Ax5fTPumL6cc5G4l/Gkou+ild0Vuzh0
MY2hxXDn2D6DLEfDgZWKfM1sLOLyEAeaZaAGQAzzXzxAbivIpq+1mZPwNM+9dwpCQ0ffzfVeZd44
Tu/OsCYPIUJl9oY67JVSFRBonyW42V5DZfZBCvFW/SFpe9YZGdJeg8W0ofeKscHz09kv2j9LIqI1
a1ft79ksXXsj42JLuArn6inGVzxKWz1X0cmPF/fEM9Y7nRu2Da03iXeEklh3YODhTYegCaabhk3f
9ULBEj1HYh3LK3xwuRxL2mqCs10rLpLSsebsFDqKDmMQ47gRFBQZCVh2lbvNfj/NzZAcd1uq663b
iK13x2Dz00Rs0321htxqXVRAYzbL2F1UEUTRkfz68i3I9f4xJNYZDjxDdbPY2XMPyTpxuBuVt6+z
UPozaRtZZL9h2V+QDNttHa1zeWBm7u5mu4nmwcFWZi6eEg0IfLC9P5Mzli/V+O76W0vbUS1yuZM5
2beHuIuH7VPtwpnSTs28BSTe8hQcWnUmw8lX/vlXzIRdQzUmX2FQjd1xGKd9fV/zxf0TQxwSVu+U
vDi7Wd76dk2+2qVvylPsdt0LURDydelFPWarL9p3p+LWTR0m7r+7qBNs5MKkP7ljyClNwmVtjmJa
ElJql1xXFyNYN6nknXT3m6JJ6Fl2xuI/oZyAF13r4XLiA2A3h0qrmEw/f+ntMY5rEjqRU7Z/lMUE
hjCIvROpHUv7PsuaNpRYwi46tg1/zKE3A7/axkM0HZx9s7c0zwOz7NZsQ9aC6FVHnEbaFkxNDx9i
M2FcfDX7L6SwOcPwGNcijo8e1mM0G+uwrdleBR3IVLTMTiY2u/dcKprI6R5O+8fbIsLMNc+h8i6C
ZNX/hnzBtzmPlsHPwJgZa7bIX0B6BBGW5PN6osF02PdBh7AKBSUeddlm3b4HD0u9qhvjIPg62Hll
FCKHOWS+siOxGOU46/XkefQYqPkKVhpa3Y7kvbOo/FSPi+fwz01/5/o1fdtW70572kF9ZRZ2VfjY
NqgGUOgsGsRNtSTwFtqP0lmHy3+Ye9glBQxx9IFc2E4f2lGUAFY6KR7MhslXClCinLNhA2E9kGRZ
JFnQJvHI0fHkbZPn0xOkSstsv/Wd+1u+m4/KyoUyjYsjP179JrCL3DXP3i6Te92idDmzelQ/TF3h
eocAv5vHOcGOloSCmQyLLlw96Cq3XOgEnMlzxWlJgIxe2hJp3GGvC+Nmfd9V+62SilEt4Bps03he
AnvUu8CKmDTytbmuxti9GLWeTarh/59LTtWMSrCJS7AK2RcU44oXqkL3V6QW6SqDaBgU56Xw4/2A
1bqGyszruUhjYhTyLFxy+yG7ZnbOJVPqJZiqf99Ha/hT+olcqFvFvGUTByhKg6bZnRP512o/jLln
ntdAEH7uutU24fMjmwgSporaTLea5ZVtqK2NEV34+wrMi7Zf3a04QgYZPO060O2v8S0k0fg3R+7r
QPgDheDOve6gfu4MEVCtwy6yLZ/cB/K2uZsaVzafoqx2QEmZqOcchl4f20gkWyaYDx4SW9M5sSk5
linyoB2ceWvUZe57eBTMFlomDXCZ6Q4RneuYLXB8LU9y7xkArAzGLKi1/JOMLnO1ywL5E5SPC4Qx
uAuN0LKodFYxnNQWzfphqWh5DyQMqMtWlfQYphBmOJi1NJ9evjkN/d6qb2rVkvTqzbl4HnfpP7LH
sLdpMOcJCKvTjeOxhe273fsAAKwsgvnv/0mGNDGJ/vaW0d6LLp9fRN4Tkp2MQ/0d+IrrVBu7f66b
GO/9rSu/hx47IoYDP7/XWxdSgvLeezGNxIHcgD5dRF7vfeULJY+PyhmDF92Xw2K78V/UCYD5fTe4
By5x2WCvgC0VDpR1cOSek/cwaNMTo+quM6JXtzcWPsS/DmaCiywp7ZQ2iyvqW/yX4ZOKeTB/9BaX
G7tLO0Eu2ovG79HBf4puPfwW2NKS5r4E8Z3nrTVI72inv8K2dNblvDi3Tf1baWxZ5o8d1+ecrbNr
riFHcBJgKSMSaV5Nbnhrg12GUDNt82jdjX6XX9nde1aEGLUa7rs4MhSrESnl0xB39XA95RHx6bvX
muBQRA0wJaEAsXexDBLbvwC3qOAwu932wzf0W6xoNVWmgVNf3LUELFU4fq5pIIE9CmyWggsuQRdc
u80hwr297R/Vr2vKKem87Yay53eMH7T3aRiL/icXrZToRMuBUdj4/VNtk2nN4Mur6ZTIDgMrz1bu
40gL4mQhKp+HifZ/pBzEJeQTq3ALLh/WGWmyC0ueRd5qkypqHauWpoq2S8l283cc1LVMW3eRbcYh
2d7MUovnwq3HCip4HD86lYPWGqIxVbpYox9CzJa/Rm6ee5Bm9wEH8t57GNjryYHsWkWY0C9DbOvO
HV9zkD/nXPvb8tA67tRe5+G87+nA6xWeWKyG/6vFr4X7r3v6sZ0menk/rpIKNc8kqox1gfKzU2Cz
LISPDLRiVAqaSKvywWOzfzmOsxmPRT5B8VtkyXy/m0dTMTZO+KhcpQa+6oJeoUfZ/ukoiOljN1GK
s622nNi4d6Kf2Xe2J7ktZrrWcciVs7E/6GaRCewHOHgks4mFinOIkXd5WUlWfX6vORx+te592r++
ALfDUsvLM2Dd/a22xn3fFBnOqfGUuMbAo/8OoxXgGdt67KNrKODXpYlMhJCghcMPimi4bCfB/9yO
ZqCllVETZANLPT/wHgFsByqCX7K4ZX+0kxNjFjEYzhfYCbB4R1EzmYI+9G62sXX+NkIO3lGQwFpl
awXLD46cQ8ZHJfjvAV/M/onU7O3TouR65wOJgLaob7pjxKZbSD64mebzShrEFYCPs6Y9R+gP3VLX
HAo/F07Wx7vwz5s7++9O0FUvKO7LfwvY7DvmxG55hqduX4a6Cr7HvSc+mKbHAfOHm/vU/SBvbRIP
63gMTOJ+sQSj99TLawxNyNaR6tJRzfraEUYYXHlll4+HGTUIB5kl9R/eRzuAHg7wxJVpNlo8lDfD
MVSi1MdprOT1hHMOdJPt5HfutyABbh/nh3Jcw/UUVTtqwmoJHMHE0IupuC2CuuUzwwyIzHJetxPK
b7/JWp7dVef2Dlwyy+XfSq/zo+52mlqRT3mQbcDV/jHoAltn2ml853rPmzFPMVkL3oVnYYS6Ivbm
U80A+xQp4eosCYTYLqux9J6R9uNy4rglvUHU40fVzy7oTPHbB6RFnuv7pvN1Q3Ffuz9ihB7jlia/
KN1dHT06U2iK0yrm9l+k6Y6yqgOsThtRBNxnXqOf58EG/7E/Bj7TqaWP0nFmt1C+SVxZ3Vt/27z9
Ro1E36S+ykGbTBFE9+wdaHWIuYf3QznHA0VJBAurwganm1NBHFVzzpshqq89ygfIcznM7pHk3eq5
VsUG3BOsojr26JKIFS89YGU9h3vmbQubEK7a1Qs7qmGbtnjzFPz4uB/CztvnlCsSjmPhpvmesAQn
Pz5I3KtwbXOFIW8SshQQCwugv9o/JV/li953DBNsnVR9JhS1LzOlV2Kg3vWDPgEJFQ9T+es11Kyh
+yKccnlld43Xr1tyBChbi/73UMp4klkhNFIMmcfe5VTz/n2gE6BAyqiD6PJ8iq2izeLl7LxRp24F
xIBRE0J5PGAnhtgqHBC+y9b1z82M7pnbIMqP0jJEpBIP6FNnZlHfBNuah2lsHVulhcFlLUOxHuuL
eAuDbx0M5WtHSSn5EqLlsndpiQ4xGij5tKtmudmk01c3dGfhzaqdqDsHpjNVFgQtoho6B9Aa1zXu
eGiNJwBg9oLDUwZB/262hQ8y+FXx2DJ0vVpmAtYVRY9Zyx7r/K+KC5K93X2PkAFxddRHqN7xWmva
lFMLpq6yRm/jghWAP965y9p/iUYE1bX1wuACJ4nlKzRNcHS8chnugO7hvGYWvDeK0hD+JKat/tvg
Vr8b0NcXqUOkE7nGnSzzVUH3Ng+05ofKaHk/I/dAIQYHiyec2SyUg5Eq2zxCFTAQXsePqO4pgksJ
Ws5NMkdjVqtq4lGsEUd/jnUn066c5EuC9OijbFz74gxRvKSt19mPDst791CXRjzST+woVAb++Chu
/0q5jC/K9k6SUqvdmn1OdCcox+RI07IVusK+Lex2Zrd9mtMKMyugBvIwgLl0NMapu1j5Ebiz/Os7
0fIoBQNqOsVm+vKcAsvoiiFIH3JozcuWD0hLly/+dUVLGmZNZaYezQou/BgX+1htG43Igle/1Wfu
wvIzkmswY5a/7T6edUMVHiRKmOqQ8wWyF4ANLO9qzjnIKs+vkC3jfwh/rhFspb81mQU8HrBMR0Ly
broYuBNGTukXzPKa/5Q1Y89G0d7cdw2d53EzhYbWgt5tD0ltpD3ZGlp7sGE7ZFukJJ8sZ+P9uOdc
MHDjsf2nlaM+GAjwpKhasT977uawgSeG9VkWW/3kbcYFNHJXWDiuj15n6DVgppt47u/NnA93rfT8
v2PHpP8I7OTLbEB59W9jS/i96Lf2zxQqWmwU4DWasCr3X8pg63ET2Sr/TkBzlxd9Vwwfpel/FYjM
ICpdsaScz4vTKZGaJeG+ENtSQydBJj6HIaKWusSyN12Hbv42LI/9CxlBC/oNn/fTp0mgm4DjSo59
uFZzNkx78dedXcREGkbnNyOohK4I+pXvuWpZ50iXxXMfrb/ax5aoRQ10KesPFHUMIdts/rMoi9u0
nH5P8TTJqr/YtereeghhDnTS2CoTAANOCndQJimgE1DUHqrytpx1F2Wj9Ebu4ZUfOg2lXErCikrA
8cYRW3Mh2xzh0FTY+bGYciQW9a/QPpVyLTf0aIt4YzZv7v0AqJtvvhb3epyLB1YDMQLP3U5eeu4M
Bjz+SpR44YIAs1t2oeJDBKj2Aqio351i9YJj5DTgsmas3Ds0k12YsSMHcMW8FsJK1260ZdRZxBu0
Xt3jthB4dRCDzwMvZ6jkA68AG2sFir03UfraHvxycy5WAf1ODS/sR6yD/Dmgi+F7CsXy6fo7LD/L
JRWhWW6wMaiLtXxx8yrIr7CXXu+7AferE68ChQ1pHndlH5DsDgNrhoLO3R/Bm1odclVs/XgjJLUl
jeZiVoe5kcOeinDL79m3ME/Gi+dPI2c5Xrj4H113DVQ8nVufQ0vK4AMcb6X8RWNx0fu4hYDFVv3Z
WQeUPVYKfc1HnZA2RF5ZZhvro98V54ffQCLFaXLa8EfLknUlMZru47c8MKXBeZBMQCdxGeW2xaIV
vvR9iFeXfYfSLzpuKBEDz4BR3DUjywXIY8L8bo8a8kl3gDi0COXem0OS94WmJZLV1R50INg6R6cO
gIH64zSITd2ppOfybId29Tg+o3+lAjgn/LucvmGGCtWTM9v6a+336F+JHhxBZuk7r9M+MBQFDQ5i
0paobQrPYV+6WJyctjw0/iunsL5Biv9lc/aHMr/TdHtRRX8e7bGHu23XOBe1p9Ez2R2Sk4JdD+Wx
jmnZUyOYRNMaug6xUbJ6l4hyyviIaydJc2En/I8OMRzVyucarjvjXJTTwCsB8J88TJ72HzQIdHfI
V399HzxuTQ6fXD+9jvC0tFZ1eG0mtF9pl/TVy7pBl4FJrcEtfhIrJxxxZXlcEPaN+NxpyTQfKViM
cHSdKx7ciFZDWfGsElsgZPsVIPYB+WlnM5iKgpt37yML8W+rP/V3nVNZ/6JutHPqhJ3lmeI6qCya
+7mUqCaABAk3A09ozJXq4D/dXyYRTV2cRmzHmwubBC18Q1uFExXIA+wl9olFB5I/oLeNr3ifeAj5
iI5pDkKIDxPfqrUin3HygcdvWdcDPeisCiOSskb0ucASoBXcG+V8NDpq/BO5Z0Da9eKPb33trd9r
xx2EuyCM86Get+FPlLiiuUHoW13XVIs2i9bfqQqOmT8CuUxVpBG91xueyuKaDWxo7Ghf6w9ZyvUb
jo/fOqpJJQdwqya+H2ULIExe6848gJc3rGsXB+MrO706uC6DvvqL6GCeabiMXpDMVALNiGWVRWWj
RoF1UQCpTTdYA0y3BqH5wtofzeoFea+6Ku/hWq33jMJi/6TxMujhbSTz6WUuFKsgxxE7wehSQOV/
kFiwvtnCt8sZTj7uDwlTMRqLReB0y3wNuF1Eu3hPsHfEgjAOk7tyUUmJGqyMaa77/s8EjY+wyqmc
T4E8ojvslQryI+KQBGkUo2l7kBMaIZju3xdALhvGq14XmyGLuVNCOuwIpRlMX/I890P8uC/+6kBW
7nxM3BaGM0rb9XY30w78tlMZDhAjy1OBaHqBH3LVAKYZq5cKqxf/sPT9iIMZKkCaTNVuYMVTQMkZ
XcXQHyMMcZGMzfOMLkWUCopBcGzgb7GkVXqP8osBbLnCcI0GN+sdD8oQCq4LT1goanzmsIWMTyD3
irvJ96DmJDJy/C/HnXG5G40HaeWL4g/N42qOJW7QVxhjuSAsTicEw/HE8V2tg0PMULdbnqqN8g6P
COBzScIBwzSCkwht1167H4HyFF4IHZbAOEcbZQ+tb+R/5d5RA0VFtlYq/BaMNqnRAKcLxfppbIbm
L8JEXx+Z6u2LKcq2vBQ03nAblfYfo8LDLdC6mhM5h93swhq67u1Kc/Mx1Cb+g/V5gviI7LX82CQ7
6+m77813Y1x5/8rei4JDXVvncg+KXt+PST8+rlsXOGg3YhTs/W9r3+a+GjPpLKjC6MgFLhJdOL12
ZcOcW2NxTJFHxJkfQMblI+UADokdMyS5ftcIgfhNLA+Uqd1kfq3QOOoad7Z1+P89IOfEpL3Tz7eU
RnhidET5G5sYzcWGS7Q9IHiAHkTmM7xv7MdNhwHB23BFCpTzU9gu9s+OAOPLgAlcrhInJA+X4iLi
o7v6jJ8kOcz/tYU3rTTUqnjBL9w8buVouGF0WHwM87b9FBEyu5MaE/WZcEmPx5AXCyZiqOMBO606
Qhe60XJmnHjIblkK3hu2GGj8GL3VFxh999HrqFpTl5iLF1hcMJp1mrfbvl+TD3ysUPPAGAcDLMBe
I1n2RfxfU7f7Z8VsxadyGzRtSxsZmdVVHcy/dF5gMud/nJ1ZctxKlqa3knbfkYV5KKvMBwwRJMVZ
1PgCoyQK8zxjB72u3lh/4L3dyUCEBZrXsqzM0pSShzvcjx8/5x8iI/0eoVONDZk0Ix2iUqmj6xkt
nI6mtwCL5sWcAT4RRT5+QNvuqhkmubVFQx40zoEqhKCM4qD2zNICds3dgkGcGahz4NCQrW7xURQn
1xB18VoLcoxTImlIiz35Y/KlKojKJHFAjzq5JPQDeMx+AjeN7+Hot+AMIzkTPBDh/n1LfAod0nyJ
Z1pUdB9lsOKfoGyPT5pOH0HldrzOilR5jFNFzR+qeOiQDbOifrqQzX782IRNg6TzXCtImpVp6++n
Qokfu1JpqDwNE6SVSZypNpK7IAA9y2ZierySBN2L1ILn4thUeu3KLafGC9poJD5aQ51f5uood0gL
DKppUVvViA+a0vLHIXSen2U0l4KDbmSBOkssTfEPswA4sUfup/dvet44ALoMv38cwc29qDwN+NTS
IkyVB9TafTUETjaBgAHe0Irpj6Ee/SefTP8XAndLmXUaB5VAQA7oQcVRvsEHAemRQQ/6VkUjF3nd
Sta+SoeELisMoexiBN/5yFulxKY9lhvg8xrkoEGaK8lpUpiIdiLLaQrChCKJ6/vQZMgjDeOe2jTZ
pgYr4ENcA79zIwxzTZoHHdcT4BrlszxV0Y/RBNnrpKlBlgv7r66cSjT9+zxWwRmR+ZPk0nYNk12h
ZPpHIZMB8nQIIN03gtTOTmX63WBDfwPNVBpi8ZQY0fTd7HTpo05DS/QkfxYFN7QsmhM43QWRk9QZ
qWkqKPmDZLbmI160xTdRaDQAS0URyA7xkPIhXpf5NZQ0IUejoVae8cYA8AkcN7usIV71noSHRevw
e8QnH/2Gq3keCjAiFFB/NUkUfJOppoGorcYsohPLFrNlJRMmkIL9grsE4AY4AAj8Fz+fQtUFkTTT
hjfMcg/Cnr+pgK0ruPfovpEcA8m3OwXNRy+oW+O2jTVhJFSnkkbtL46/1mUSPVl+Yt3TNqTiMvj+
LCwFrhHXJ12A2jJGKun+RGR7JmngqSGDsrTbArKDDbHK/6GHlCp2jVXFqjuBhbDAebXTlTrrGbo9
4nLDxGKVRp7ah5RlUxAdiidlpnG3vDs1gko3XzZFE9SO3/XU9tCik6+bflY/BQlRzEasN8JPjWfJ
zqzh3PNl8/r3AOHvOqqyVnb7WqRfHpmwClhpNqSjtVWQ2v08CV8hIPKNkVyQXDOapSdlNJCdqsBd
ypTGSNHwBCtkiDdJbj20iT9rNo/1kKTBlyQOhCgLn4ZImT/5Ud9JAMKXOjPClt2zGjdK5cwDdRhn
xk3HXzRSJxpu1Izus6kMBOCzPKvtSTGkG+hi9a1pBQCODSkjsw9Uo8X6ziqHkUhPe15uJlq985gM
/g6gqBpcpFJjPQh5iCKQZdGx/6D0A90M2uGN6xP2GygW3PWXcqxagt20OMO3eS3wFm1pu3s8VvMY
GmJcFA/yJAELADPWQKLxRfpdcOQ6rxrDqXRrcZRUx5yhQDuj2HXPvTIIgzd0tRTvrNBKOFOhpZNp
AUCdgc8FQexKlASjX2NAYcbrZkHqnayAAE9iNiVALqxKjq7QUrSym6GPzHstSlAvUPo5haZVgLG7
g/JDU7uDp8BiVEr2S0pyqdlN4eyP7jRSstoFIYmxK7GKtTsTxMktYrpULGxaChJVIdl/jCqDXKLC
xkcA6NmThEyc1Zc0H8veieB9PBbthFpVhaXJDeYu7VcwsypNyKLRbyqNvrOjzFMJtNgsY3RlVV8C
eUvksgUaKbeSLwF5GamkgsQbgGW7KfyhX4VfTp+KVIrvVFDp4gIYpHZMNdbgIVqUv02/5/FHXZda
IdVDMq5Yo2HTGqn4nYxvaB2eKDkpaF+bd1KpVNLeV835eyAM4g0U0178AJlM+TVokrIUZ1LgmRij
BZcUhsOZ/qiY30EuUCQw/EoX0mbHrAVZCmqDtjHG4kOIgUviFKrIB+tFUXvqmpq2ctXptHeTRX1h
EoJ22A98748zN/h4oVLNuIypnjy0Sk8NCb3G7hpABLdkAfrkluyA6yIVm6K354Yixt6MqpoClgyb
4CM1yZQUpOhl8FJ5Yj7oWQEYlusmuKtSkMR2zyp/AaHe3y0PPaA4YgofTBCK5h6epP8zKakgO70y
8sJQRzMFJoI91DcrnDjMQRlOBvislHJFFiMS7qHsqf5MKbahci2X4VOo5i0vX9GqvqGZpqcU2fL0
ZyBVNSgIP6GkBJs7LcGk5+WTVIAAIMiCv1A19NvtqIli3eUUT9+tSZ978ngFLMhAqVYDhUPaCE5a
TR/VCC6DQxdK/6GZtfHAHdQou8IP6HOzdWtPbIOaFL8uldJZovO0k2OKO148tpSxNXMGGBma2d2C
QZ3ccKzGGzKXvNEvAjrakxeqklkhk1kJN03PrXmRFIVyaVITkW0Tswye8MVYSncNZMBftS/Od3pk
pq09AKzoLtqZ+ts93DMfnWbBKFibUNUKD1/C1rieWz0tP/MuED4LFoVR2kClCD5fj8ly26GUvqX5
rIrkgDyPflpB3As2zy8wir4EaWpfVqDGvxh4IFu0XKxcI0golMbA2QYU4QEARdMn0KU93kEW1KWd
UsLlsYtuwln7PON60X14I3SDYySpPSYNkohgI1XIFbk7lSbNqgD+0BBW5e9CV/h2l1Td3kiG8V4Q
UoSrBT/g07WdmyadtD8//JrwvQyP8zR0fBNJbrpgh1xrOKx1C2wls6Fe8RxKgTJ3FyIoQQV2Z3lH
j8KyZ00NPtRjCiz4/OBri8TXydNnF+k6KovOzsJ8f6MHkItU9Gjd5Xbic+V6teRzkDJMTr2EV0UE
rIkqWgAzm/55xIsKjqiX5KBNSGIoeFd6+3XjF62556/r8eYXrRj9AJ79qs74HEGhEodpYbpxYMkO
qdLnilSYwEMvvIaN5qXtoKFVaE77PKcCIA8B0PCJkgN4EmtjpdYSAK8/C0vWRcFbUo5UEquRCN2p
PInzLKDcCncuANiRUo1MmkIv3POrsNaGWEZDgZUNgVIzmJiVTEo5qPlAjzsnGmvmDzUyFOBx0KVI
C0dt/IFtubyhbHNqGyIfKunasgclbSV9AUCyKZKGPjx0QPleB2ZCmiuBxW3F8RL0nLUvc7jbhaK/
z8qGHajqII31ZQcyvrTagWYBAxH8C+0+RD2hXFH+jcpPmcpdcEkliNb2+aU9nujheKv9NekCxJSy
hHiYi8MiED3dTIz7ATyGAla8at3KrKpHS0uD3fmRj3c2IyM+oyHQbuCtt/yyN2etmbRCilR2Nm5v
4lUAtpWLtyzeqdXyup44nrJtYGRQxDkchaEjxao40cogtVfaAn0zM+mKpvzw0QBvvbFvjs8F6lWE
D7rHNAT5mofDmarlW5nATq1bbrOW0rBDxfEL5Brp4vzyHZ8JFZ0NQ+KFj82TqC3L+2b5oHLV9Rhx
N/iVXF2SwcDFgj4cOQA8YSXXlHNv/8aICkJMMOChJqyVWCVe2FXWcebLUBh++hOFLquNl0piHSb3
KM9uqSOd2iHYwJgQIUzkn9ZOCQPuNiqdW6Jx3fFeseayKd3SaPr8b2xF7NTwt5BUla+2WssIMDkZ
BWs5V0YF1rm1wByN1cYop74Y1gsS4CkcncDEH36xwQCnm4SM0oIQ0KEWWvMF0l21N1JjpYNPLez8
Bzu1GS3RAj1AWkY0W50wvai1YDKXLSL11sOQIwzijEFgCF6XktRsRJK1SNFy0izFEFlFFdWIteUS
OmQpOTDM41oKsueIhh740AToylxem02+GKwLbf/5/BRPhC8uBkTIJGIlJpby4ZrOvjkrGiBRG00B
GJ2S4e+biXqrksW7KvVNqhCKulcVAI8b0z3xNRG0ptuMJhPBRV0lKr0cFaFZcdIbvzO/yRCvY+5i
qb/AeLHbBfCjvfNTPXEaloQMmylF4kpah5ZmsFowdim9LOChroZK764TFHFjk574ioaMopsuoVKE
jP1qWsjVBHG+nDlfTqQR1HvSxHulaSRxJ+UiaOQoFqc7CfxvuBHQTo7MRQCFDeNTvB8OP6UP7n9s
cTa0Y7PjHQ0Zxnf9hrNBkaSRfhDbAbsOUDn9jYFPHBPGE8kuEOYE37b8sDeRtIbybsAwZWGTcrxq
crH3ULUWHiwqKBvKSSfmiJSpghkTR0U/dnNLRXketAx2Ptw/V6iBlo1aDfE2ooH0UAJT/ppI1pb2
+okJWovPBV5oGhUUcfVNIUx3ltVzSCIJAR2xBo4EtcXfByIshXdvUgvMh4VjEBZeCPoermUM6Zx6
EhP0EQRyrRYc01BpW3pvx0dhcY8R0dHUUHzT15KAYm/iSFThaSUgIHCXDAl4vjDuN1KxE6Ms2nj8
h+iJPOUqfHbwVbJcs2hGG2BESynXQOuE+ruPNVk0R05GQ1EWUT87XLFRDPuR9B2QBaCR7K5GXKdw
i1pot87XiekQmCWcOUQuOXbC4UB0lNQgp35qzwMqy1Em1w6AxQ319OOoiBIksQlxWZWkaz0bmYRl
GHOKnEw3ucpD0e89OUxesF6qeEQtJc1v791xaJPiOwtCXVtcolZhIwLVTfmAhFlRSl5soVnuymkc
3fOjnJiXYRIWVZG7TeeZd7h4A1LUQZ1UvMStio5hGhrXGeUE1y8XI/Ex2PIZO/GxGI8XAJ7MpHdr
g4+R22QoMtLysDIoNFGmCiASyFhV7c9P7PRAfDOuFkxLjt7bGHxAVWH5pjCPoOsWtBSKdn7/JkeI
h2qYpiyh1lopr1qNDrEdpoEdZH7/BekJ2WniZNoQ6T1OBqg/adwfBhckPPjVgfX1EI2pRTNTwZsT
eDZSLFBlho/g9K29NZgQb5NgpG/XtNnGMp7YH+RYiARqmK0iw7oauo/EqKpwXLILXQ2+wvvRvsLH
U5tdWqDVYesJOKLd+S93fJfgrMNSLu0brsz1TR0Ocm4N+pjZvpLPew0o1vdUoA15Lci8ye99aLuS
XVQhRdzzA5/YMiZanibHzuTUrWWIMe4la0Vk0O7DVriNNTWzm7Ic3p28Mj0LsUsZlhWeBatLqyhH
CPwmaC8rNfM9ZEYfZTchN2jspWmmbWzQU1uH+5gS4LKiIOUOz3en4OkHOJXHqDlGewS9ANSlkYCt
hm/EN4gQTjcalbq9Qkb99P7lNFhG7JJMto+2CmBGRME60DUg/yCY7iWEnrwCIcWNh+mpDYpqNIky
R4T36SpRRuipVLDMAI6sJ4bdgFL4roxIeQK6rS4ghzQXf2NWvJ9Rt+WtQ4A+XNAZDZUCXiC7Uy3K
yIXaXupgu1DG2tiNJyfG037JOPj/5uqBjxwVWFBkGZBt8SEOYG1Ol6QprDG9SDJNbB5n6D5b5a8T
gy4uTzx2WEzu7eWIvEkZZxlscjlDrpmwnKQxBW9rAvxeIGYTZJl7fimP0zc2B89Sjccpd4Gyii3Z
kECtRUsHHlQLo8iJ5rFKv0L44kqFFj4N8tZT7tXY6bAIvHg+8ZwyWVdShtXXGzMrDHT6EbbFscu8
qG/Fm2FENsyK2vzCN+kXSVHV7EPgkJiYCvSk7GAy6AJmCONtbN0T8cZC7YSQrujE9nVOGQ7AMbG3
KwDU1IGHEzi4vQCri/OrfHrOb4ZZPsObbxrrbdqLPvZd/jyPul13i6IWXreq5mSK1d5pWShcigNN
NTNFprZM6T/jvGBiKxaLG0Z7p/YXXxxZaApJRIbVaS1QkPMNlSkHAMYdFYjqi1JXCTgwMbjqGx5m
5yd/aompeHOXcHMurpSHc1f1WSwwwQVdoSkVYmvQhowpGzZmdWojGwr9D9w9FL7lMus3KwwcWE3H
jscBunnVNz8OaB5WcvCcqMNWKnByQjy0FllyAL3iagGRRAYVIJFw1KWRuH4NDJDuTLiRcJwcBSYJ
gYeCB/H7cEKQmfxSxvcZn/MgMndoE6mdy/MK2vP573Nq5fAf42ql2k7FYZW712T0JkxWBhJacScA
R3eNojceSmjCH//OUKg9W0s6bayvo6wZm9YS+Ejl2JZ3pt+GtDVNsLtAiIb4098YDIF86m4k1tL6
6Y2GTYgkNGluT9dl13Utzr3Awt2+TbPd+aFOfStSNC5ANJi54VebD+CSqjcZ9RpF0bIH9CvMW93s
zY1YdergooxsLDUhboi1AHOe9voUzey7vAEsaXcARC8JjsPnkLLUruyg+Jyf1qmdQYUPXCIQJRpX
q+tPaWGKZzr9MkS0ciee4cTVMS6H5PXhxsc6nhslEpVNwcVH+WI9t0GVrLQBSL1QqOt96FcPhVlf
gY/TL8Q66jcmdmI0E7Fl/F8wrVowZodna+gUoWljeuraIOhXQWYJT3jTwdeRuvkeXT5/I9883h+U
0yWcv8gjZOitq7MciToofaGAyU5j/VspzROFNnl4PP+5To6iAaGRcHKyaHQezkoQen2ckWQCxobs
qtoH9S24zS1TuBNrt+RCdFd4HFBpXv78TaClRg8lygRMn/dTfy9J/oKTgOp7pWaD/kWu/PT3u6fF
FqSyJCNRT1tnNS1FT+soCHkSICtGsp7Jv6LcqN79xuI9oBKWCOhcHuuUUhZQmMjnnuddoSCd2yAY
Q0lZzR3wF7DSRL7Zxmk+/lrEdQ3/YN6UpJjrLmDVl9BuegsQX1p118Yc+zdiNyjDu6M7PArRUCiC
EN1lcxXdzQyQD6gPfHKUtvCyJHuZF3xZrcdbPn5HE9IViRe4IfJEli19faiQ962FToR9KFVT9C0r
hNJL2vDdRXlG4WlKOrE4JDChw+0H+hOIt4HGcA33trKT3ET/ZpiGRLnpuxKsXtxYIOcgx3P4kbes
Nptjp+a5hA1e5EQQ2oyHvyDlpbOwfIEs1SkAmahWwms10rL33v9cJ4tJIBczNzOh8XAYEU34Tl1q
d3DBTBdnmZccZPHF+bO15NoHuThlzsUjZGmAW8v/HQ5SR3lTt43+vYMYXBbCgx5dZKKxKyTZxrSI
BAemFyYNG3vyqLqwjLrY17D5F5Wg1TcEQIhE76h/H7srKzSvM8p4he+keuzO89fzE1wPRcFYpOWA
oRFlVmjPq+ARISYxgweFCqyPwS0SJ77TDVn/QUBk3TMzHwQZt6l7ftD1DnkdlMY+jUyZFGNd0IuR
GtKGYgxtRDuSB0gBqTebk7kxyvp2/nMUk5wXvy0S39UlRuc5QAOYqYVwmwaQJMJSf0U6yYFMvoWS
ODHY4hAC+Yw2N74Yq6hfFwU+i9oCQQx9xhpK85ELjRtzbP13bnzmdTDUauNruu8bc8VQEBIHmAuZ
v0dR5b0p2zIKlR8MMairEUlWcbHrpBC4PZKMBBltP9AqpsM2G7v37gRaslAfiFNUm6iPHJ4vaAZz
rOkwEv2oLHnFNiGyiul7Iy/tnoNRVqeYBwlCACOPR1RAfRuxrG9iIn07P5PjDUA5Aj1WHDmWFpOx
+ipjKrRyMKOfVjS9/ksaEXFIYeUuYhLGlj/S69Z9G5ZIMBiMEgEtEppKa4vNAWEEdeppXdE6RzqG
nFGAoW0017WQVbcgbotdq3fdBYqvsjNGsXyJNG66ERuPTjFvZIxOJABS5kLcXM04q5BVz0LjqxUB
+6/QVnRGPdnKpk4OAqyDNaVNo4vrQdB6QTs4+IYFXGZ5SqVoVzlmm9b+XV9vgcGoPITomzAQpier
WNGl6WiF+jjYuHmGwJVL8xNiKfBG1TjceOOtZvTnUGS5eE3TuMaP9XDLK74RJTnJra1nML5xHlTd
LhWk9wWJ11Ho97xOBg/fNfxgLgq0o/IQek2I90YNDfpaEeetLt0as/fnMHQXFvdQnqtrQ0XEcnqa
ZgLY+V6rL+Kxmq6RjututS7Q9iEPZuhcowb7EtLWkOCcAju6Cy41xFocPunWQV8dwtefo9MKWI4g
CfFRPdLMZXTz0IcopjG1GzVJP4xoGOwiCG0353fMKxjszRl8HQtsnMzGoWNPbnz4HVU1Q+954juG
cf3UwehBL0vZz35ygU7xhVbU37to+N5JeOao/sdc676OtJ0nsr6qTS4Ro9+qUyyxcvWDuMhNLnRL
Bju3hgjBq4CKa6KLL0q1pbxkiL7SBWxobd4jmJknuySaM/kRIbjo5xwhQb0BUTqx+IsPt0jdDJQE
inuHC+LXs9yh+dnb4MEQ7tWLwgU0XLpVGKfu+cU/cYYOhlp+yps3ViVNcjgt2y5sdeEyYUNck4x2
7z+pjGJxRoGvLXfh4Sg1XFY/TzlD3RyEO9kahV0pIzD1N+bCs0qiBUgTQl/tIwtrhRS9NfZREcff
oUI3t0Iv6I/nRzm1OcB3cCSoj9CxXUUdUBZB2WdQqZNIivd4TocGNBAp8AI1aK/FEikHuSvLK6WP
+0/vH5o7CigZAI/jgwKfOpeGDD6hQnHuZpS04RkzBOESfrd2nyElh16art8T+7cAgcfbBLQ87y0w
SiTThITDDygMtHaEOka0w1SrmzjJi4vQara6LcdLa9IB5NOJpsgDb12vD8Wq18Uym2y4eI+irj33
qvnkz/pVj2wLQq3thaHW78OyEHyoSMpIBFBmxX51/fiBdDTw7M4n6KYoFHy1StTAL0pJiXQHXdky
RKixCWjCoMsZfz7/OZedchhmTGkpi5OBEPfpDh4uKogZGGQJQ5s6KGxl9GOvKMPKw+AIhkNbb1Ue
ln/veDyVVghAZBCrq507SbOvBjIiOM2AxoE8ZvGXNAj8HeDqGEajUV4gQLxl+nccy5Z2ILgkWgDs
nHW1fIZWk+NUNaHG1uNFIRYCBlpZu1PrWdqdX8+TQ/Fmh/mJgCE39uF6os42Y9KIsgxygYPMBSIm
oudbUZ7tpHiW9PdlbVjLmNzVwCjYskuvfpXpCCOEaVODdqGNCHYINaJWZYJb2vlJHW2SBZ7OEERP
oIm8LA8nZfmgzGaEp1DHy8zGm4Ywzt1UD7VfEMJMBNDKeMso/WgdV0Ou1zGF9WdiY+DA7yxdSU1e
YkNq3axK+43JHYWVV+w9EAeyK/rW+upeCOcpFNFBQkB0qrpLBEoyB0JQ/t47jkcXtUqLRidXKoLt
h0uIlGgfGxXUZCtpNK8K+xmZJn3eSHzXp4vchVPFuWKXyybyo4ejQMeSMHoC39L5vvg4Wj1OSUF3
OSlGb+M6ND72xVZ76GhIVoyHy4LVXqDa6zdfKhnKqDSwJ6KmltwR0XLNsYpWuJeQU7qzzHYRqZta
7/yOXD7/2zBCUUwmTVuwhgwKwvJwouk4dL2Y4P7U7iK7cwav2Cs3shtuDLPuZBI0DsdZ3Tlki51e
pYxTut8/5y6GG/avq/vn85N5fY+cm41yOJtRb0Lofowi7wEU2Bh4eNIt2i4upieO5tF6sz/U9hWa
+fb05fzY68fn0QyX4/Em+eL5nKr14qMlXKjO4IB8t38aN8bVe+/V9UouB/7NOGOaIwKRM4764O8r
uPSfQTFf+RsfbH17r0dZXS9w8ONUWGYz7zAEcVALdHKn3DjLR++k9SjLmXgzFyWqJTVevtdN5f1I
nKcXbf/8+eOWXearo++5bbEKu6CX00mKGKbywJo6iA7Yn1HYvJsd4xOinZcbO2HZy+eGW4VcC5tK
wgfDDc4PlF7tn7l99dv5+HljmBMB4+3RXT/OsyZvDPQ/l1khe+VQLHIwCnJMV3ef998a9xMCQVsf
bCNcrFlPramUVriM2bs87Dhgkfdltn9+ug3t+8Z95k1go7C5cbFsfb81ol5BmUNOl+83OT/mnbgn
9fCaXXgbXfp2uu/sjYVd7voz309eRZFEhTgJp3CZZOhk/Ee1kfl0UGTbWM7lqJ4baBUyVAH/oZDO
pb3A2O3eh/9Q1N1Vnxhbc9raK6ugYRpxY+bLQTO1r51/ESGQXMo4nOUJ+iNbDefXOtu5ea2CR2wK
sobK2J8LmN5hzuAaO4zfnE+RG7m/YdoTiEX799YsX/PPcwOv4skQZBgIVAysfJSvms/FbXWl/PDv
KTeitV0+T0/5VXSn3GtPGztma3lXASZox0gvlh2jsGeQW2B/9hdkeY5vG07p5V7gmo7pbOG0j4ot
q/gpryLNJOdJ2iwHgwbkLrqQ3KfMme0X3y5Z3mIn25v3+KkAQEMQ5P5CkQO8fRixm8TMcnHZsjgP
exLnQ3EtMgfVsT5kDr59D809Mtb7eq9eW5cbq3wqrr4de7XKiMhMKQ0SchV38PTP6S7cDbvJTXbN
pXyxVTM79UnpJ9C0AFRHU3z1IIhRp46numzsGsl3UYJyiyaVOr10ee3G88P5qa0DAWk/dU+KHYoC
sh/QwuGq6m0k+2Gqzo6gtMoOUSSklKU6wlhtmjdizhJT3h4RhgLZSaMf4pFpIIZ1OFRqyvoo99hl
+VDTPxRWnoMHVtKNGLpevWUUlQ4Wr4GFIruuq6hYU2MCicZRCxX3DqVJ46ru08YRJzm7i8ss+wR/
Sbp/9ypSweFZRdJOE1Rf9s+bbKJAHaFuSgwacZksPcRYialqmz2gUZ9u7cX1S44J8oajcAP8XoNz
tToHWPDUs2UIk2PkfW45CF40n1B8Qzip1goleUqlvkXlNTMQq6Wy3Qg2gojZfRpP/metzdsC1YC+
7y+rTJcfQJNUGAvVUWnapYhZ0vl1OUq+6bnSG9MlSk3gwuhdHS6MinNG3hoGzpVS32M0IqTBRDRE
qDZ0xwZzV7SftX6Md9ia9s81ncefQWMFpivRHZx3canof9Ha/+vn+N/BS3H/545r/v0//PefBaoo
C9Ri9V//fRP9rIum+N3+z/LX/t//7PAv/fuuf6nbrn75x81z2fxj1+W/ntuoyNd/5+CfYKS/fon7
3D4f/Bcvb6N2euhe6unxpenS9nU4fvPyv/z//cN/vLz+K09T+fKvP34WXd4u/1rAz/rjrz+6/PWv
P5Zu53+9/ef/+rPb54y/9r//V9U9ty9dvf4rL89N+68/BEP7pwTWfGnRGeaCwWY7Dy+vf2TJ/1yq
d6BpFF6MVPb5oxzb6vBff0j/5LGqoFVEMQM+0lKGaopu+RNB+yd1OIqcFP8Aymt//N9fdvCx/vPx
/pF32X0R4ezDv3r4POCtAzGNX0UfHt9O/rFVPiGMRRfiwingOFPsOiN5UrBzqLPfuaZe0DO6LPJ9
lz5j3ZIa16aBEhIbqB2Ly0ro9mge7UMopuI4bZzKw0O5/CrwbYRQWqZQYkAKH+7zFA93s8KiDhVJ
7I76EfQZsmYYNIdK50U6ujlvPthfy/J2GV7BlP8JpgwIBxgkwp8lj6XreDigP6tQo7g+POQlOeKV
jlr8LYrbuk/DO0EfIlBUotCATDGa6GKH/jXaQ8LHhhKW6Eo+tGHkZqr0tpsndFWzwBc1JCY1fHsH
sREe4Ha1X6pkROQtT2IzQRpPlMBNjar8tUSaDcFyjMlwdmw1ZDGMMdj7WOWVbm+aQ/wRQ81Z8jJZ
m3GTQ8zL3y0z0b0m7RrU1wRVC/c6+qOpXSIhbl4p1fI10zhPelvDMvbRb6C4OsWE1ks5Sr2GiqYZ
7JFpjTUXXkeq7lI0p3dhFiB6WBAlrioQLsM+oj6DwBmOll8CLQMYJauhpKMDkeN7n/ZD961SdbQH
Ywzad6Uf91gESNipu0g5I9SAGRgYO5TdkSnV8UJHESlY0FShhNGxE8MapOIISBMJRLxuf5o+ykY2
1hyVdZUEpVZCJKM7j8cdegkulqfTXYNpE5Ks8sTyqug7h4vKTqEjfmhkLXJZ1kCCj7d5iMonsoxI
7qTap26u8P5DkUxHIq/KedSng9ReBGIZ30oCFtsbu2m5eVebaeHQUn8EZIDFDof67fUldHGUjtmk
eGqkNJdYYVu3elqJSBgLEjobfjqWlwiZw19IU2rqjtgT6DZ+w9G5pn7+WsdeIgStidVN0chg9FI6
wl5RGzhRplGLr/Tcm3J8NRskm8guD5lm+6NYIcsJQqjZnT9Sq7ce3XgZeBTWk6BC5KXuu/oFczMJ
sDWp9Q7RoNBArJr7OGwGd+ow/uj6Lr+00iDf+VK0uNJH5rUw0J82/Cx38G7Ei7Zv39cv4SdpgD4B
LdIpAZNxVGpHsq+MJtQSMA330xtLrbs7SqH1p/MzP0zM/hqFuibMBjrUNIQOP38wBnIco8DvypBg
PkxRnnqpPyve+VFWZaplGFAfbDN41HTvQPgdDlPFSOcWKAe6JWqJ91Zvao9d3aovkhq4lNzVW2uy
vhKaVbdUg8ZpqyTciNKrPXb0C1YTNTF1mDG3lNxhlH4bKuoXRUOuhP45TLXKgEjh05qqcIg5P/XV
+Toad3Vn+bi8qlGUSW4fdsPVXOrCVVyp36uwwrKxLbEtKONgQipfj3j2i8W0kZ6ubqfX8aHKgx9a
EI8c9MOVF3IhxiRGEF02dbDz0Qp3wlDr7o2xSa+MSdF/nJ/vKu3781MDJbNgTwAw53Y8HDAqMLSX
Z110ZYqTHs56htuIpfwJ5WvRkVEOo9eYWA/4Mva3M1qFL5DNjI+oqoztRlg53ttAYkSJhwdJycKZ
OfwlBQLV1QRsEWd0hBCWFt4jPpTJxivq8NHxOl9OqGyhKg5pHjz44SiDWUgAOnoMBlQxfsLXa77M
k9F40sLZsqeCHY5ZbupvIB6O5wZPYKFLwwKiy7/GQnbYvyQ0WSRXwyYFXEmXeHMfbTVXls355nJg
8/DOYIUgxdKBg8d+ODdUJ7WJzym6qtGEuxFV2X3RExFR5Eu/nd83x/sUmpUFL2/hHcrc8IdDzcht
LshB0Z2R/r+B0Fl8FkYMjZJSUOlpBvG7KDjLZwPRCVcAhLsJ22f9IhXGEZZPj8ttgcLrXusFYI94
beN4lYUbQ60KRBphmaAHC0IF6E5ira5ul9DQa0TQAt1rK1QnvUDKdeRVS634oUw+thyFLifoBpsV
irtDrA4XiFoWuTsFVTld85gTW68NqvEetzW/85KyFRFYj8C72MGAkO9G4XP10fm1ZNY6TXoTgPRC
Jz/8El3QQvNHGdyLUmQSFWzu3KSNxx2y0MHGCX2tZ7zZYH+OZfJQpM/JE2HdfsJibO7yZJI9yHLi
92EeAeIMNGBxhOis2oGsacroLIcQ7iIknjF5DUz1SjLiYXIA0FK/bNoEmWg9mq3nDPNEc6cmPra+
2aioT02TooKtFw0KDFjZ+ov+CzKdGzfLifUibVKBRCzdf94Ch+uVIA0vYYiE5OikmNdIf5lXs1xP
H9D57h7PH5JVrFmWi2hGbk/7HZLGGoCXV2GT4MVFstaG0h7b+PlBm318vee4bjzquZgnVHG3EeFe
K92rrwTmDwi6SMds4SgdzhAnCJGtmClelkfNY1xVIJERXRJ2Eh5vs9fWEqrGMGbGyzYZMXhoM1mq
EH8OWzzRlCbXEQ2sJcNWFiBGpMdzsceKItprdZZ1Tt/QX7+SBjnVPowBgrt7VBXgFZptb6Y2/H9z
cM8v4yp4vi6jvogcEQEMtLBWOzw326EZRF4pch20N1ZXWq4xzuHGKKub/89R4J3ocMR5Nr/mRG8K
Q36ZDfgNmRJydHl6rfed/qvQYz3wotYMrxQ/q3aJNszXeadaTx0X08YVcWJ8cFKod77CC44UuOgk
4ywAKd0rgvy6rpUPpaxehUZ1W+nRS9YhpJqbxmdVKX+eX91VJF/mDYAdeq6I6oUJXeNwt1S5IEeY
jmteViq9l8x1cymWKb6LfYXztYCQ7vnxjucJ+R5UGDUGamOWtdqdmVrpViAUspeMXX1tUVb8qGZh
fpnwjEa2DhsNzxJkYa9iuelgqaWHG1FsnfIwY57+nA24K6RaQEcOZ+xHERrfwAO8LBz8j4aRmbWD
flyr88RtISUUktFThdARDccAQVdiB1unzrJ1fG8/YeujDc75JTne4NRuFjEEqgAszloRoQ7JwoUa
p3P+FCuUKv+tzGa6McjrtP4TFhYCIQNAjF4kMsEfrUlBhia0KBFboochoI+dGwCvn2UTSiPYiNxQ
cZGau/sol2D0py0UC7cBEimjB5uHv/WxTL9B9ChS2+jGGV3/TLN4zotG8yG08JLfKXGUy5RwColW
WDinX5okmTMkTE2cgOrYGvL93LTTy/mVe6U7rCa1SDqgugS5FALjajdZgV+UeaTKHhCjXRPI5LGx
jmZ9l+k/53Eekf2XUuF7NI1GDesZPdC2iEcLJ61o9Jq5lB01yrWH/8PdeSzXrTTL+olwAr6BKYDl
uOidKE0QlIP3pgE8/fmg34S4yMsV+wzvYCtihyg20GhTlZWVaTpK9vT5o729Z5huCiAAqTQT8XDm
u5YlV+FbIzwsAkck+IhSFZ1wOpyTOyfSrOd/OBZMEJSvVrIQmBuY+tsVPQyy6eCpiEBwMQctbe7B
0C+NjyvHuY7rd6+15gqUOlbwnk6b0zKrG5v9vMyYDQEnGZfZJMUG4GbcWSIXZ3KhkzSfKVzHAsC0
+bQIsJw2hqDK6aiIkjmBWtbXC0/FeTSM/lBo4odrgHc5BhBSNS7DVh1c/SK208xzG9SXjSHFYA7L
uTPp4fu3J3rnTudiXZOm08ZpvW9LQ+sEb6+YaJxrvQWeJ+0Dbu3jmWPq3FDrOfrXfQTvUdVL9LKD
JK5a3L5wfkXkmHOyx+bg8+XzNk5Z5xl8EvkXuusgo6unQg26k2JaOzh2sKAhdjuq7fxcoRZ7v0yz
cwcZUgsyjA7P3Hfvt+46KhcuK5fCA7fP2xds8SuPXXhaBM5SPGRqis78ZKYHLD30fYQGnl+LtVoa
z9XGTrr4kiO9usXgoP1J2Ua3vNG1xnsse/R//pHJauy1oYEk6p3e4VKO0F2zXgTSmdxt3aDKjrGQ
3LZJqG4+n/kPPjJIPBNvrJVSHBnezgGqRZUpaYMOiqVS90aEAjnE1exarUT+9PlQby+ZPx+ZoVa4
f71mwI7eDoUlJSLN1OGCosMM18ppglKj+dzx8Ba3+fcoYEdrvAuX/XQUVFnb2qRPAx1rkacoXWvW
V1y2yiPcUwvhcd0dbuyqXI7OiMTo5294crH/a3DI0kwmhT1ovieviNfQYsbRIILFNoYLgHT0DLPG
vLGLsA7yInZ3ESIzz6Aa+bYQTX4g8E9eIwHF/8zmfRvk/PtJdOoMJGWAaaelD7VE+NmdSkwIsjm/
whwo+9FRvrsuJqfbGyUOpqLS6ych1eGx7obyn1Gc16+MuQF7ijP/z43/9lvTrKCmfabYAWam07FQ
VOMZhYcQF6n+kcB/2GLCFL98PvsfvrJFsZOKLp1VpzexXdqz4kwF3mpVvvgZblFBRe57wO9L+c71
Oh8XUyueZTdPO+xcp8fPh/9oJ4EcwSkl21qX39tXHpBZTt2pEUHoaM02dozhdiqy8KrX9eHn50Od
MtL+Nb1/jXVyNKt1JXGxW0QwWkXrkYFbFxXeD7tIGZrjbMftXmTCAIxfxjsL5fVrNZqyr6VR2VdD
Np+jW3z85uvepm9ZUBZ4++Yz0tp0y7DW1LmRQd9wjqpR9ZtgaNp8/uLnRjoJMxYlKjFpZKQyxwYl
BGfblBpEdvRnmuDzoT7eyzD1//NWJ0lfrmrhmOedCLTaljd4h0SbaS70m9hE0tBu0o3TVq6Pz22Y
+11ijFetlNscmvSZB/nwndeEAWgSWP9UWX0ApzS5DgROFTOeE1aIU66EfzFpyT9suv2zrNZWegK5
FQEWJ8sqDrtZyzuOLyOezF3e9tZWbyYDXbtU338+vW+Tvn+dT8wszalrxZ+yxds14+a1o9jYwgcS
ZoJnYubyzVXb4Wi6ZrFdEtH/s5a6f70aSRf0YbRt0GZ6O1404zmT4HCMpaQm/IGilI/f93TmAvjo
CKJHh0MA6A62/skoojALvdEYZVm07qKRi3JtxEB1+JDTb15mEbrPiXFVmEZ5bUh5TtHrgzBqbRH6
7/AnS3YyOiHQm+HQt4Dt8y52tnlmF7tYWpARiZd9cKJ09/mXNJm5NwkQR71hAcLSkwDkeopnW2NE
gwXbgC9ppkFulvlhJno5M8pHuwBaADkkfdqoEp3MLAZBRY3XsgjSXHV2TjlZOzUa6G8OrTM354eH
K3sKfGBtCH7XOYZVCx6y5DlB5uasECS6zAs76ac9pg1BGSbzZtLHaruY+z4b6pfGEssrtXR13tTA
uWdW1If7BDPH9aXXNrN1Xv4KwmuzFX3bMbvpSI6pyra5MhHVuupSowkG2Q+H/8PX/Gu89Xn+Gk+N
Z7SYIsbLYhe3kD4yPZ3xzszxR2sGZJAuE9QuaA1b//6vUUKMdStD5WztoG/fa20aBdi0qv+Hd/l7
lJO560ssmjEiY8/bS7wbokpsu3pJNp/P2Ed7nkDdWGvRkOLexXwT4GWpsOeTvGkvZhElipfhkoWl
NtUzD89X6J0hObMn2kbTdrmOy9Hnj7C+yMkWpNZiQmDjy3F0n4QeuZsa4ViUTjDJaDgOMb5U6Pxk
fkkR/Uyi/8ERgxoDdB5E1oDfT0vvthpizaRUDKVH5dcxbyfMDy2/66r6W8sVBk0vPKes/cFqYUzk
GejlWpPD9Zn+Wi3dhGB+PjNmlDRYzqepdgHb7Vzt6sNRYMrR+0q4/O5GEqNN41ibO8HQlWXg6NVv
Gtb/IeNwvYaocyLGw1W0lq5OjrG8M4bZ1vhSiVGIkHvByTZ0tYuvixj0G+DlDMtx7VxrwYevBvIG
SRR0j0Tv7QQSiRt2PDJqAzZxBdxqHrP4bCF3vV1OV6FlqSTTRClk1idHR6cvyYAgD0eHnLJdNoj2
C4zjauvExXJZK33/mC7Gggmi2vqKSrdcVuvzodPzzFrdys9BUh+uVGTsIJ+p6xlzMtVYyaqVJUii
wXZdegGTctoaUm922NT3HN2FxK8DK9IzR9sHx4FLOey/w66z9NdijZNYKARNIsBQFCuZegx/LUot
UAtym6CIYAd7wmjx7HYseKcTVpCfnwUfxa3cFisFZK2PslPfPkDS4eaXV9AiLUMSqlZTX8a+NCin
Y5FlI84V9ar2WOml+arkFE+9vliKalNjV6qCbAlqMGee6MMpAdAA2dGIjE7vsN7uY2NCCSggbIUu
Mthq5ul9rlyTJDvXCfoJL9Ng7tKuz/1UD5dNYw1w7wd7flykaf7q2vCrEAiLKGliHhpMoLaI0KU3
iZ3IBIGYcDyDDH20XyjMUY3gxFqJCW+ncLZyxSlMywnguBi+HYn4oIbhOWHZjxYoIr1YfLFgHEjy
b0fBWqWhzpk6AUpLhldjZDd5rgjlVjOiaeeWsx75UYW27ZmQ4v1tsTqRrLgwaC0h2/r2f63QsozS
VLgkD45WR34MpWfTijjfpn19rhNnvXjeHgkMBckZsWMa94At3w4l01pByZYKjirLAifNAZPOVI6I
jMcwT4pNZqjp5dCrovgmsnE6xxMz1j1+Oj4UIqI4XhR2yboy/3pVWQ9zUThRGGRDONDvkDTZr0wZ
CJ3gGJrXaa67EXazqn2JAvW0bOxePigq2opIe2Az55llvNgbVx0KJ6B7OMX6UinE5HX2arEYWn0a
7eggN19RlsXbb1rCsN9yMerXzhxlqaeLpJWbSKjtPRG5frfika9dhDmdry15VW3RecCuriqa6abs
0646Exi8X8imihAqVS4AKTjuJ5m5S21ZL1OyrMxK5KarRHrfAm7+Y7iSUVY2BnuFu+o0/KgH+tgj
NwNyQ/o1cMrF3VrL+CvTi+kMM+Kj9YTKG8caNUMW8Ml6ciAXut3ASDBV64PA+uFJHRYDU7cWbE+Z
hua3TvOpVCzjXCngw6lELAVt7ZW2fyp7pfeZWRQWYDG5nLYq6tbdhus02RnqLF5COvp3wq6RQXJE
tx0TbsCWCvWRQ03bYGTt4Xga3ll1KO/OnK7rYXS6xmkAQbsKvtbaCfJ2jfedxdWWj+BOc2cZVJs6
/cGGBPpI+ce8nqwayeEl0/Ifc2QgutH2DpTJxWET+hO+ho1f2MP8j+E/4jTE98mAHX2tKL99pgRB
efTYZhGwKqvrPO2xwhvG5admoisyNavSUoPU+pnV8dHBhubHHyIk0vunxOpWj9mEGDgESKWg/qNb
JS3/4qc2aWd7x9YXeDPpqA7SDbMajq3d0ObJC7ah1rkuAGfQqM7q/KyYXm1M0T3HzXCZOEk6eAo6
89/yviu2Q2oNOBtjK5xjf32vL0X9w2nM+Gc96eqtrUxN5eWdmQSfr4x31+76jCwMSFDsFe0Ulguj
SIlraHMB5tTT7WC1yo+wDUNMc+2lR8g8idVdbcfT74FHe5n1pdt9/gDvtszJA5xEYK0sndgySyUY
hhySeew+LWN8Dnx8dySsg5B3EU/j6AVL4+1SS3thpT33TEA/3yUVvIssN0p/UozL1hqPvWndW117
Jj748OvDfSXVAk6iuPp2TNmYdWxjSBk4NsGlR0MfnXMlPtmKbHZJGSkvn0/kCR0WtGx9ScdZg2uS
L/NU98FS4C0KRdCgqA5hEKHPFKAEiUrSnJrt72ksmu9l5VpQ+mj/mrFvurKLczn7u921PgMBw8rS
QB/yNHWZWGdxZKGlkcCN9WIOPAqfqnU91EP98Pn7frhw/hrqJP6itBlBk2HhlOVkXqQivl8K7ZwC
2kcfEe0Xm//+0PpOBpmFOU6RkioBtt+YK5dLvTie0zjqLiw69csEv/3356/1LuAjiWWWVkl2SJI0
MbxdNsrqr9XFjQuIFHZHvGznK9GJ/C6fcCn1liHNt+VinRPBPzfqyVGVhX005nPrYuzsVlsLWtFv
vYmibdO5YyBw7bxU5u4fagKvFyR4iAELFMUiqBEnk9tky2JPMT5UZpqII76M9qWmRef6297vfUYB
fCTEwXKVcd5OqOR4cRZ9DIPc1WbPjUfY9rFJoTaRi+1BrS2iXZHNq6RYmif7z7/me3LA+o5ofKzu
Cajcnqq0ZbSrTXllIQvm6ul1lzud8Meybx5to7vUm0Lzy7ypD8giioca17ifmVh036aEf9Fqbny0
uuZcov/RhBDq0Vq1moFBkXw7IXViJW3ZNmGQtq4Dv6/K9hP6q89hi+Gqb+qVddWUtiyCUl/O6Z7C
h+C3n16Kq+UnpwQE1ndEUKkVM40ZY7SJjd45RiuXzY+masFpWNSqStJP9FOJ2rrBc3GiZ9XqJxpE
EpmrbDzdTgmeFBqRMgsz2V051AnWtYaaf4HlEn+h7npbhQbGyDU1H3MTd3FreXgil6XvYjNKNblS
5mQTJpX5Eg+DG+8mo8Lh2kV0+7ZRQ8NE9FiTdyaqQDeD0WYJNvCYbvkZqAUqAZ2SZ0GD7KPtUS2D
JT0UCJ57NUI8qle0o/GTHovpdwnn/tJdss7dZKJNv0y9Vba4ucYu8Pq0mA9GPVfPLcwX3qeem2cr
E+pVOIoJT/DcLV0PHUT+LNFunf25FLgylNDcfyz9pMeeZfdK79H9Yye0t1TmdCHUcey9Pmzn2Ncq
WU9g4Em/d4sc7RWxOAU5sF0P0aVi4akehGrbfHdtJ4oCu1nUAwyV4csENTrd9LWRGIFdO1V8p0i9
8wsnzZzHzJjbbNw0smnRD0Asa8Sv3lH2ahO5UC/KodWWoF6KVuhPGiUiEiPB+xVN4MASaKRvFXX4
lEQGlY3EUatHLY5Q3NoNAjF66oESB47SiFc/hrCQ+UaLM9fw8WnI7MCyB63F9DmmQKI0qnjtpzj7
1o7UvPwU4+zcN3ITszUROhZR95DJ3iusibx/0WhY9TWRTL9GOonvaurQv2KZCQSt7ULN8byJoi5w
6FtYnjGkjeTWLhsU/jrbbLALX9S+9qaJelBQa4qd+O3gELY1czc+aF0JgqPlYFhB3eFf4+lZI3Qv
N1ocngSdacsFsbPTU4Aw89irnVnXAzc2ImWTRBokoH6ZlN9zwxqYrFEDXjGj9hakpQUrzUSI6gah
g7JN87BnqRujfe1YC+YR+aC2uh9XVu61NaWbKrc7+pliZf5JFUCkAeI+0X1jcPZ4WhyK2xESI73m
1VTiqTUb0K0Uq8he5jIiPBhbPb8hvHTu+rmpH+Ai1BVWnVUNyqmX2u1cNymUaH1q5boq5XjZhJjQ
b6VQcMrQ4BCMXqdWXebx5WzkXa1J/aqz2Z5Aeka5sXQQHX+J7PaQtKo6eqlVmW1AfDR9p848vhpu
xy+iCEhnoVJki0ED3rg8WGGkPlDv1L9ZwIFocYxZNXvzsLSPZd5Z0wbsdDThAoe2HeAToUbeUM8L
Wzx1kl+9Ec4X6QjC7XV5gmGTqU/9haEVxUWm1HjKdNz6jldZ8dQGKparsAVlk1Idj6B+NxQHI3w1
zekeG0HxbRkz69bqBLZxdor/BNFTZgVF6OjIipOlXJlKukxeXgrxQw5uZLD+5KgeFMXWFw9KYFoE
zkyLkl9QxlyAw2Oz8gbV6IZgLg3zF4qRS347IqOB6FScKnJvq7PmYFtP7u4JfaqSQ9xm5dcGP4ev
WhgZz52Cw7ynNu2YIdduud8cNAYrb9bDGuiijvLJLwqJWmOPHGnvAzAiQVj1FjEZgt07mRry0Z4y
fd9ZMbrJiIUtXr1cDFmefJ9mOGSeluXpS2ypyezFddZyAFtW+70Yo/oxgiCv+b2DJbfW57a2x+p5
FuvBMNh+NmTxkxrZ9pOeDlm3NZ106oJZJsX0FdTMmIJxMq1sMyexfjcl4Tjt2BQhT50Y6vAjaZtc
94sZHrVXpEknjkk0K/0hRODV2OYtyJSndRM1brcLaT/X5xB13FqBl7SZozxLtrRFVbmv9pN6YROl
5p4Naq4AN2fqt9rMlmE/m1WheSOavgkQF1mOR7+4OgeiM+c8mIa60jw70emdKLHasz2n7sW3ceqi
Z9OK4HstyDOFfj0ONJbNk6p0QZbauXqoYjOK/BovOAuDJCF3Toq6rU8TSDbstdw2nnVlHMJdXdlt
cejEOKBvAcvJ9eALhfwpcZDdDmpYJEcdn8xdHHfqb71d2wjNSc2Gy9wqZOs5KRG1P3SmDJ+yXunK
WwMFvWrX50s/sl4im7+lszT16pF6XZA7mXwZMFnBVMlKMtfXjKbT9mVNU9yTQetr8bPPUimDGocu
vDrtrj5qgyt3kZ3YT2rjLi8mEaix4QQ1Fy8xwuSLbbT08aaShojrrKdhaZOZZZl+DxVuHU/TaaKG
iOBSD1UH1P1aQ5tVL4Mq6fpCxMrrqHRuAQ4DNIHXfdpOwaLHyTdoftP1UqQyu2dpywrpiFrbp1qi
/GiRAB0OxhBWryolksynv3jB8dcOI84OF61p4yIZci6BCjdcbVW2luZWwuuxNnAvIRHQYdBnG2u2
5y9J0WvPihGGtR8lGeeEQhzy6iRuhJh91upeicMVhhVmbz5Gdqi8NJ05krIbE/mA0o3GiCREmvZ+
2mbxF6MUWuTjal4+FbCH9KCpRu230oz9L2ks81e6pCUbD1XYowhbHEXqckaBzV1Mwe5S1Pq4tCDJ
2zKs5miXiyQ/WFZnz96EGvItQEr+TRexft1apT4F81xV/ZPRpslVXy5GG7jV0lx3/BSm9G5d2xsV
X8jvsaGhqJikZWH58zwSztlOOv7SNcllHamhfZnWav1tQKpH8SZVy/rNOPe0HTvVZB370u36Q5Is
Tb8z60xxfC0vdeglAzRl3xxjzk93Wax2S7uNeWfG5fQQ4vPW7kSdOPX1uJgSCScJDEoYN7iCqgLr
2qPxo2q4SSGze2RBZRzMNIqFvo3f02vWlxgLGGmhdP7IvFwpooIJLSo6xWkwz6vRb9LpItRbScGi
+GWM8ZT4dWMqV7kRp1kA/8ezpE1Pc8IS4rYBQxp3cV9lx9ypG2erujL9WrEfe38clDwJyrYeFj/v
TeXF6TQ2odXH3Ws7z5Plj2Tw1sZWaueirIyq91oF6xdiuFK8lpOzUw1k7qKR5/Xw5dB3adWq3fdi
EpG6SYpcT3wTjX3qFhPeHUFNgoDfVdOFCZe/WC4MfChVRFgUecQ6Ir6GMoaOkdoL8z5PMgQ4raXy
UQLmrYssJTw2G52rROp1Th/gWHF9V+FS9VBfFTnTzFyXzcaoounopI4a7lIFvsBGyEgbPE7+KQs0
fIk2TVE1vW/HSfPTLKbht6M2RERlZBdXLg02lhe1I+T7fE5tlWYoRyl80qbW8Ft9aUMCIuRDvRDv
ucrTGisafBo0s9on8uU4c6nZ09VuWSWykClTsyZZ+jnU+k9Z4G0iQfsLBRj+XEHEU1Jq0ULiRPtf
CehEiWkMIo+pvbCt6uMMiuSF9mxcsJiXvYI+5N4Rvby1FjxFpzwJH9A4Ug5KJ5a9O0TivlhcC2A6
CY9lO1qeNY7GrkJwY5empu7LUk0IIgY464t0vDTrFvxkm6czqeKKs5++EGxUAFdkO4FRTtPhZVxk
2KthsNL1d5o9mAdTWzS/rk3rynaH1M+1ML0mwI5Nf6Jh67ob7HOeW+8BHHRVSOjJz9bJPQWKxeTK
dpxyNzD1vPelmg73nDWE4+XcHD5/4Q/y0DdDneShitI3TZWCdGCXGO/jTOselCjXgDeKdpfP9Ecs
dfNoEh5/+Xzg98gR7+jQQYWUtktL0Zqi/lXwsQuzlZS7XfKKVt/kWYYtFgIbm89H+XAmYTGTYUMP
RLT77SiLWmZOnqZuQF9Y8aUwhINkGX1rO1C3s705Hw9GOg0CiJvTaZkQgX56+RPwGzOdqqCtKJIS
ed67M3nT56/1Pn9n8gAz/jPSyeRVRRtDOuerURCb9rEIq70zTwucQwFhN6olhn1Z/Pj5oO9hOECx
lTRA5yib/Q8b668vZg0yjOt8cIN5QVB01jGdS9TruL7UwvBc49V7RJyxaDyijKPZtA6fvGBbRlXf
icINwkY3f0m3s2RgWL35QJFcDfIxKR/j0shf9GHRdlNl6c+fv+sHqxPoFNl57G5NCqIn60baIWG3
Dm6Mg4B4bnKaGYWR/FvX/99SQbf/OldOVIpO/vf/e9GildXw/xYt8qo8GZNff0sWrf/g35JFlvgf
TCIQH4Ijjj48NPX/ShbZ7v9gUU3TLAIzdOdR3PmvZJHCX9k0JwL3UUtd0TV+439Ei3T9f+gl1G28
k6k70d6g/xPdIuDLk8I1HAlWKqV50EXcQlApe3vCOJLMXSJXvhkH3J83SAdXhQ05oh3GqzJKdPmo
6NmsXohcKoanxpW9cDRo5vzdmnvzexTVofjWa9SnNzhGKb1v2OjheDkey8bgk0rDuekrpbzvKzdO
tmpdw8f3+tS1Io+mNZRqqmUutZsmd3oUTKZaLp7VGlZzqaqViWwRh14sH0uttq5kKhusTcdVUmxD
Mr1Mpr9wAXSbfqRL9TmvmiY7mE3VFms9Tv6mzbX/lkatLrYOra5eMgt7U8osDVDOvp5UY3psMbv0
w7gSmyStbpTB7DZZMUh+NHm2h6H6AXxlBd3YVvjGzt+hgxhHEJeLSI3QqxCjirkA9felzNDVTbBJ
rAvN3C2pcuRMr49ZZnW+iLJ+q9l1eJhHFzTWym+MjEApiKHOc1jddfOSBFlLyp3MMqLBr0eBIoMT
pkJrDCoR3wFnkT+mLZYZU3zo47l9GEYidEBQ50DFVve12eq3nDG/yoI+R60RN5FttYdmVC6A4X5r
ynxnWNniW1WkbNspecpRj9lJpO+2AimQOy3Xv7uEKn7r5mZgkv8/1UXSbiiul5tUzb6DQn3DNt7w
WJfVzlaXH3C9lBvVQEpIT9LGg7cwBZmDz5VeJeND5g4vM5vgvq551dZRBqCNiExTn7NvCStgn9R2
vVE6e/L71pG+Fq0pnyPkMD0mGgrkP+XSZM/6qCap10ga/h6aMpkPtluExkUHVmn8hDkPfxZfJUXx
OwO8RL9OE/xatyDUPaGXYquXtb6YzgaZnCa+iAdHPCgwlTRC7lkZ8zTQzCbROJ5HzZmHK6cHW7kV
c+861YZIvrSc3zXq/PN8GYmhc/VbknMsAyJPwm5KLrrWqsvAXMTY7BrEneKNGS3DfaTW1Xx0KlVr
g0hptQdZW/qrWITjKyB2ezp2mrvVk/lulF27T6g5kA+spKmxD2MfFrD9wrI1QFwGACb806TXq0VP
iAMxtw3T+rcRGWu4XZIGQZiwL2QZzddDlImuQ5YizJXuGWeKtbM4zUI/G0vdjyKZXGuTcRuJygga
2yhAX5Qx8VwwNzPApZlV7Eg0xY/EF8gF6Fo+12LXNcq07LtZ1L4ZTcpRQnnbOy4ELjO0DN9UlHnj
xpi3xEnYdJdd3UTtvqvbVCUuQ62LVDqb3e9u3IT73BprhLVjdKw8YI5wP4QkW3PTPcVthWyXrGLP
KcaY6JisfovAeXxrVva8E4qi0S+tudvKKdWt2bS9J92IPDN0bLjD+BzFVfKy1JbihX3ZHDRpKUGb
NouXxSQcbplkd0m6LBedWThm5kVIXzk3XaInxxbbwkMdtWxYC6Kpo7Zy60Rm+1IVs3KsemkEsuqd
Kwez0NcoAtygpbveIEfJZBiR65nW+iPLWqOVZr4DKHF2XQc8DVggkiPmrKR5VQuhXFe6Qw471E8H
mCRdUruX2eI611VpGkHlpupeNZP0KGOpHCGQmk+JpfZ+F8W4AHVtvpmX9NDFU/Ogsk+8P0NmYK4P
5hw6nopkAE/lPpN7MetydBM74HMwbtK3L3++YNXV6r6aFgPq6fobFFv+aqe23OOe/JpVSnKcpKlc
tFUsDxHp+CPJOD+WyvCm740VCEcDK27r5FCOfb/tTJv3a2hJkWrlYnKfgaHXrgFOmxSwV2b9phEg
uE7O6klqNMXqyf7qID/0+mf8yrXjL1LY+S7r+Im1FHD9Zw5pGJwe1anoaTk14+kqyq34i8rW+xl1
lnMFzm/8nNJevetykb5S3iyDDubUa0bF5aWk6PF9KsYiKEQ06J4zzhx9U2d/zTQFNYhIcR9FN40P
7VIqzwnOFB7aP9RpoJkAzJbOpdSwOyh0R/6GLxddZZ0jjq62AHq1pVs7X6D2uoo4INcGorbOMT5c
bPWlyscLY7LrNPYzCwC48ughA0fx8nroLyAudq1XCys7KCSbj11iGReToFGsl/ZNWKkPKEzdz3a5
hxC4BJUjN7Eld3reHUpiY32Y94NhfK8dp/LVNDIDJ+rKC/xQWfy1c4OXIwvd0W6daPlCtl35Rtbg
SWib2ZbKdrdblF4JQKBYTPQ2b5OW6pMbddnWHKx6E1aOARK5lqeVBNOXhAy9cGLz2BlVt1PjckAr
IYGoCE7liciK9q3NEu8oMWj+3PWvotFwEhva0Qvl/AwJLWH+q8dMD78NbfjDatwqgMP+oLWyueYu
cX0AnHIPxbTYpAMVm1lwFA9L7G5GdAH2MF/sJ+LjKdDjpXuZY4RMxSiUI2a2yq6rIHmUrTbtELo/
aBhxcHCbzu9J7bbLLPaqNnrFnEuurGS575CoOSrttOtCIxilbQT1rGU3eqaIq9qa4sCRfeR3InGO
c17SxgKQVRS26+F7/BTCZQTbR4lLNvTb9OkXemV3ta1Pno2h8I6e98VrtOwHggvwbmFe+zmG8L97
SOCeYuKNCMwMJypBbCTX5v0yKM1msESxUWmepDru+gpA1zYyqwOebXoAapJfRnltNZ4spqAqpYOv
eswxaAnlYlQpFNDFdGC/pjtlmu3NoCGH565ndRWDKc7lazonE5dib9xJcoRdJHFttMLGvS2svrnX
Olv6hsjVoHRy5wGBO30XlbMB4hxOFZqoyRRERZegkaWJJchRJtuPtMPeUTY4EA06aZC4Uj8g8y9x
Jarj5HrpivzGRet9y1k9rs6DinrXOmH7pZ1NG+ByTIaDkwg3ICB1KFpWXCP2rPcXwg1/JqMzX4fA
ildqSepZZaYWOHVd3CVqU/lL00QHjUt6ExYYDnLl2X0QmoOxa0XGegVJvA7Vstm2ato+FnVmojOp
QAIbqE1+K91S2QmYScFktZ2/LJE8jGNhX8xGOm6TqVGOSeFkB+Am7WjYqdhLzquf01DVLMlUuQGS
G1mmUXapue2y5VzUDpQOsY3EDm7yKZu5RYDb3uLHMLbnQO9nvVl9Z6jcQHed6ShAmM/ToatdJouI
AlEjal4XVX2FzBMSylmWbyskaL1yUtuHUiaZPxtEjCgrUArIxPxt1CnXQiRNIOu2lObIDmQgLGSb
yknGvyiIWRtJ8XXXNCsFO6Y7bTOsuXtf1KhoEqkH4SLn21rq7l0ddmsIPW3pQFKuZSXDH/zi7NaV
fY4YFOf/qPbLE0zZnR2aPWUMJT0s0r0wJBCkDdXhV6QX9k+nFupOocu6wSyZFmDD3CcpRUcrDOVu
0lLJhWgLlJursCc+5k5y0vC3WxTJxs6F8LiTX/pMdlfIO1d3ZoZ2sCyr5yZBoa2O1emiBBd/dAkZ
A3gZycGuILMbPQFoPw/2Jp35RfjY/uZGv6fFGR0lrjLQQ+d6dId7mmFiT+rpzCaS/8veeTTHjaR5
/6tsvHd0wJvDewEK5ciiFynqgpBENUwCCZtIAJ9+fzUxu+pWTE/H3PfSFyq6qmAyn/xbWx2Hgd0k
i4rm0V3RwzPVsKohoX+rIzwDjPbn3Bs/gkh9N2FZks0znJ0UdLaRdMlmlpMeN7FcymE/29U3XwPM
qLz6GtQbux/adsI4+vuBd4w6dteFJFHstJ1bUBDIxpmHvh37AsLYzMwtnafg0khp33IWaQ6Igqtk
MevilSJ5C+NnVKNswGWREDE2MSrbScT0Haui1ftFso5iggFjNWS3L037a1jV/L7KlF+n6xPBEH9e
u6JAHNhGx8wtu0fQZnAVq+5vaLOW3CZEM0MdzWdlLltSmuszmVb+0e17E2oGDnoedb3LavdOev7X
kEDnSrr23gzElq6TQoMgfGM/9pkPgVgLXvqtezICZsowD6839YdThkFc9r56yFu9pJPof+jRYNDt
yTMdOgmrSs7Ms10E6nE2riHQdunb5+2aHOb1YcXDprLXse+MDn2nhi1mWorXbutPohzcQxQUQwLO
+H1WtkiET26E63KfxsHOTjNb3bF2jBfROieHGPxz5mrzOFF+dT+L/mKAix4MslrPJCPkOE9RSoSU
VsVjHvn7zoAcv7LvB81ljNm2HYmsmVLC3EM/yTxZ7Sa8509Z4RhvepIVfQXL4yrVV2vr6k8Seg3O
p3saDad6yV1Q/dkdnHfOVeN+Cc2PHinlOXI0a2HQ3+N0ut/M9q4hY0qHTFpI+zpA24oQDL9ZT1br
DDEP7jexlLcm1/Uto9sPFLnnPlr6yk4T9urPSF0IqU1A6dedV491OmN6OXgTzpUYJ6x7q91JPmk3
nPa9UfXJmtFALmxh7udom46i3rLUlXl0M2c545nxJZCFugTRTNxaY8w/siocXp3SgohuymjvGto7
sn6Rfia67BVbpbyrS1MfNt/LLtoy2MIykuz0EtY7p2TmybiYPvzkgw4cudsQEt+XLdHACT2AY0L6
sr54kyhonHa8C2r/JikaNd1VLM5JAWsWU7nV35X22hyGbiFDzeIUnxTm9iHdaNtVSzE/LmttHJbr
OZRhxY9Xd/I4ePfqG1Tmwvhmw2Ra/kofDppKBJzTN/RcTEoB0gxIJPtAM6O6bXmxteisd2/TDSoV
vGCl17s8/yuzzoSOVdf5lUaiepw1+41M4+Gg+yx4wcptPubz5N5WUQe4sGhs6lG0JXO+5jelFI9z
vxGAPkFES7t+C8vCP4Zu5+26OQzgkPr5pOcr0lv0mmXDL/u9vy7ZA7+uTPuxvXO3Bp5COdp73ir3
ffBhUxdfFArxghs9SCm3tIzs8VsLTp3IKuSiN1YmYMqYRJSSlKNoX8Wbpv3NmwzzRlJkvgvVtSu2
WaJH16nn5zG0Mb4CP9uEozrrU9HmVspZWBxb6RXMf5W65Yg6pSSoBKe5sMadGrR4aaOmfXIkEsTY
ZZ29YG7bjk09DTdO64k7lYXzx7oI1vGmt8kPqPPnBl1NXG+hTJcWBm1ygIXbSDlxPcjuvjFE/26i
9YCXRWlMZjShf1bP4oLqtngdi+qxMNuLy+E/L8wvtdeNn0LgrETYQb3vNLOrjLL+sC3ep7KvvVR4
a/O5t+v+loDkMHYsXb71XVDfKkKlT5a1fR3suUvRzKwHheD/1vXkDzOarZtcF9ttpunztFy1HB2x
IIrYVIA5iFcuqvLx6Er6Ej0DR2aX5d9bvNJpVmXf5n5UON2by8Dxa9zG9n5AqPUY+Kv/e+aTJ0fv
obqdmPgejSErD0GptjI20Ul8kdKrb7l05S6oQ/dAvGK0M81ifAwYxh8IiXOOIWbIG2jYNiGcvbZi
r1f+jmTqpr9eI2o3MAdZfKFNUuhIKBxqFd8j0ZKOeaS9aMV1MS5HcOngoEHzkshrNM4gJBHR0Bs0
B2ZuYnok0bV91jxvGl1IDqXOhSn6c8c4tKdpgFm5IjGAc49n8xA6i4f6o5+LtFnt+dA6VZGqKevv
RKWyu4XCsoSBFongIt0v7cqXGue8QmJk9v7R7vrmaWOsTmVhGZ98COW0GJYJOVEgDvKKEmDLNvdG
xW67CvMU9eZ05HsVp4iGvASsob642EYPuTuVv9dbSf560Fl7+mXrY9A242Hum/V97Fh8zDwi9ZuF
z/3u271Dh/sWfkUGJtKqk+q4eVN49EfZ7ldgm8+1qdYUg1he4OiZrI9ImfJ1CjvkUxbhaU9WF5r3
/VaZ32U0Zak3E7o2wcb+IGZc7nKx5ru2CpdYrZXcRwqExs54KCNMBa9AUNk3gsLbu6wi6JuagvY2
76Y+ybXU38tIvTm5K+40BtWjmkYGGy9a2i8rbOqTvZg6dpdqeQ9L0kj07Ibf5nIrbjrDnI+CjbtJ
Fr36T6NnVM8zUlwNI94lurketOVqnNsFSp8Qcgjnjk2oLTg1xzkNJ07stlZ4ESIsbzpSmb85Qtfo
ueoyJzXcbqqHaSAkBHtZ1cX+WIYMD0Nw5/jXMBS9RWV3KBCrxmXjpwYOl53bBaODrgx5oais+YbY
2P7kEmjCWS3vo3u5VMETaJu4WJ3Iv9Z2jxYQCzcBa3obIPXD+a2xchMlGvv/AOb24qKvuIl8Zezq
1bD3GK70uS1LJCyOLJj1DOMHipwmts3yYezz+cHGYHVuSTtMfNGWh8zqr1nE24VM6vwwgzfeVgFW
GoPbxlC6Rg+0SpIPBSmYrKruLl1mZmfW1uYO3pEISg9vFa8HUr01nz4iBqGuzb85dvTN8MxnF3D1
1pDybbKgjp2NeWg2553p4VELeEzCwv7A06ESQvO++Ggo6xqCf3Ca/AZwsX6ZyKJhCrJ3pgg+oYco
E2T8iKXWfG9ZkxNrjDI7i7chdRCOeAyysdEV2O5qmzRWyiwkac4Hr59Z4jtUjd3anec2n54HI+Sx
GcVlLnKb5Y50+7mSOikwpJx7x5539bS+5lJ9brEhJUQ0p6Oc9y2n0djKzPliWSCIWdYcecERTFhG
dummyd5tgNw3gSmD42LVHRdeM645Yb7LoyJIbMwUJ0w203FdxvWwDkimzEic2yGbLhyTCPO3Fvfb
HFQV4h12/lJha2t7faTSYO/OTpnYpZMfumFzf/hmNzz71IoQlUussXY4SG1rXSXOQDWmLpYwNqZK
oFbwbJLUkS4xc4qLlhHYazNReNt7klNkVX1Wpmh2QeGaD8hyjEvZG1YVV5tyU7aU6J4OctSJ5fzS
lLW1s8art3rVTdxPk5X0nlPvez8rHucJ9MBE3bjD33fZcib6kWbQo1JDfopGv71IsKR9MGjOUQ6H
7KHl2oemlwy+ZZxRz/LLeBxeFrk+UUoj4nIWbszcydTX9wQrc7KyowIxLW6KpPRQsyg0PWNAfpyu
2pPdVm/dmF+w5XxQEYnYCCFaioOsJKJnfDRXlI5zMK0JCp7giHTB35l5yPTnhd9Cfxw4rcjPQDx9
MlOVyCEqLKh7zEkqy65ze2PvoTIZx1STGhRtP86dwwOgGyBpxySmxlwTFCk92tiZlILIacN40eF9
wcuNPLwrU5LHmlPYBLfTNO5Hu/2sr20Eax1wDO4Ru7nl21iVbcrxIYvpSgz3vbuNxDn5PewGdRGQ
Exe3al8Wr2J/G8BkpePfyogUFKpjKAEsCp32TrCkW7OUaRV2e78mHKEvuhHBy2LH9iCcl8AY3xFb
cvaAXU9yA9Pl5Jo3WStUUq2hxtUdjjduqD+Na1QCbrXmvunMz1VI6K9yxHz0VfTS+oxc/eQsF9Rn
o0g4ix4ip3POnaeeAr+DHVnq+a4GGaf+ASlQGrVLuffkuo/s+ctcREhVgUSqtjqw0iuCjfEnI+sO
T2oR5gvjY3Uoo+8bjDP4nQSANqMX5si3vFzuOWi0dGu0xXNJX8wKn3MnrMBEAhhIVKXWR5AFAE3d
ziRU3hqm7hD1mzxqRxH3GmIBZj5nTeORCKxSHyi4yOBLaEJyu495ak5Fa3/K+swl5sp8omi3PVd5
U90ODSdbZKk7O5Jf/RCH93CVFVrlDLWVueNJOB7jRcb2YchQ3m5VdeaUlJ91YHYH27C+19ZVBVp+
ncvSOuedYR0ROdbHJqphkhhYb/Ip9w4Oo9qt6Yuh4Fytj2Mbzenqb9H96tgfTjPXROrZy6k18Bt6
Rdc9OiG661AWVIsXCk+6VQ6P+WavBynVe7mwjdzqXBM3+MKSrk91g3DXqdV6sBuIndlv8y/d0lk7
1SJ+3swR1UzoniZd0ZOZGdVu9OaDI5tTrbf3Rlm3Y672m7Mscb+oM+Et963iASy9TOytunpfW/eR
631ayD29SvhxBLDNodlOQV0PoyiflzHbLRXUX69k9lAW/KNZNTdDP66oBLsnmLYnZ0EjZxenDrs4
KjERs9ekVjPzDftuunGzCQF98aAiBIk5r3q3nIRwCv6qPkSNaiszrG9jY5483oaZR+OgVXXpzPBE
5d0zqtg6md3mjDz17DkiDVwsnpGwH5YKGSv8moqjf0jxTPNMc17EebL3X4tBfsYWx/gru/d+MR48
gfgeFY7bF2sybtZJw0QWnBZTeN7uM1UHd0WGdLyZdmxRCKm6T2ah6Frtor30nTvHwu5qrat9UlG2
3hF6emynMkuGECdG2TQZzCxcl22UO50v3zZcc2fqicV5NrRizMo+e9fJwjOYoPxa7XzV6hjPwpjW
6/LeFKZOMU9fbI4t3myaKR4W1gbeozoKYHDb6D6HQNiHfXDOwyK6QeCKhm5FmfkGIEYEZ07Iq8wm
fY+G5qbfmON8jpppQ2nZHqih++wO6/SwBG51JkWgvNAY1YEkIKjPG39A2O8fwFkQYo+Gv5/seubN
DVT36pLk8s3tGdjHBdyFh1zWX0ng5bTOXO1mrPmdsxqpOQ5dujDKGZ348P3ZTRrKpiBkTLVboi2f
mb/gdBsTNXEG9FTMbpA63BmMzlUqI4fdm9HEzSx0yvSYKpDkHDSjnINnPBXiiH9kTt1RfXeFAHmA
pAKzwFVbnriDCdNgC6iu5K7XLWHCyvPOtiZap/FnKA1jX6j11c3kuQ/EhDgd2yn1JakddHXSZP1r
XagHPdufoEJF7Hfw/wYOjF1v5cNJbsOKhzT8PuS9xcHcVIe58tsX1c7BOXSrp2kjfzSLnL3qnSwh
6oE2dZLG7W7rUnwz7Xmg/tiv1xo+3noniHZMdN9ViQc4P7qmePS4owFukLgpqbWZ8+CwQowizF5J
IouwqSDJ3y1hdiea/CmQgBaoq2H4iylm9znOBQaijFbxVnlfxtD6opC5JQOcYjp3pMMN1fSat+p7
ZE67PougUnwvnd285Dl2HqjZ6PZtjcehrs3vviibo+GHBEEH8HOBKAJGB9J9w428pbq+GaYZAyaJ
q5jp340WMgJJD6PidDcY2jm4RW/tt7F/CjNCNiLvafKD4T5fgmU3ZIt/i6NH7bIJeHtu2JVZPp1z
KIMEHWe7g4MuztNcuvvN6ttjJBjboc8B06l1xtzaNsmQh69WVI13shPepZjKGwpWVRrI/Ghlyz12
0I5xgo0m44AxVCKl75GqHt6OWTgDCBAMrrCre20GZIOMph1XwUoBVVmKvYKwTwvqIxIR4kSCKi9P
dQhobfok+xocC+Ksnm+92n2et9lPF08/4hoBZwzM13GszBiRmMt/2uJUzvZXZwHGaJvLlMsmpQWy
vpi5WzOARnViuRxUqBPhdNMYgQTF5WBXAgtX4J7O6+x0S03xF/Jw58dmdxgIsh72PvaJTZhPTkub
182ybIiou36snQucrDUkljeL4TSGhmXd9t1QGB1QRQ8ThUXAqPbeiARyB44+fKVdqQann8ZrL5Wl
l8cRKKmLS8BIfeCP2rtMnD/btA79tXhgf8+G+8Fo1983sYRDCtXegdeTbWEeyQUYxL7M5Jzb8QJV
0iYEvVzFv3iurVvUHwyE/hoU732nc+duwjTZPdmQYkzTPPeivF28slVP85BFDK65TZq9QqMkzxK9
q9pH0N2A916EAaNz+tk8tD4ur2dTbK0wbqjJ29Y7vWT8uCxrgbRIMBgnHNEVp4U4mmerXDD+68X9
LAmlM8+IBzfEu9XiWlPK3OOH9yXiCZ5j3Rh+bBnhutNWVVIj3oTRA2qK8M4NrG9L7z2EyNRjd579
pPZleZjEqJ9CBzdCX3X9ccyyrOJxUvkXZP7dgyEMPCyDnLA+2iZ7aWJKKzwh9Hja5sB7aXLxOR+C
PdYbAHCU4najZkJTnYdQNx9OpnYGCpwmpuXSfYQ4b8+5EXZhwmqotle3VGH4+zwM9vXzZ/8mkuMn
3U0+C0yxN/Lse+Eq69DUwSGqhgN+iQSy/habxLXkxbp6UNoSKqTYIGFKUMfA3kNe1Kdx5o+ymrYT
Fcn1bugjZD/BtLz2m3fshqW9ySabwxtj741uVlwV0WLfNF5R7ILrRZIewTHCHw6D4bSnEYX4QTvd
N2mEd4UdNZyR+rPGj3HgdLSwwG0UVQnbK1IjZx317W5IzII3RE+B9SkbA9bjxfYvNSUv+H/kipSh
yk7GPLhv60IxkKG3t24SH1gFut20DITpbNkxwN6V5FMkk3Lzqjey1z/sNaxOqlV3bTAIyln0Cxr7
5WYG+Xrs+7BOPR0M+6o0v8hrblBZjOwyjgEePWxdvq84oMm4mKv2a4DnbYdHYO8u8ORLMZ6yqVhS
iXaNQxXWRKtfz5B2zhExstqhE+9S19Lroc5rnykh+KyKipOyHJfH3Mp8yh2bHHtsVAEfZ3ilEDFf
wmB4cmXYvRA7ih9Fbf4jmr7oqPucXPOq7r9nuhaEO0V5GvXeAjeD9WWc0XgNw8hZooKpLQY7jx1+
fcw+a8Rq6OWJtx3cNQxvSsQ0Hz3EAeD+ljpS6+0+pIItkSKiQswzbApGxLvwOX+OJVtba1fPoppx
YIVLmELDPm9Lg7heZNC6Uc80GKgJAXJTLa+t6zQMM2ikzhDeakVpwbWPgUVXL6aXbPuKPMz+Vkf4
Wh6niMOhDaqPTromtOIhXAl13U9mYZ69qum+bXMEHkjqdO/dujWBzYlRu2+itEoYxrb7hLLNu0H0
qChoheDETXferktWPI2ZuLhhJ6HD5C2WpDbpTTCXLurGnb4ON9ZobEdmjuq1Et3VA1Hosz1my5kF
jME6zGqRDB3PQSqzQRc4PCymrlHqzjwTRMXb50xqCT849EnMHcqL0nDJqJGIxK51e31eyJl+orRu
PIeqsXdLYfgPUbOseziJ6m5aC/lUdPI7Xi77wktMX0hTG4+taB4JaexOw2C4z9AiB6DjH95AaJIx
VHRkeCyFm+s+dspS8660MoPo5bzKUNsU23QT+vkXp24/wTxixiu3VPWmcaoyjsh2WT4tAiLPXcGm
2IePYe8YPyR+xKSNAqpk2kNlyzYhrkSfWCH2noeOKOQlSRujWhUPuXDxXGTWNXZCXEj5eZ4juD2z
xvpqwwTYrr7p3Mk+2Q6Ol4xGNawWer+FgmtP+mf5QJQ+TtRIwkdORYD3lCAJD4HAJxtP2l1O0RWt
28NIVmk1mEkQ2tMJ8+wajzRTftoq8XrN90m06j84AE1PSPBQObT6uWDZ3dBdLcsPIgNfAIjKvYJv
gal/yhuzSLIBy06n9AsjaBU3JutEj7d2T6Dl2xY15FS7tT5no8mtsSY4ce3L6+lCD5rM53hdoqm6
zT3PiyHQg0+O8N1Lrb2a3MGoPCyRnVbogNaoob0IKJ/PBt8Kqw0cXPlt2qCvnW6Dgr7CvW0Z35QZ
+ik4UXiyF9TfoVpd3jqesMxCp6KHEGmak+NXqTz/6KAO0LE/rRMhSsK6wyPzBcu4JtrYEoe6Glcy
xnIi7sphvHOW3o1nU35Insddp0pxg8uZnb6R+Q9cMiiF+lRPyx5E/3a1edOi/lnPLXI2SItj08+3
BG/srGgujo2DoMOZNothXJYJCZYlj7o9Mv9ESDP8dt9DNIwof6Dez5GyjgpKjkCimshzemsGFBFj
ZT1H+XQXNN1tQ8wGyFg77zvcyRtKTU8QoBqoNN+i7raqBgP5Dm2cHkql3SB72NRcWzu/yNq4L8Ps
OA5ud1QAb/xehF9ltL421tQmdVAA53OVxFjSGldhYVJL9WSMxqsxiRV+K8LM4y1ZPGm6m7XlPbTN
jItKenBaMOYlGRg3htByjxj0CFV3TexiJG9bgEpHmDPih/C9LvA3u4vxHfvfM+Y/O5mA31MxzLda
V8bemPE4xevG8ZCs9B9X8Pmkt+CHVU0ujjN/nlLBqBBjWaMEjYt1yaSSnED+If7+P0H8H1p8r9kX
fy2IP6j1q/yTHv767/9HD08bLz4rHlIX5TvC5p96eM/9jTRHkjwI2UAg43g4Kv5Z4ev9RuxO4NBS
QOQ3VVzXjnWY9muHr/0bS35omejgyR4iIcP6j9TwHl/tD+4pj0yfAH6XfB8+JPSgl/8shu8nC/e9
1DRd5NksTsqg9TVBUcYRMhoFPvHVxpmX0AfFsU+XvX53BuY+KDPRUi2D3S1pFyzKOxpJWhP432w4
XEPsHbxwtdy94wSM7xA7TTpBK7MW272bjsMaRnGJmkInIBX+12Jl7Y2nocjvh9Foyz1VFhiu4YEM
lWQ2uhgoS4Kfdwr96anVw/h7FI7N64xgu42rrJu84xZkkN3zgEkPFZvKzIO7jkZ3GBhtRDJmgDDP
iqzEsx7ncUm4+MM7TdEFS10V+o89vOWjn4u5OTYMBx/CWPsnIEfxHln5rK89u/3n3L4u2KgoK+Mu
kHo5atO5QtOwij8auzVtpGVt8F21dvF5okzzCXi8WXdNSzzJLQCE4TAuyi1L2tFzPxFZMYvEJe0E
R6g2mg/LzvzmFe21H74SrWBxMjPoSEpDa3ZeZtngrMyDAFGUuXnMimT91kgf/IX3XK0GWEtIV1n5
YILpCSBocjjjtXEUd7GYFwewHw0eus6iabjWtEEdlBxKcC0w6rNrh/0HAacsvCa7ALKyYA2RUlVk
PsUiQ0NABvOGYENdMyesahzV2cFPAOTR1VtzZkDQOWdI1aPbbuiKoInYE/eym0dup+033a5vJBpR
JMPTR8FMP9wqgX/9RAjy8Hk1jfCrtLX74RdybGIM6KAqlZG/1SYucGBQ2fSpDeWq4gXFKFNnE6kA
pZgeR4QjGP4vwAruj5wxo7kX/eha+6I0iO+L52apPk3QEi7zO8wycQmwUbGtuLYxZZ9QbrTLyLiM
gAD3I7JV/ykIugGPOWr6E81e16gOcIaK/cHvGqSBfV68UMyHLRj6Z0Xn1ne8Z8nskVo9SLNx8YIC
1tktEZo4Tpdy3JFuPXwmjdAipW1gShoaP3xsCzyge2fe6mtLPXrsWEWtNk4uGsPfhwmh1Llmmyq+
TmBsV94+c4IbMpSGHEiK4Bm0NNeu6K2WfraXTWOgORznDh3vtkgfS25N7oZVF1ME9wGIl/RjX3cE
lud5ddjytvxMflDxoyeBgUxjH7oYrN7ECT44UBvcK6c9Ll4uH2mNcwl5rXtQiFXwvO/KwN0mdBIu
VoNukaGzwzk8FztjjtzfDWQGHU/JdO2pqEJ7ZKAs5NfAgmuFuHOGZ6Ed10CzNyB9co063BJqBt3+
gtxrWlKb2BNrZ+Rm0cRza6uz5mDIZNH4kH92Z5bHxZDNYam8btiBUc2PG+DwZ+g/NvahnsI74MCM
iIrIml7QIBTNLrId8ZITpijgb1HAMaxFT91U2w8mjcOXytmcpM5BT3d8nULtAjdq+91AGISf9CQj
KF7a3v/CClm+RdO4fM28NQxPIVbYOmGl7pvYWUoKozORyXvc88gAfG3zbuay0g9rDd4SN5ZCV9Cs
QkjUrFSpYXfwACbmRoeIP22hlqvxPDjmG5LDuACcWM51ppYZsa7KeOrnEL0iYuDgn4me/7eV/3Er
Z5P96638VP8Y/+vytYarkD/GP1rcrumm/7OlB79hoCYLElWie922f27pvvWbw2aPz5OcqKu85OeW
bnjWb6aFvQUVJK1XAfv3/+7phmf/BsNukVrN/zLkpv9HFrdfKk4Nm4GD6nPcdH/eywciHLIZyPQo
Fu9+KTbA/UmUMKWls1+mwflijsL4FDj18rkULBFtiYiz6SwfUdyycuBdo4O5XYlKM7NemTT/tveD
3/+HaePnN/vFclcYlTmPGFBQJxbNje2uHeViA+5znH8XW2LWMQci9gAezNia1/p5clDiGoW1t2m7
JIov8+bE3eocEVBt7zMgnp3TjtYhaMMlrQkxe/rDff+nzfO/pALlRGA3/v//Z/3ZVf7zmzp/voZm
q3zWSiHw6JBs6QwK/sIAIyPsqkAi6xY3vru0SPULqtA9VKZAnmP7N2Gbf/npv0xjTjhmHIYGcTR7
m9NC0GlI7NxLw569ZSimBiYQVqHQuiNYSc83PlzO30QY/9lf/vOX/5Io2UocA9Q2iOOG8B9TH0rC
x5zMlpOBfS/xdGQ+lU65RvEUBH8X7P1nH/bPz/zFtAvkaMKJ2tURi2Sz142idTAEy0ba9fE3N/Qv
ftavsW2h6xuNuWlIHisvbrauL6CSZPvS+KU+VltWpJUr5iTKgaWCrpHHZpsnnFDbnQDEvlYs7SJX
LmBQ4zfZ++6+LW2VWIaV/c1N/0fNxs8gg/+9CL9G/JK/30qcCdXRRuSXyLGsUj9sx32NDf/obKY8
c/gX5zwC2wwyv3ih+qGiuLiP0hYCm5c3H2PS9YMD2rzibGrLvusIG7lx+m49mWNEClsP2AEiNN39
+6v6F/ct/MXs3Yy6nGow9OOWLU2Cs5V8iKWaD7IL/iau8h/1mP/qqlwPLn/wruOGz2uXmI8j/UM1
VakOWKMkOM2rOyBVxii0DGV7IAunpdluHU5Aj815bjDAmIuyHsOBMpFiKLz7VrAzG8Us3ibkbse8
K9QxqEA4ZsolkmzL+4NDKnm6LO188AoLiG5UVirqNelJv0qbLLP387TJG1xE/WnpGAM7j588jNZy
4+Yu/KVoO3Tx+sdI+fQFDWm41/ng/EdZ0D8fkF/W9Wr1topOlfaIwwsArStp1fO3ITa7Ndj/+xv6
VytP+MsK3Q8B6PC6cLkDcFHqNszdzFqdTFLdkXL8prPhnaJjudOIt3ErOuvf3Oir/ftf7Q2/BpJ0
RqYCd3Dboyh9zHlAli4UAyZ/zkHF/KNBIAw0WNWBT9nmKtxEdVZ0GCNauOPeXzzzuCHfbOO/uRB/
9XV+WYIJVkQK2XpcbEqWb/UmAGWiEeJyXb2AfCT3LMO8RoPkoGqBaU8NSwj6gHq0pC6s4998jT+b
1X/e819W41l6vO6m1R6JCSyP0obNEnRUwVFmn3oH52V5PQ6t5sQIrYFNN0IpD2G4qb/ZDf6MD/z8
/F9WZs80XYNDbn2EcsC+wOFsh3epv5FkMjOm0pz873/oX6wk1znrj695toa8WTO+t7lamsO4+qjX
M9ocTKt/+fefcF2T/sVC8muUKH6PaKOvTxzFpHDBE6uK9ciIuIOWOhH2R4Q40Y5v//7DrqkE//rj
fl0al0pJZFXyGPrm+kG6MkXthAuuZzKJjGg/eoscgQ6xAkGWwHnXuYmvbFLZgjnKjUiPCTnQp8Lv
Bv9koFGk8ZarU050JNRzKC5LPfiCk9VqficiMPvaN5mlEDc71btYR/VeIKBGwTWRR0sbxIBMgmAR
CE4W0yvlhRB+lUUkMDmVwQPY/VCByaMERVx59favi30Z1bzeOVltq3QjPuRUrwjjE5x8xpbWTRbg
usUjRNM7I9rBJ+/UonPFUQ+4WABDdCBx4nsheLmji+oGCS8oxeI30ovlaBtvqzsI4BujQRAaoUu+
Xfslf/eYK25KVS1XI5O0Us9fXCepIK7wI3JKjGJV6cpH5hz0fgqhke+dBTXnwSah4YVOWNjGVbbb
70ZWGf/N2Zktx41sWfZX2uq5UQZ3zGVV/YCYOVOilJReYCRFAY4ZcMxf3yt0s6qZcRVk33zUQCIQ
cPhwzt5rv4ypCjYyMnxn30AKvG98Drs0ZQz7qk3d4GHWxOJshB2pmovOJeTnoZB2yNmgfeRAhoEB
qaFBWAEMt3ZT+FbrXM2Es1pGx19yrseVml/k5mLkGNgUTbzOxfW7ErJPn1LqIg+WKrLbjMP4oSlh
Ijnx0c3WtQ5PHtUwlfshr5OZ47Y9qr2eNewSasfwuTjcObslK8WjC54UJSL14AxJl5vd4tMLjAtQ
U/q1cp3855jWAZopr8bZAJ1xwyah2gjfGUBC4nRtVk3ZRQNpCn2R4QOZ/IfCX3jKAjHzpxIvVhE6
oOkq3G6F+2gsqqKhrO3siKwMaLN4gygex0KVFDEWZYsNQDM4Y4mMjWIfTIn1mM7usLf8rMUrlaZP
OKTclwKsI/qZuJqJ1O5M9yXAs2dsObWgZk85fMf3rrLKZiVqA+tmRhkFaWcmq0/kABRfY1mV8WrJ
Menss6ZHr22JztzSJyuJKBk0DkyDNMatGtuFSp92aREDerzSzhygMqMp3oaqVrCLXZ+YihCuQn+P
C4g9Q9mbMFV9peXn3jZkvFadtAmMnhG+wCtw10WQQDBsA6AVbdWvKQqgOKOy1YV+ixTaTzk9oYdJ
l2/B7DRog4PFLVGzT93npnYQKTr2jBrC7GswUJirdvZEC4nQ7KCjE8u4XmEGYbDnXfyTnlcNEcAZ
j2U9kTqbtspiepf90uyNAE/phBEMOUkn3M+0f/vH1jTqbkMzhHHI0KGfNVms1q5ppfc6SVSOStUN
nivetSb08tb7HPV1+dOwtPvix7Td18k8OK/NbOH7EU2P4QuT0PAlNbTEOgT277kbdJesHG2Vr1Vs
p19UpXNsq1QEe9onaO5DqE2zCBvRl08NfoSbXljy2CjHqm20/YPbKrra+miZ7bBo4LB2jEjAGyG3
Q/ubeAKLT3esVz+nGIMDNicH149TX8So1ZB8F5TAprRonjyGE5TQAjHGXlZFus3GxMpxrfnWt0HD
BNmAHLoY6bgdGgC+1EFT0dR7H240Pok5nfadnXtyFdFOfc6CtkZ2rdN52cg4Na4ivYzYjZa4+BQ1
+cSs2dXfTOHNxYWJyv1a9dZyaPqk80KLpOKvtk558H0w+1dIcVE6Z20DoNNA/NnHEYiJhteXB9ns
6ZZNbjiiuOlXQQY7UOSYiXFt5kwUJNDvB+xZtPynIHh1KlNFmyIfzZciprQWcqDEJ18GU//csGUt
t37N5Il7HlLIyqUudT0HVQdizm0BfWVdnaL/8JJdVB+BuaNR29/MoCuehnxkts21tAo8X41C3JNl
jGcQIlHEHM6cuVJNgLzUTBLnimhm3sP3l8AzK7p7slttRqunCNqygepmxMulFR9yqHJAb6xo/f4l
jpvS3yzppxkBU1/oAhZftadEhgOtw8Idp/O8f/+3n6Dy/mfv41p/3ZOoRaLz8WS5n9CngHDL6CQE
lD17PIZU6yv9OXdyes0SFi3nYqhykeVe9C17lwCd1Tajcb32nV6EqV2B0WYV3NpLqr7Wgyd2mEEK
RKBa7VPHA/KHuWTD+XS5aGxf35htav/NPaR7spVFXTtEqlvyPZyB9IqWATqnFBVpKm0c4MssNjqu
jm9boA8N+6RdHjXTlagH+cHm7kzZxz3ZxHqJ0xaZ36i9M6fmLSmL0fU01umj0dBBx0Kg14Ct473R
l8kuXeL5g8OMPLPlO43mQQ2eg7K11T5K0+YHwF7CVhUCY5F4Y33VWwVGUvCL2KgwRI1f0Izpp479
NAWzfkYB5taZddQOaA+CJgqUzYRdjraIPdAs8aIBTaed0h0QrjOQWKnz+MHIi5iTZ5JXwYY8OPeb
0U3DZX60G3GKtCImELv8KEX+zPd67By+3TSXdp2CZmELkvSTZNeTHCsZdd5t+mnUTjg1kcNBStYE
TJZmVP5IdFp9FD915vV2jnWWN+fypa1KXJxLvA9Kt/jmxtO8oXoON71O638pCuR/3r9jO/XtJSA1
eW3j65SdG2iN1Ch2RYkAMTHUj8mavQ9ejzM34p3MU7G3KCNu6myvBsu+iunpUes/whtdNpnvzyQn
uXH/705OTtWYUl0jP0o1LYyEW8Q9+OoxQrEFr8jy81h+Vng5ZpyDAVrnvgoOo4/rwYxl9PrBRzhO
Wr+ZK72TycwjHBCRopnzlnUViowZyX9QJndAa9V9E4Mk6qk4filF2XP2xoKcNoVzD4UKqzShGnuw
SsXu/c9y5rU8JXWWbawYmF22N9g2h35u0qUyoTxVeWWs0AKmGy+Y/yT2vUz/Eb9Wd/+4w7eV3HOP
92TuoVzjkcobV/vet0aavfh4ANEaG6uNqk/v38+5S5yckVHvVN7UWscqWCrRp8DCjJxsWGcjoQbv
X+LcSnfyptdzAEKdKixlL9w7ltLVWsOM/iDA+cwh/zRW3Y+w9hYe5J2mcdoVUoQHOHLBpc5HoC9z
PH7wGpyZrtyTI3E5jH5JOmu5x+65bMzOHG/y2LiOQeVdFejWViPMjpXbO2xxhkh+8NX9Ik/+ZuS7
J9NIORWTSLCw7ovIbL7i4+SGXCPlZIK0b3lU4GKx84EU4tCLuxQrTx7BesMzit0yaowMa3KroQNH
KvtJW79CcshBmIC6oTUgFoNUYEN3PFAbM3PxUubM+JbTVLu5Lsa7upiGRw9MOxJKOsIHKSmmryPP
TqKQzFocSWYGIGflGQ0iUgly6l5kdU1f125Jk546PdyrqM++lnNBW8Qum2r54IGcq/Y5J0+kL8ne
KxomcYoR1nZGgHmfZzCGlmNtNBOuXkvfSg6GXf/se0IH3CktP78/on8lhv3msfxSpLxZQCiF+PPc
dMZOYfq50DWSCLPyl2+z51jXNcNk41gIDVYGuwf2tTKeKAaRwBuiIXCeTQS4GLwpD8VrC2nqDaZ7
4EatM/d75YzF1qDgsrcKJerVxK7tOTP94tFWCQaw3kTrYciChlLDYbBdK3ue6KiO9XzbdG7Q/b15
zjlZWYJupJsFmX0fVfz6PFvqba275coixmaVqix9BFcTf/AOn+lvOCdLjCvQPld+rfaZXF4tq7s/
xqNzOkxv8CGKnfbH/Lsd/7fu6+y0em5Jc07WE9NNQSf6tKhwXl0Jv+/vUbsi/DnqHDyp6m2vk2Cb
B9lTtHjY6J3MDHs2Q3fvD58zc64j/7o3wCGX10hps72tGSMpudMbRT9xK4tcfdCQOXeJk5WjpeXi
T0OZ7GnF9YdISXPVoTK6zN1iWb9/F2dWQudk5YD6kBV1b8SwWQrS28YGU2vjZFd1C9JqagaiUoRt
vLx/sTP3Y5+sISUKMwojfrznaK5X/mi6B1CsUIcm09u8f4kzC4l9silMPFg+6BUybIxedQcOxsCL
iKi8I55jF3W4FN6/zq9f+JvJ4yiMe7s1DDp06EbLxIWovbxM69la4SyO1gIVyrY0LOO693V2oc3+
VjCv3nluUWw8UdVf+1KKp2osIIwm4rXkBBeWFdFEfmc+xGMK6St0YbXs86TRYRJnfyxKuduly+Nj
DQIhsEGE7Axscmu03S6pjhKqusDrBJWcstKQ3QJSecE+O1NAwOOfEiy3x20OQRYtbthX7C8nFw5T
yePdRFnLbgfQ/mXW4zzWWrqIq6PvXgf5BMVr98FAO/e62ieLIHCNCiWD5JDl11RTwL1j6Oxad+Xm
lbtGgObvkPCbewxW0XZocuNbrJseTgmcsvef2Zmxbh+H5Zv5vhoAdy+WiPcaLiFhDEv5eZFkD8ne
FOQEEJsTYtwaXt+/mjzOQ78bISfzodcMGMfmLN7nHdFQnkvuqxWVy77WbXsYSYHadS7mhcTSsAW8
oQjVRMm1kEgdI+US5DUhaYdtttJF1hKU0cLdxNyz0YW9fHdptRxbhOnakTjTqHKgTiJT4oPX6NxX
dTK3BgM5WUBQ4r03TXpjydIMmYhmUj2cPzqVqfslp370/hd1dmSczKTzMUS3wJy9lwWlDtuaAYOB
PXj2hnm4BAE9XAwYaC6TPEk+j1kBjy5J9bpRGNTf/wTHJ/K7J3Uyz6bAJ5VhdtztUSQ2K4Rb+DrN
1fu//dwexz6ZYxvdBgNxwfE+FjHVcSnUvlrGdkOqF5kn0+QBCZkkQjPooq3TkI1jm+4HJ9jj2P7N
rf1qar8Z86ZYFOmg7BJNB4tf1cM7NLMU/y45IB/c35kp1zqZcqnppfYykwDg4Rx+tCI5XSN4e9H+
Ug548bHBfvA9nhmUv7bXb+7Fn0vkRK6X7CHyka8WTFCVIb9djm3XrWUVyZ3v5OYWNJRYL+mk7kvZ
k9TlKnbUMEHpEtE6QTILMBf3qXUxOxJsqedGf/O7PpnhkBpb3YzzfQ84Kb2PJNV2scicjpQjvr7/
HZx7nMe/f/MVqNmvAAT3at+RrrZDkjzA3/KdW7u3nQ9WtuNj+92IOZm24M6ZpAkqLqFTfeGNAh2O
kQVb6WAYsWslsSeIfkNLrv7giudu6mSyQQLbLLXfqT2Pj1CTSWIoryFF2ghcP9hJiXN3dTLHIA6O
BzsPKAB6RvJAhbvYDUEr7/K2rVdzDGtwbqrhM9dtQISoZC8nMkmc2F9QH5e4u21B6pB3hJ6TyLq2
S7fHsMy4a9vpo9PpuRfpZBrqg6bDLmQoTqfEFgWjA4YS3+62gi238kjx2b0/iM5d52Q+itzGkPDU
1b4Vs0MzvZgvlypAo0y1EuQbLJj3r3PmucqT7V5A7HlVN46iON4vh3yYoLhGgbFpx7z4YE44M3Of
hkFXNFs7Ilaq/TCM0WbpAvu6a8p58/du4DgRvXnbsK6g0S6CEtIuLDtygp1NJFkh/Jmu/d+7xMmc
kTVVZ5F3Ve5TaOKhI33vRtd4E91g/GB5PfcUjn//5ibiYO59+D7cRBL4tzVGpFVQtcvdgDX9g6dw
ZkDJkynDSNRCHm5Q7GMITF+jyKyRYWfi4JoaUh7hh4f3v6wzC8CvndabW+Gjt1OfWSkcc/mZgLOb
ONX4mCsjXw91hIEdv9H7Vzr3pZ1MF4vLwjIijQYoR7tFlqBbUq8RFGmS4INLnNNn/FLhvbmbLpYl
4LIh3QP5w/lmTNGFOSljlQ6l3GEcRCF/7IhJqjcbleFUboUtL9qC+Kfc8z/cl597eCezgZ8QTFBD
et0n8MhgjQd+B2fcEeJ7RIQk/sY5bQ+DjAh9S9r+qdCV+O70Gtrd0NvWSzcb40WQHd3iGWcOpHE5
xwg/FtSn3n8WvzYSv1mRjlrmtyO4MpTD8R7NrtUDd00X8/Ns90gjABFCEWo3hInaK6SHiHrdyoe6
PAMK70wc9SAcQjt3nDXSrflG5TzGMbdLmule80cfC3/XOTAQBqjLG7SXC4GQcGDSOIX1miWX7aiv
mqGAWKQxafTArUyasVfDHLt/uFDQdkVsAVSI20ueYLMbOoP8HhVL0i30WrQfzRFn1q5fa9qbgQK3
KJW1YKAgr5CHVEycU4IU3a3Zclhc5E8oJ5zdW9KD3v/Gz13wZEikUepq0oGCHRFkWFOVeLHHXN+C
wjIPRUwYmvb5DEPWBx8sz2deN/PkCRPQOZXJ8YLSMer7DFnRT6Z1F9S1enn/ls5twk9zsUaTxGgb
uMLOI8IEWpVlritYvFtXCf0MvoNydjfk67o4JkIgXlh3eTU9f3DxM8uUebKQmGhOXINN624Q40Ps
CHM1DwnaTZwnKxlDopODo6ACxAoSlpEfiNs1L8cG7DhhlyUglNzYYsd8ev/jnHm85smaM0HaKGog
7DtzrKJQxoO7hcSvbwKV4IYuwFFFpuq3cSncD654Zo4xT9YgepGw5GWGLtDAziyRxa6tAhaVSl15
oPw7/c1xdLIQiQoTnCR1CequXW6g7wEjOVrGa0n8xPtfHsyF32+QxcnDRMWcZP6UpPtxCbDI2n0F
X6ApzIqIlYwgrcnsj57DHKx8TZLmtVDV0NMzpLWwgckFSLRTqOHALXIEU+xCwflPhCCsxnQpwxY7
xQV9/2HFu7AdWtKNicZj3lmRrTZ+L/LZ8vAhGRFMDl8fpOLMHOLqm34kA6b9EJ5Ee+c0xnBLMd36
nFtiuusb1/mBDTuB8mkOuV51WrnXIJzgOuIfgtKVWjK6LQLDqdaDEYyfYlQdEHBqt+oBbLwg0MAj
X8yRvCk7wlZR92S0PyVmOwLC6xRCRNeQ2mhRIvdmk4GuUC5MG/BNgDpn38uP2AEECYZnLDmUCJF5
GyjowMl8wy9eXYqc68lz8GCrydLfWmJnnvzOR2RsNG1wzLFzzJmPtkRPPFCQC2bxqXPBFzgz0g4t
gts6HjAdLjMQCLtNiFYdZtegqak9eVURAAji1kzw4UdkARDTQQXyB6AfcRWlceSsXKsHQoI+r926
MPyfpNdqJBUR7MGVQwxkAjPCFo9O18iLPCGiMQFM1+zMoqSMJwDxpmE2jq1Y+TjN95bB7aixr7yV
z7YuuStYKQmKj/qUBEarnF4rs+4w6SdD8yn10gGVjh+Q/Im+LnhpIlA38M+DfB+btlWteQ8jrFv1
XBDWYsXteNMFRv6jrFvnMZ+p0OBKJ22alHA7/epD9QB2QujFH6NKgFRC/sMT3xN8+KXDz5auhiWu
n9N+ZgpfgE5XKHnn4SCm1OpDEyHPCjlUI7eoA3uG9CJJO8a0SYITA3J8nIWoeHHF4H+pZaR+Gqgu
1Q6fZAElvtDRnnyflPhr2MG4xmcUYKE9AqcMa9+JyPGNu97e5dlMdLHVlsgne9WkW07rDhF0ZWFP
u2y0VWhZgyU3NSkbNlg5T12PriKujSateT/GyeKtKhcXogLD+CW2BP/BFyXWIchrpgV/fDFFCOw1
LzcV5szg0GijfFad7TZQBLvg++gFW+jYKfI1KI93fjDPODvhkO0GEgEtAmXtccUyeEwhFbm+GvN6
zrZUfJtv86DiJ20uCud7nh4rvEm6kq42g4uBTj7UDd/jo4/MehejEnJYWVQB73GI1j6QXCgwKPgM
L9/0LZHHITsb+zlIk/6LEWksy7wV3kUqxQRCmQUXLgsZ87ew9/vHqG8G4DcugToSQE+6opEdfI6V
NgjSBVjOiE2DNv1EF6balanhvAzuXBPfkRmgAaJioQ6eNeoLnDvvBxitjA1tWkx8JYHW8UZ15Bkh
M6VJue2CegHE2kX1dTxOYKNYlvR97JSwJX1qgs5qyYKI6cpve5JJsQHFYZUsoKnNHgy1gbkUE6KW
xRfsAgbBr1kC21JUVGGgSDTAi8gt4WKO7dyCysDgUmWDm69TcKw7dLotkJwgcpZtQ6H9Ji8mgmAn
ZhCFmXgRTDX1YOC8yjVKVrKJjc1sGUADc7CnFbQ7GOu2GdUP2MmwQgymd5VZY+Zvk6DofkBKcoJw
IVljO5OyQodZjPRfbRuI8EJspg9QhtEQdAM9JAsq+mBrEgv4ff5KTlG8h/Oeyou+X2p7w62jWK6T
Nv8RBAPwyGIUPUDmwvlGoiPpQTCPwYjAFR/8g2UjzQwL7XAHDN/hclqyGHAGmJVb0/T9OAwAOB0K
EopJ2Q2Uc89b36BeTgLYHQUjeV7PMYTlail76Mp0uJ4dZ7j2i+ZrbLqqXQvfDy4nacSvIJ0UIwEd
YUgiirq1C896iZIYG9GQ1jVWcVc6hxjribe1QAiC1lmIiEWn43j39QQZcVuZx47ARPwIEFA2mySN
9OSYJG1HT02XGdBtULHIfgohgCE3nvlI5pXM910R3TbkGNwWhIY8qAqhA/nXQMkaWbsMxRS7OcHn
uo2QfZb2FbR8NJAW3OM7YhgcG3x/Lb55UMirjaNROSLjbG51JLvrSc1f0EofFVswhB6MbDHIbnAT
/SOf3ArsIZpSeKJ9VnwHuMOHq1QGND6N7PaC6nuxrARDdj3XlTGGk/JNg7yQrP+EGHb8lKTB9B2G
DUxcv7MMuXEzp+1WeaNGkKpDHgAiiwyTzngVm3sANhh4YXU+Y7YdHpaqLG5q4oRxXJvxUodlOTZq
PRmRMUA8mqK9WenZIo6rOgKyvCkhdlf1ytrVmDVfEt7db2wMWhkWdLlrFL5gtnBsxy3pNmBBypUZ
REGH1suLDnZfUghHTNJfIalxoMlrCw896F20sldqIOEhnBypP/3vAIasYtfg74YyLf5AKshHIy++
/uP9DdG5vbv119PZkkcky9eev1uWmepL4N7m04yCOFo+Ei+du8LJYVynhbAMmkc71ze+dKll3aW5
KNEIzeYHhYVz+9OTyhs0gJyemU0DQDUwiuE5XFZTJba4Qqud6OFMvv9dnSlgmCcHq6iF2FYnhMLH
WfLIIfZgiBEpd5H8aFQ1HzK38z5wav3qQ/7zoZkgzL8+FrfNWxPPQ7KPehybTZXHd17QDrd0mtxw
6bS7t9we8a9Oy2s8aESdtCQMyCQhbYIX5GuQBz8ByjIvqy67ghwrvqbFaOHxIfmGVEpv48eIQ+zK
IF+nB6qB5NzdyFy5d1Y3kYvi0Wt1qUsjCCwBwhgpIPbZhlhMF3LbiBl3QCDz23gRamd5dXYdecS+
aJDsV4NRT5vEM4tDQTDYaswhazBNEK0ypsUmwwmw9nqUKOy2iRlc9PxRSeb4vH/3pR1PTG9O2k2c
pygUSbBo3FITakVrlITuZI2JURPLCCuTdHSMtllmXGjVmZ8SIVh0fHhQ7w+QM0P9l6H6zQeAbWQE
U8RAdPAjrKqcSBTHmgmw7DlYvH8JrNy/u0lLnBzGeryuiZUs2R6wQrDm/uZtHVNrDiwvfolalMBV
uozYTJtlU5VR/K130TaTtEa2pFzmixxifhj5bbxbQCptCh1E15Ar1ZazCfbEOLir7Dy/z7rqpXUC
tX3/Y/86Xv3zs7HEydmOECMw6DmtjyVaus2IQHAFzIiowF+O5KXz7lrLfZnge13ls+3sA0WXQipQ
evWRbmiJYLpBjMsojOzgs504Tih1IC7f/3hnZhBxMgv68bTYS8CXGvm1d38k4YdAu8Ckw45e86Xa
+/evc2YG+VVMfDNAstgsshhQ5y4J5rvAltUuC3QfEggehTxEQBr4J96/1LlbOpkUC3/oBWT0aGe2
03A1o0BbsTUct9I3seBhK/ngq/v1BP/5ycrg5ECdybiRbVREu2HUAcmIYslv6Yxbbdhi0Np5wm3k
GtZEAOTd1vppkEQLupPb7/yqHjgZzJlYj6nj3AQpPZkPbv/3x3wZHL+WN9+0lcS6I2Mn2bd5I3al
ojCFPFz+4y38l1AXt/Vr+blrX1+766f6P48/+lLVcws5uPs///mXP90Or23Xt6+gIWr9v7bwxJ86
VZWnP/OXX0Fo9J+fZv3UPf3lD5sSqtB837+286dX3ef/uBxq1uP//P/9xz+ZFg9z/fpf//ZSEXFy
/G0xH+sttoIk5Tej7vj7//y5m6eCn/uFrnr6px/4b9CF+++2z0zqSRsEK6HJPAu27d1//ZtxBF34
EgwG1RLHBWDFOvcnu8r/dw4PLHyOBXEn4AHyT3+yq8S/8wPSM00hQU3xn/x/hV0FMPIvUynsKspK
AnyW64sjmMc+eVUciEVuVg4Anyd839B7LK9cYcW261U7uRFISnxa34dF2F8QNgoEP36QqpWzNAle
makbPo9qmhBji8z6rhMfcBJvhAaXXxoPc7ZYpPHWgVzrGLYz55BP9LixJHXGBIYT9DoO+1qg0Yit
If5URbb0Vka5ZPc9SL4rrIVesw6m1vk6QcuLwnop4XL7eT06K8+eyR3KMwGMUS+x+XmMYdWHkrLI
Iyfb7oYjl7LWeoxEt0UiwR15UaYfhelFI21QYoQ2EvnWU2v38X1TRwPI5t7KXmOdLAl6mhj88zhl
bb9Jx84JjZYXuDUTGF5zezQqAIskVodsDu+ykZGDYRRzYryuc6DeYWtzsY2QFUQadxTxtw7a+/XQ
xdBAI87sQP/iYr5PON/YO8pB+qIwyTpeF8Vg3LbYBPOt9ojHDiUFrCHMPE5aYdFjAlyTAA8Yj+dS
OId6MeU+jqFcEO6SkOcUO5P3TThdFK9sju3GOtJZgAoVKxOnF29IydXmD3GIWFdR7GhajZqHUPF9
7XqZcziGQ9Gtij4ZqR2DKNMWQcLYIsQno0jifN14vndt8/niNUZYp1/Flrd8iVs0uSFaYP9gukVk
HFtOxBIkBlJ5ciwTma74DtnY54URPLvtZJHn6jrds5gQswPsE/Wwl2bhfHY6IrQpreXDw5jlHoBf
jjSs8j0JpVQuOcb2zgVhWMtmHIkpRhcS1NeAf+iU5B3kJPjfnvjpo2IrwogKUxn2jdBASWMY3aE5
BuAkcUXaDVa31p3X3oCNdFUROXmb9vb8w9JV9Tosrvlzqhbz1m1nmtdRKa0awSxkmFU9om7bkLsY
QE+wjY5HRhrSc+KO3Ri27DIwlvmabIYpqslBq8hSgXaOz76cQYHnLtFa4eKM1wvhbQose4lkB/Ik
zjO5tO33dPR9ULMEeMlKDmor7KyzN9Rl3AunYyGhSBl5S7jEibQ3GLg42rqyqtvn2Yjym2gJcpxQ
iacPvYohaPtDXtgb5CKOs/PkkC+0Gnu5rKWGxJpaBSDSuq4fbLOw/FWpEny5qXSbcjWpAdAo+qZi
2VVtOty3wVykB882g5kgV4qzK99Y/Oe6XGDftDbVIkDOonJvJkNSVyExebzlbF3BWYv7/EcnfN1e
QvVMrmoXO0dom9Nk7oRbz2oDqca0V/XCs+DUWNU/qU4mr5nMo0fU+suTUfHoV/Sv3W9ljvt01Zl2
Dd3RQCMJWX+Aj0oMCHFpOJ3hLBMcVED0SKYHn+4EtOdMDjcDsYYqZM/ef3coGBLShsl0zTGDGIJi
LIGsLYvx5PXw/dYT3MAfnibVI1yqSD8oFP7dwWL6SzaJ7prPZVOIe8aYpY8WoZqSUldlKXXhdMAD
Pgek8E34Q7/6tCNKlK8M3LBtkBAC3yU7cFNWsu4vyd8IxEVv1uN0M9hqIphs9HxF9NtA5q9LXgUB
Sk2Lzq9wRJKseolDCsTQ0roPVZMcUxq6uoE0trZTYNHbqCeSaW3bor8cTbPKbkg0U96mTbSp1kTL
ePN1OiaxfYtB1Hw2Uk+Cpc+TyN/l+UIW/KLMoyrP7abpFp5+hXnIqs2MDDEMS+Ayaueuz425u68W
iogrW5cqIknJtb1PtjASOrzJXJkXRqNoCLd94bhRuChX9DK0h2Z2p9Ar2I1QKRJKbzTJIfD8R7dd
kylMEHtpe6O5oszD+E4SC2iGJB2t/eo5Zpe/ZjlgFrIksCNvXZ4rAd6N78+7jP0cs8QMaZhMJf8O
5Kgio0/y8+sC2Plz7FTGMw0CUjjI66aIlVlqNCk3FR3k1kQTUms3ZbBNG+1NSN+VSx7OnCQ3jpmN
FxpeyKNKi4gM4yVIrxcIVGJHFh0BDDSNiaoZx6p+ibt4eXF01hLllKXfa9JBL5PEFX9EvNAvgpLq
shq7AH4gk47XrvEqej+8cey/wKevkCiqoehW1rHOjpcoStKwNglNBI8SkegnM5vk6GEKqkuX+itd
kKXg/NJ0rd5AHFwISWqYcnpiva0wIoek4QuwCYLGqlshEA2OUZ04xymvII38LN3Snvejrp2v1Tjm
VIunfgbpmzP2BnL1iGZuYhoO1jgSgaU6GlPbrGhRblPK4AtsEA83F0LFhBi6S5QlWzHQzSEvffLI
Co2a/qv5CzxgeLYNWlUcY02I6YNq21NQ/6K8UROG5QWYBTuL1AOWC1h6YRpE2RV0X+6H+ZjILyde
GGaqkt/BDNLxqZhQSGjJs3zYpkTNf3djp/jpxZRzOXG6dbs1ehAOZVVNXx3Q2tAgItN9RqvQPVjy
yJymSp8XYc7xiVUce8iLVxnBYegC/cNXc3YXNH3FhGEP6OtacPwFcbJOTkCnSqtpx2oLC/myhKv3
tSczi5pd3DUII2mf/wSaPP8cYPL/FHZtMjsV9g0+NZfci6zVt06J2x/rWHVNqbx7LP2G0zme/OpB
aafJwgV7JxJnW8gDqTa1t4d9x0Gx5Lh6lXcW5UCyiogfIRlL9msOGt0+ijyr3yDUK8iyRNlThl1i
mT/ccVrmNX05eDDwVgD4WWmcH8xpCLLQSqV88K3efkDFHKONw4mQhqOZRjSs4po915T6DwC5S3el
CEXCy1OXHOgBGZpHzOHwGJCzbB3bUBmJJtqyFG52Z7mhMA1CQ/e9PqBb9G3oAXl609sx+UUFqH0B
OLqIv7CimNkhDTLx1fMaSZY0ITbbRLtUsInu6Oz1nBAgubG8fra2ciqBCpVl637pLDoKu4Wd02Pr
JQT9WFaSPRCXV99B9yDdeDANWg5TnOVXTOrAHgN7+FFAx/zBbnZ+zoFbfPeXDDkEhXoeHaguWBUU
eyBU8857WFvrGgyy60bdnfKi5Av1Yz9axT3bsXCkOWiuIiPLHoiAIO4jCIT7be7T5bKMSfjcOoSy
Bhe1B2iAsLmoEwetIvKVaNSIr00xVHfomapiD3tsglGKq2ptsXZciqgfgScT/zjQzgLcGCZR4x3g
rAwy7AT5oeOypMdIkdS9ACtGGZjCK9ZanWjInYxhUoFmSe8HE30d7XxrYG5cJNuDxXSceBvX9LUI
zZ7EI3uEIkFGzyZx7TeB/iPpXCq8OkJ6H8LNzLxQd1DPMckR3LwPIjhaBIxHpGuU7RJ8mstlpknp
e+ODnTbJH5UV1DUgUJjrUH1kQprpPL76XgpkrszYOoWlcFDfEDeuLjO7SO57ulkgacfReyjqFOsA
a3x8o+jFHG1k9Qwxt5xw6RlUYrE31klwsxAuZZG10yN96I1Hi8RUa58a1iJWVT/Csh6zJgEaOjuH
DLbYl5QeARNsO/ML/i97Z7IkuZEm6XeZc4OCxQAzHKYP7vB9iT0iIy6QyA37vhqevj+vYk2T2V1F
aZnTiMyBKUImMz3cHYCZ6a+qX+V24R3jOH6GqQwZEYzagoGBEOigGg0xevjfzn6/H0Pv/37m51z6
x7PtL//675fkW1t11c/+18PtH//Qv/8/fCBW6G7/vADy/rP9jIZP/acj8e2P/ONILH6zXXKQSDym
5Xn8859HYvs3D4M4rcEev0P5I8Lf70diOmZ/s32L3nUhfv/N/3MmxvP5mwdOTvGX+vyKWe5/dCj+
05HYE8BHhO3TSik4riv3dvj+o3yis0rZEyXGGyfKn0q6aFYeCSMcESAd/vDB/H6x/PNc7T9eyZO+
aTl4hH5N4ogxg9ongOCwNdPXejDde8qyBMotI/z/+Uvd1ASbEz/v8Nc4vy3E0Ns9b4rkzn1Mc8La
sNxHuBJ/odr/WXL7+1tyHNIwlmKaw2f45w8PTYMqxwxkVDbbXc4IjgMnTwbrhE2awoCUUNC/fmN/
lhN/f0FXeQ5CISXCvzb/jczZE0EgEBW/ze/8SnGEStuLAfJlm8W+sXLjrvsrlV3JP2trvKwSvsl3
Bq7LUn9XaP54kVA/3xh+B9SRkjV5b9C3+aOsdYjdERe9g8fiaZzr6apv4wan7+p9Yqn8ONNecQ05
ZARuSw+LW2fFm89meJvijTiO0vTul5iUtShoSor10B586mr2Fgf8pxRrADugGSRk1+XheinQiRnn
oWbWY66O3lxl7zle9420Y7Y3VJJX3brN6j4wAfewp8pZAkKaGTFyZPKdgtJiF1PFJFbd1Bl3amSU
B5tUfAi+uoTSBtoZijYjftkPvT7LsOg/ZZV/j7MxXZuOvI6dpJnK9sc1FQBweBenT/k8pGQ766J4
Mgw+qbal/8wiwUFW3nizRKyurmymjVVQEel5QwMckY33ayndbke7c3KXTcpe5bWXHAQGmr1rFp9m
BfI5bG66Bd1FEdvLyvpsmTk81ZD+WGRniskoc9bf6H2viKdNKt9yyh52rF7MpvNiHOEaDwz5gcry
Aed2Oty57Lh65sNzjo3OZ3XvveYcgzpJGeaYWZAVRvsF01H2CA1qepZxbR2UTt3ANhYPZnppf/UW
B9trAlG8YxvgBEuYGOfZjuB/JKbLRkAN3yJPGyua061nw6lv6noVuiDDe1CIXoV7dQQfdmiZ527s
hUQu6IvuCLo0u0vzNrrv8yY8WJKCt5XFf9wPhWkwFC5yqD9QWrYZGRYPSWkO10luj8ea8qEnDVUW
WllRThb7hEIe+9SN3yPL8azVokJySGPuEUbKaKNeTOfoS6f8tKOORuyqT+1vI3VowyqDCrGfQvIN
sMxaj21zq/ZWknCSYgCuNwM+1EAUND6aVXKXdHJBZ1+G77c21yM8cDyvJkoGkER4qo+9iZA8mGZ3
SsPIw2HNh7u4dIUnHWLimsMWJEjwTwRvbfY7KUDzL403RgdvTB3sMjRBQ5KIZeAM2F3zG8xyLJIl
cPQ4UaNlua/oP9U9Y3o8TlGZrcOqDt9Uv6Rr2lEp5hKFeWRgmb26uBrVqmnyD21gSW4qWTOLUz96
qyy3fZnIL+gY7FdBeDwnPki3cnQ9ureF/xIWmU2Nvad2HZPyo0+b4wVfmprRGyzzxVli825w6vBq
WQkCGA0K81McumbA5Dz8niCc381uma4XDR/MT+bsgWbY7ouiH6mnXqtu8o3Bj9F9M2JRxxtb+0W6
70ttVtupHHszkIxq+hFb062Coc06p9lhhGgaOpu8uXgYTTuNg4aKevN76edTvmU7OIS7cmlUuQtd
AvwrB6xqdYlJOu0zp/PTF3iPjrWKdG5+70b64LfanCK9iRJ2ZFiCKNS6sKTweS+c+NQ61L34WBrD
64PZXqSEMlUMfWCEmZiOXgKiGa+Uujdp2pWpabk75LYIRZT6nylgA8/OsqSYrvjE4TE8J2MlssBl
ACU3qNHiQgEj1fUMworpGLtTWB1LGi3eyoLqGPQiZ/4sRgT1FQMVMLON3c3fBjM1FjwEnfNKv7cv
j5mM+59F3eknSxex85xmIRPfkkb9YS0Le4kPrWFAxynAnMynOOUcFrAjyB8xLaqVkYQvVA60OxMP
K5NgYazDrj+7JNLxsFT0usPvDYa+Je05IrSiatHLX0039OO24Qi/tkjUvzpj0hK1SdOfItbLGgGK
EubGp3uYy2nmf6yVXAmSlrvIdY5tyVkDX7J5MgaP5wWfB/ws4wcFR+O5EUZ938MKXJv5gKJVufYe
Fwj2Gj0+ZVxeVW+up4jAk8nr7az5VooU+8/d0N21nrcPy0LVvJYCQtt0uzryjjYcsECBMwFLKaw7
8t+vSO7rcol3rEC0Jbcn2U8nLzYORS1P+Zy/TlPzxa0a+Dmh/uY21qczNitQKTsLoApK3osy4/GF
dWiH2LM3PQ6dXotlGRMKbIWJwq7QBm8AsP5QldVuwZW3Gr3lNdPcNhTCoZ3L5TNP2nOVZRdWSYTp
9ieu/V3liDsh6qDI66eqyR9Kxy9Xvil2k+fsEhkPHwPPhlURhwy7Je5r7GyrrOzEdSzDn7GYniny
u5MWF4lfPtQ2fazSbjdV7L+1FC6uYYbCgenDYht13YOquY7GZS/Nhugm8q9uiAOm8bfZxBg76FXk
/xhqrFGN6wfxkr8SNuhXuTvyyMyREzNK5ChUoB2uPLvu/J54cu8Id30jZjgVz93M2uQgb0Tff7Yj
P/FinaEm3VFagYTW3bowLPabNcSdvtl27UTKWd71Hbxo1/SuUWWz7jvDxRXKfhKy3bgkkJtxBlY3
AatGrbs0wHdQbLiO7GJPi9ZW19T6yVy/UyVXYw/Mj9PUb0SiMEdCM+NhadjriQF7MGF62w1zAwV3
hrWnS6r7rYkxeqUoxJMubYt+u65Ubqxsae8QItGMdXtvxGnzZqkR1rMj2ruBZkxnFETtwtmpzvky
xKhUjDXIAB4F5uGAEyTQ8yx/Tly2hmZWXhC3ol0GQXhYkoO5qJPbxTTNZ99Lx2weYxFttKTtUUAY
Tz1O/LfsAGLDk1+okwaRfJcaaUk6n9Q4L8CbT8uNDDUZY8fckpBFH5rVmw71D8jHbFBcb1hzGsbn
Gw/5eukYSXm9JR9smdbXxEyBVGClX5lme61remln3xgeaB3xD37lfumMlI+s0ydfpiGQaPOAEmfu
4K30kBIHcJ9gx7eFEe79xZ4+bWOOLw0A0yNGkfswKffaRFUUzAwumeEeGmVU+2RaDi09SliKjQ+H
tX6Pf2JcFcq6MJR4KGdKuFvqPBBCU7pKTYU7u75itui+kEJw1lMLanTo7J0OJ7opu4xW1OQL1qZu
284Yd7Dj8v9E3XpW80M3Jq+VNT0WSpz8qcPCZ1cxF3e4qyfbvlrSuGA2pZ/RY7QBAOxp1uYVRNfB
KeoH39HHIenOI42YdEIy0wn8uJx2TaUuqFPLRpn42Jro5Il2X80TwqhbbvUAwsWdn2tt/cySaS+d
5rGJw9c89x4d17lGWXuWeXyf+VAWxwV1Sy83//MA80XP3zyEbI1lUmTq4PftvpsAcDTibHC7oksQ
OOyyCyOXa55m6Vap5FqN1ldnLoJlSPCEIsMn9NSsAEh+WKJ5jLRVrF0h79Is3zAl3dqZBTwHmJwp
i8CKF+PsmeVzv5hfsTKbqzIfg9iYk+BWt8QlO8XHzsGm2PLGI4W8pudZr7ycnrR4GghB8rmwLi1n
TKVwrLnXSdDzLKyYQiWJ6zzKpqf2cLZWCg7kvs+Mfj23YH3qGoWnrwe58mv7xeisQ4k1dmO2i4SG
NuqDP4G9MFr7u6n4ErObHd6A3GNlxrcaCuOWajbvSGubyUOxe8kr8VTGg0EWc8QLM1FZ2tmuz5QT
5vmD295crTZFbZFtL6g1WDgHNX4boypcl2N9GbzJOCaTsSGtc7tU/C9dXn7MbRnILl2eFnSyW70s
tibJ4kRNS7OtJ2KZxFLe3H7U/JXTO1bLS5Gz3kgPF5SFzZQeGWCI4NmroJ+79Ls9yq92n+90Z5x0
W32GWJY2M/Z+HlMb4fHxgmbst7WXkaH2rAXaIyST9m+SdDQ+tZVkcam9A++ft+KV1zSpf+Rzd1Jm
SFTKu5msGweYA4QAwiPEpGZq6S9m6suVW3TGCq5ydwrHjoL6fjYO9PaChQmtqtx7aVZC8vNSMyjN
OmXPGt148vjOnQpq0TLUAaI0IBwHKLUu6xI/WdPseixsZUCbLT13nTm/0j0wH5krud+opM6eadS8
wqXV2Mva4mkZ6DGh9oN+8Di0zwU2JM5ZvYeaXkoL4CD7Y5Pa+K9ly2AEEGlsbQqnUk+0q7ADiDjz
3e5FrrooAlTpe9UPOInL2agT93WMXB+lPB53/eTQwuEV+DQ1CIu1irMeGuKtCiYa8/gR+dX7zMx8
3rfCuVA4GW9h6mVXLFLJDzBQsg8cv4Ph4vnGehC37ilmKfG6j0LQzVT9HkoVI+ExddKHZGAECMfV
xmSJy65bRVZhn6FIpUf6h5K1mJomKClYvA+VN269yZ2vbVb1T33fuXdwr4pLm/nv9F4i0jL1+xHm
NMnSMtFzvPEibx1lXKOV31fnlqfgTjCHowEm855aXaYbkx7Na18aUM/tfAb+1zZBbSD+hqY73jF6
9171CImUbtmBQ5Suu4s3jfIESBNrUgpK4qH2oyLISGqunZC5EW2Hw1uiY/tUAvF9QBwgLODHTnYh
UpI8G1HG9jc0zalZZzeQO1es/MZ0rCIRUKm3mavwp5RDuxnTyf46g209Q8mt1wN291NctAndwbTZ
QU3HzxdDFJsKjHTc+0dSGtGOyJPcN0DbL24IwiZPzB9D18gt1ocem1+sntN5du4a32qepsU2At1N
bM8K6xC7S0j9ufo+thZTXx4kx27x+aJhSAWxCUz5xLhleGzd4qZqyHRudnjFmzKYb9/UkYm/AYJ3
FcXsmkifg7fX+mwWtiPUzxJ3sKo2yuVyuJexrfVwMUWTWFPQeEuWkq/ooY70K834ztk0OsNTmU+A
ujZ4tHN877NhXboWGMi9lynrrRcFFonboBajhKiix0Los+UKHq7F1B3MOBqxetC0vOvtRr2V2nU4
bDEFEOFUFDxiqo3HT89GNHa2yNP21rLy5lzDjd4wnegC2onMTaWbYUPeSW8sGsB3A52WW8v3pj2c
e7Yny7hpHU2HX+wE1QSdNCtKiQSTCnq+nT5AJ1Rn7H5qJYbwvpluZGLyCORO/XkHNhquGwHZW5k3
X1dWjzve6nxklldD/A2f9DhTER1N6hBqQtpj32zSfoouaTe/C7X88BJi59qgZGd0emNDkbZzjFH4
Rbs8qoxDju2Yx4iaNFLR0XieI90H8M7c7TyTQRjpBz6Crmkvda+m3ZAv+SnGMUNyjTSwoR3nS+jj
OuR+3kWmS5ELo2o4496woTFN458Uz6HNJli73ZYBns+Jwo56Qid+vGaC4p16u1Rr1zXGS1vIehsS
xT30lUs1cREyWS6X2bgOxcYDygQ6pzICSRBl5brLVzpzufLEbMKodbyttggNMsMYinURew+uEKfW
BWWpSKzy8wBO0TiIWq6jZlX5VRXUyjxQsy3P3MozC6YkYoYPiDlpLO7aur7OCTWQsWf220jM/rHx
pxvzvdfpWwdH0ll1dTQdqI7/WledB/q9z8CFWOOmA326mzV0PdFFFEqbTkEaqvtM9FJuSRpgbE0U
sHrwv4d4Uc1dAxWb0aUXyDZ6HU3mCVJP2aZt9AeANcEUd6SbmETZnvsdINXs6Q2OHlbr0dxWBTLE
WFrOF12UzTa8WTxndAIiVc4VqVNf6TjrAk6VRcARYzi52IbXDgAitkSuS2EXAywYqnpdWFyYkZmF
uAxCpDuIcCcOap+mnf1sKXmKFY9mCkfyazprdUn88I7GCo4TrT2+O8zGD77G2LSqRofppU2p662b
+sUdeQpSyvpQ92ZyVgZt4zi6/O1o4s5WwjXfwXSXhzozoZaXjbzwiE/XbqO6PceYHNZyPKyQWPI1
qRB7o1vpwlJxbxUc1vxlQV7ddJ7SZ3Tw4i6dJ81BJy2/GmE4PTDodyGA+2767vZltqmVFR5C3vym
q+dl09i9mCgK5z8OgMmOtgnHw2wxNvu1m94sWozmo8IwX1QzsFgajrdJinJ4Kmm4OnEWrzdVS5Q6
Mmg0pOaqwRpR+gdaHizCX0uKsJlSG02exq9JgBUqvBrebGGYal71kC0HHWbOeoQcB8y8Jalk2zDi
p/zTJnS1ZrngeiPasgjnakW1eUdvoclzCUL6UTZleuM7Yg4PMu3LVxtGRMA0MgJM2xpHmJakebB6
IEJULxm+LCb5FkmUWK7DtBJsFnFLTHjlAj07amW5yxcuhxTa6nJL9aQECVNaMVb2yBY05vZYuSNX
imCj3FkfhaD02ektRGeHWRz30703j/R1qUJthwy9PoUjufZV7d1TZlVcRetcCWXk3WphCBr4CeVn
4CVf+tx6sRRmi66MOchXLvs/3cDELVueElwSqoUb6EBndHrvtbmZZWjdZQuzbKFV4MopD/5QbsRc
v8tU7dPQuXe0+qA04CtbKZctLjQcksT9XSzm76JexDYVXbEJheTY0XVf42jC0A6fh95wDnmNCX24
ndx77rn2Anm+P7cs8fsitbqgJkiyj5to3ng1yfcokYZ5T1t+dgS8eXET/eY0+tNgzMiJbdJP5WJ2
j2JC4Gj6KNJr8HdkBHr7rh6o4FrRSK+wDVnTSiTTabCHaQtS3X8LOz2/ubQJxitHGRcqby5DngiG
6NjcIkVlPAXwT96oXqXvnSory7c58cM8c1nh2ojR8dy8l55uAjucdvU4HyWtQWwaAgTds5ZCfTSa
dTSLzYDzFKDf4WlqcVDNKiiy5dGrAROiwG8BXZMzMqsLqAKbvS9RbDftid0lycPUdgECeADKIKhc
rsUUJM9UJgc5u1eZ+F/81jylWCxrYWPLTo9RI/ZqKZ5nYaptjrmKkPV+qHhe+slDZwzPY1y/tOWw
biu1R1PdxvQ9D8ghfjEeoy4J8tjb4sP80TMg6Gjt1V53XxqL+2Hb9E7iDcgtFlvoC4HdGJsqajdd
pZe3VBb7BaqvG7twO27sTLAPuXFqG+7e0j850toW4QiMYFQkHGcsj929AlDvu8VrjV8lTtp3OljJ
YHE0vh1tluhIqhU/VU3DOK1kuJnex4IUeUYtB6V1dWtjR8SUe9S+9xLWZGhhRedi4CpaAj9rKPpk
qJ/SPypR/j2b9U1KDHw4MqPie+HUzXUu/G4/2VXAqnGc7Kn+MjnOsaCJMx6ng4hZ1ZNwPkSRE8QV
FR0C1ALi7rmvyh0HU67V0DmXhOkQDNZzDK6cnzSLqvc6bYMohYTtJ0FR1vdMQ79Ig8egili0Te9c
uOVj2SEg4alBWqGNmAaTrawspgIWX8awTqV3nmW3iz3ql4b83nFqEqMARbGrbGSvtoaflWc+yovv
hs9937LL+OZM9rlLki1hynsxiVOTDlnQ5d2zF+b3WsWoyzN/Ceozhx3fHumViM4RBXxQOIonMpmX
XKN+/Q1ObQcLZgha/ExSZpPzEMV0TS3+BwlhwmpE91k80EeN/WynG8dZbPwY8xkDzaUDs+4P6mIM
9QlUUABNd+MZ1aEMOfYP3GP+zOBvVU/g5ljlH+o8Ojtj+jF1w72OyoQRQn+0QXzHlqseEdbBlNd5
UIVDv/Fc70JJK3Fk4yZg0o5aVuP84GQ2srabsSD06T0L/kPu9ZeWLeViZggINtIa7z4bCby6fn8i
C/4IJ2BYtXI81XlHRBghFjLBLqHPsxbWaS4G3MoTZbXITvd4cs+CmsC1F02POBie4jwMZGpDUyGe
XzrdtBmcNl/1Pk/T0MA/G9MbtO0Tc5/EBKsdrivOthsvFR+OCkHKZMN7JYbXVvDoxEOxBFknT8LW
Mojy9rs5Dawuw885ng/tlB5E5QdzmbyPsXxgYvRiu6VCeR8+cmc8LZnyD8wingVPrZrZIDNOQnLx
Vz3qYzwSQk69e+2n+0iFPC4Z9liJj5Ml9LfSah8nF1HBnnwgGcl8aoR1cLPihrN9UYtxJ232yZWx
YDWLxBMoSfjzxBVxC12msfiR0iE8N/auno0734s//W401uguh1Bw8Lsd5Sre+mRUd5xNAsfMTm4e
n0J/fsy85nEwGebFbncs6+7K+vdRJQAGPEu95FE87wq7Z/8k4WgwFYTxWt7JNju3BC93obG8McFe
TcV8IrJ6R2B+4VwRmmcC/cmTFXEON8DrXJeFqdykKqilerSHpyUpnrN0mtcx1JtNZhqRxsnacuwC
WHyQPmkoy8z0mVbrcZX7y7Vu6bdUHfcF90d+6HQjd9EsFIFhp973jbRe9G0uCL8Lhd5SvaYZtgcj
NGNdtocSwUe1VP5PbGe/GPTJLlx0/nJKTMe62K7br7O+y5ttBQJjY7XtbQukvC2DZIbITX4jOeXx
U0Hr9tfMsdP7XDeoPpmvG2x/oRkMSWI/jjpx7x0ZEzTWiR9RAp2ZP8bRR4kh/jfwIAoxCEUh5byN
GX/N4zls92EC8pMgVjS8G1OjWSGnarqHlFJPpLXVwGIFpgaCR/KVgiXYIkXZPjRMD/dVZssnJ/GX
N8jHFD4Vo7oafmPR35BzYvaTaAm6UZgg6fL5HunQeQ+N2PyYUJL31XRzZLtkOulBMMN1yhgu3yQR
HCzMu8U2lMn02PDNbG6Y7E1YY/zEnj9uyi5KPv1GEhDsloF0Tj+vmao77MepzvfSfj65w+xsGSfY
bOxC/5E2ADgkZse5MWdzkeCot52thUrCg32cLrgHCfVr1+M7gsb8mpfhTMvPKI+jO6nPmILXLY7s
+TnKBrFSipqPSeTzC6EFrHhO9COiHyOotE7wR04sAPCX631nl8NR3Vp8pqT7Ds74Q/Zuf5egHmws
PFDPQyHMYSWqboRFklUHvQzZU+sirNZTgiiDrhosrWWtZeWW64xRilmg/IQ8KBlKIqC6cvlaMhuk
isP3p8NsdPmu7nqeP+Yit1I19amp2pIbiEdbE5mBqKxrhea+nZHdHn1zyU5J7+4wJjwwGnIe42Jh
HwwWo9uYuHqCWZXlZmS3/TZ3M71qRN43dteXVA65rP9ulCOoJ3rc9Eioge0gNY0OYkOThOoSVtK4
UhJeeSs5znCM3YT66bga8ztbT4zMShGdRDtPrB1TeFtNcFysSPcP1wSbIjWkVnoKY5FStiw/mtZu
tug/3TbKvHzH3slfG9ItCMtXLOwDpf5Xc5RVwhXQMWzKKGE+0jvgP/l9RgS8G6ru+2KF1KFgECy2
jZyGO1WbBcc1jw6NYbGH3Tj5eFmJrc4c8aXYLaJre7YFKcP0Nqargj5uR1zCdhbHjlDqUWR1js21
WWC9eHGdjdsCJuQeZM7YBn6Uhuz97VY8W3Vk14E7O5gBfRMFAPuxfwewndRDrQ3NjrHX1zmjBgPD
W//F6qxin41JDIwTt+Hc9+4Fz2PF32l41zrsZOBikOYz1QW2u7SyV/+2lDh26sFCSvBtjXdeRaYd
8rwOOUpUeWh98b3Ui784UtIFAcaKLlzp3Tos/q2PrcZqGEVuohGDFeMNWrWYjfWNefUa2fW7f8uK
LAX0iFBRp0CAV3HCa6011/i8ppI4fo1C4Fbbv3mF/r877/dE2uH7//5ftsCS9c/deS/t8Ks5729/
4h/mPOc3U7qu9KTixMq2Bwfe73k1V/0mSH9hBcFFJjzTxxL1D3OeY/5GVyeF1+Q3OZe7NydbVw19
TM7NEb/xZxQVzr//pd7/lTlP+ngAnVtwTWFn+xW3UHn9KMREv8FSlOZ7l9/EKdzoz705o5784ZP5
b+x5f87G4fG6vZZFUQ3vWGJH/CVujOEXWG+TORtgfF2QhV5yP9pSbZ1MDLsBetpTllacENp4+Qu3
3n9xl91emdck5Od7Sv1asKdmh02yje01i5DPKxfXbs1w4F+/vduP/5+h1d/fnsP7A0poSvtXtkMh
ht7JKl4kcdUTvWgYAcZL9ldh7V+6kf/ry/ySTLdGqiNqn5eZ2jG5DiUGi6lpjedaGDjIefYMu2qW
KLtxzuMKSu8bWKUHUG3RX1gTf6El/OMnEeDDlRCuJ7m2/+jZm3LKUtTE9zmtzTXJwHV1MdaMBdfu
zuJX+BnT1lrbK6TpdR+oB86V6+IrA60jo/PDXxU0/rffMVbTf/w0t9//Q0qXgpzEA0bmbMYpqjjM
u2fjhob7n33H0uRWxRbp8wXjuFW/BJSF0NMUAtPcYDV3t4ad59ea1ZDqbjC1//qlfn0/dBxYANgx
8LrKJTT7y6crnC5iZ50CJ8H8t2oym2+07//KMuvcnMN/umx5HSk52XPNuhjWfq2HMAc6A1mrFuhx
cxpiatHxAtxu0N1KxHFY7sQ4xPGuThzx1eEAskCHDJ36A6MgZO6VNFU/Yqs0Q3aL0wS+ZFZxCEgk
pKnnIRsboi8rBmriDp5xFq0T8qkJFp+YFKYpOstlkbJld2rzhJklJ82cbV5J3dgD0RMMNEJrEyE1
JUgDliS31aXQfDKHNCMmltGVcVW305bvnlMbbWUFJThJVlS4y3XnR7OFz0uOIsA4qF/k1GMXacdG
KGp8jT7fJ7dfd3WWdP4+buc6faLhvEbWmRp8nKppONFxTvRfCeGEIVa0IfLxvFgu8zjtjlg2DJz9
34pyEfgEptp6J0kUwr/NCXpt6BOjrNMoauNVWcqrAnwFc9BGZZfueiGSFguVirrtQluSvTaLlj5F
Q1b0taQxe4DaKix4op1ibhWHzpc5BvlFJ0fSH+YiL4Z9tBjGJV9klTER7tV3Uc21dUfXDRoALOLe
pqo9xL4Z51bCYGYwjUsiLNXs6DVB/pm8XH33zRTRcyf9WZ0ioDF+4EtNhMRwVGPiOu7zTyd10Jjb
Ylz0tkxm/D0ZgsGCuNOUG8ZHpXEzc1v3dmsn4crztLpvaMS5ZzIqH1rom19d7pFqned9/uiPMTjs
Cfaku0oypyaeBzh6DBxDdz/j2aGRx3WpfUK5g7sJfjaenjPi3YAOvGmhMimWim5Rq2mt1Vjb+TfW
T/TdyRqb90SUfbHuYjvGumMoEM3KFN8MpgvXSDA/WnHDkuWK4VTKTS2jiK14H+Xvwi8BGg7OTE3c
BJTgZ0ZO9YLyH36Lorq7Z99NVRfB7Khd23IY7yZdl2/4+3jARnUU3SWOA5ZVlpl66PDiLyun7EiN
yMQYn2YGUd+nrk5qNO5prhjpGi1QV8+I35ZmDtOgMLuKGBbo0HglrDa/4kzrMw7sqgcMNyYY3Kgf
e7CBu5ILcfR0dSJnZtg7Ej5rbYzAQWSb3QtBLv/QDl5Lfg00dUQMyXRZF0zIdokuRAZ/dTQfdFwM
1AQBi8PiSpNGvCKpSf4040K/g5eZUDKUS2NvGjnCjSAdMwATt5zv0hKjear8wrwYDNQ+7NqhD4HL
TN1BCykZaPX91K8HmZsfng/rigawRNZEWWrx6Icj92VYi+onw0nvs180kxW/rdKbDcRK78qw1i9c
UhiiI5KhAZbJaeYuS2tMcTworwR/+JhSBIDHjmeIhYrE18ChWd88YAyeLqFbiHzteE7/RY+qYFKn
ezdIuGIeixKvOE6xtvhR0nFFb2rqZFy3GqMIHw54DEqRGtvbiyYtTq4l4C0pkeYuDBtubkbGdZNx
wCXmjluGfj2mL1NXrJGqmWpAnm9iQmQ6G9Z2XFcfxL4lTwHLHe9nC7mdZhjV/DBNAxuw59i4RrVh
zWd3APpxTrKm71Z5zFFtKxO5ZFvygr6g2YTZwKbxQmqwsMza1QqWpjs/QLWjbioZKs1cqKibkMr7
zlXHsKvbljB001JuyMlB7MRCtvBskXF85eQ0EEklpv4Ud8JEZuscM16Hyejg+iRylm/iKm2XS00A
+H4hfmqTArVyiOIlabsIz8XGtXCWo1ow/72Jyy7KCUV06d4EnkTyDBXB2Qvcv3xhJpD2IPJE3a0J
KiquZjSbp7FJ8apkiYHoUpql6e08dDMeg61nED0urHnc2X6EKUf0TjitI12Rg5wiO+43sxqA/1IR
ygrUyZoaR80ozsRMT4fplgGunDZZYg4NUowiUJW5cqW7OJ8evbZOELBC13ZOtPDHExNKPePlH+Nc
7UvB+Clwltm9/w/2zmy5cSTZtl+EYwAC4ysAkiKpeZZeYFJKwjzP+PqzoHOHFJVXNPXztWqrquzK
VBDBQISHu++1R3WAAV+ao9BXoZxwD5zziIYKpeDDrzO9UKU96lu9djKstmbE++yosVKXdwSYgbay
wr4/lzEmN1YYWaTWCsUDXZa4w9ryKoVDTKFhSeq53IZBxRky4LVTHX0MrZOBnpLExDI7XZVFrLa3
Bgn1wePgFA/6iP71hBrJaF9Lhs+EQUmoxnWoAmRxKRb4g8P7pRcub043w6AL/R7FeiSkFb1RQnZo
WcTiW7Hb+IxtNbZJdtHYo01qcSKXwXyjmCUsT7v39RtavTS6i301J2icqtrDOdU2HNDKus6PUNM6
PrWsfvgom8SkaT6LMUPGojjnLg07tt2YUa01u1SxQ427ebaUqHi2xeLbVB+4pafwSFXjsW0ReJxK
odQU7GQg+2gv1MRpJXANpgpktsm6pgX6+TOq+v9X1i9XViRW/+8r6/17/j537+kXyIqq8Wf+96XV
/i9LNoyFYQLhEmQpoen/urSa4r+EZsI1sQmCiUv/urQq+n9xBeDncNdiXdOm8n/urDIyNMvgz9go
JC1DhTrymzur+jVk1XVD5zptQHJRddlUuFV/DfVloAWZVEy+d3+BBNl5e46cy8i5CJzz0Dm/fN/c
7T4e33Y3f03SP26v2oJk+7/3u++jHsT+M/uenmEu4D1Xzv1V4dwinnEe+cXr+ykJm+XX75vV08PL
+f7+/PTl7uPmbv92NTjHPseRj3Fw/6NDaJTmhIfH/E+RX+vw6ufn/MQZ/fScB3o9ddRaVV+es3Ae
768yp3Ce7x/v96/vZNKcR/73nDmzc/t6cb29eL7dBs722rncXl9vT8+vr0/d89Xp5nq7ub7eLf+2
2u1W++eb81N3d7Nzn27O3Zub/cWVu/vY35zvrrz9/uPI59eXi9EPn/9QmmcZ5COljs9/9nz2eLU7
OXu+eN4/Pm42t/uzx8BZnV6frja709X19cX1xfpi+Yi7q5ur/c3qfHfkDvd5efrpsxzggAo6qsqG
AgBz+bosG+by9fX2/TJwbslDMI3X77cRc0k1jX8tlr9v3m/fmd7bcVnND/zOh9K5fAqdj5en84+3
p5er0Nm9XLG6ni4/WF1XNx/3H2/Eofx1f/VxX/FCPF6dnj69vO0/bkLn6u3I/IqvCsFv78GhhTMA
FRJdCEk8b33mnZx5yz/XjrPartcb13GdlcsvnBPvxPt5YYplsn6aTMF//+uGX6K5Tqn0+h5PyDK8
evvYv15kPO8rFCrn+py5yp3Tp939y+XL+ZFvcnmrfhr7ILvQDhpFhImHloyTyniI5OcguYyoJdFU
7BTy/c+P+mlkcDgc6T3DRDyrCEscXP4xKOxSQgjfm8vqLBpOu0acZNbg9NpHZWYr5NbP8/gSSWKV
99da/6BpmH5pO2l+mZK7gUpIdxuI6PznT/XPffd/0pHk0WTAHF+/ABDRuWzSTMtqvn0FxOhcR87r
6+XL6eXL0+X5243s3L8de50PMP3/s9z+HvRgKuawrmhlZdBGpqNYfzDNiShqP043lh04detDYtwr
7ZHk1rcjhqwIl0NbEcpypFkHm+AEdIeEZAWiowoaD8n8DFM8GwJvavv5z8/zejiWadLIuah7OSNV
8GYHa6vuh7YuWjSOwKz7s2aYxEuvDep1HUfZ5X8wlKEgCudgXxLMX79BspORbPex5aVVO9/oc9DG
7kQKhB77Obv7eazlY/+9hpfH0kkpk+Mm5Uqw8HUsE0Bcp9Wm6dFErF/Yje6vMLNJjyzKf41i8J5A
xREEFvLBptDX6DBIyppUYjp8HQfT3OSI+ryfn+XbKlwexrAIfcjUo0wQBw9T6hEa3wlwg9qMxjok
x/0wzGkg3BwiyC7KapV7rt/GXpVYCFoNy/4T59SAnJ8/xz+f1ibFiVyajnPj4GnNLqy0pKD9AIGe
QTqJXqShmVv3l6NY5BxB4ZHAkw0y9QeRTqOHOF35nfC6po42iTWrDv264ea3o2gIB+DhkZNE4n6Y
4AxoRxtCw0SbU4ECqe2cnFpo/84TntILuWmF0iZEL8W0xaFligEJJdaXhi+0u/YurBTbJU/PZT3g
wvPzA6nLVvRlxR+MdfB22ZByM/J8ozfVMaTuBCWQ6VZNe9J1/jY2m1UqZQ8FaLKqN1240Cess5VU
GWtl7E4U+qTpZ17p4/wiDM0jFU1HYQ88RCh3Y/zLjQAxnw1niOOFBDMx/sGuGir2sNRkOw/H1wbR
Aoifq1gDmA2a2m/61c8zs7wd3yZGyBAFiN1Rzx1MjKz4gvZ8JkbkcbFuLfEoLHocoxjJy88jfXtB
lq9AY2HxYLLNXeXrpsPVP0tFIUbPFxmFUl2TTyVdmEdekOWCcfg8vBpcP3gWClnLp/grEil8+sDH
irROZPUm7ULRsE6HXj03JmTlJUZK25+f6tvKomzFjUqmcsaNR4c19XXAqJVAXij15Cmn9aV+0d3n
Z/Wj/abRme20D7gO3U+X83n4Mn9El/bOXwFsORIAfdbI/n7mw49w8MzDiBFrOvARintxI1+bF9p5
8WFsgp24GmizuLRoTb6TL2MaFLbNibgQt9qRrf5w1g8/wcEe3IcCWQkt6l5QxXjk4mMWaGtVH3YF
io2fJ/xwGfF6CAFIxFZsizhHPliwUqyXctu0g4fLt+Qo1lzfkLaXH4+M8o9h6OpmSxCsVM6VgzkN
SuEraHQnTwuzLf0ggzf1yqNFrx5JatT7Ne1RCSKFO6EMm5GKRGffmRkKwhJLesmaHRNNp109zsO6
0wFHhfu0Hk4yrfEy6UwlLarItB+g3BTxi43Sc8LgaHhSlKcReqVfbpVp2szym8oXKEsPpkgdwOMr
k76rJHor2pI0brrWaeY8slP+47kpOBsaJS587KxDyEgRa3Y6+zxuVsz265gE2nORpUc2nX8MQgSn
CdJ6pmpCGPn6zsSKAaKFVhZPmzIZ/5z+CmXMeMTi/N+DEB3APzGW3MbXQdAf1I2kNYNHU/3k2AlF
h7S14v/gUZgvZcmgKORmDgJvLAB131TjAVFcI051qrvUxTrryC5zeLFj0cPWNdhhLFXQKbO8f3/t
aogbDSWs+sEbk2Rx8khpzqEGdzYCodgU4DjcZBrVIxaphxerz0GpHDB/Mu+AefBS+0FWpMjQB69v
rGJn1vVLBR00cudUQpbRVPTGKYA1vNTvlN+vQksxifFpwyAC/9x0/3peXWRSniU5s6oLhL215Hs0
PqlHNs5/rRD2EroseMjl2nQwq2Di5bmWevAngbmO9bTbKZzxx5DZh5vjMo/aknwzARlr1mFzhZRi
iVg02eDFmiqoqFAdrbBAuuyHydol/uLHl4zZusGkh98ilFUzFM0TDqYnWo/3GIVt04nT7LYccK/X
lCM2XJ/B3N+nx/LxAFFxG+A+ACH5YG0Fakf3FKelp1DXpkmxrfNXfVTKizqiHcPxE//awPvpZOY2
zDVeCZqrZqTH25WNVKVwNav5n58332VhHXwiUNA6jXLE0nyqgy2ell4DDUzXeXSaIWqYBLIOejPX
aTcce32XH/V1KHYGE4KTzTdE3H7w+uqlFZTUzjqvjyxkJPgiOy10RLrKqF+h84pOZyGfIPK8pqwx
HolVvj2nIsvWAnIy+Mey0L+uP6gatQXQA+4zVeoAbCUm6y4N1SnWkliEKaufp/XbOlxaFWSkcjCx
FAZdXoe/XioZNJFIqad5U1xdpFL7WArKeL45PVMzlo+8wd82D0jg1NrpneLvEMYOoj0JVB7ybjPx
/NhsV/KEdi7v5m5rtE1/3SDO5oAZ0g0Ia2v982N+2ys/R14iEqaXtX0wciohqK8bO/GMiQqnKpWn
dVcGLkzvZ8AsJ3mRB0e+x2/7CCMSQkMrt9mzoJt9ndhINCN5dYONqqplCpdL8XouUu/n5zr4+ozl
vr60SfFSCP467JTKKBRhUj9TtFJiXZxmVpQ210ZmjGIxA4OLUYRjUh45Aw6WKIOaZLlksYxJSf4w
2sr1MqA5ssbLoyybPxHywQ11PorrAKbEy88PeDCNy1g6vXWkIzhrNE7Ur9PYcy3w4WNnXttGypUf
l/6CIy5/92V9jgKoTBOqQQhCAuTrKP5M4bkEMOIJ2GCbWQnjlxrA5m/njfVgyzbnPa077GIHr3Y0
VoFRzMwbvZ6IzTLR5A8I98p03dVVcyT6PrwAkPSg5RAY4NJIJ/NIBwtwogM3rXogHpFpCWtrlhqZ
kDwQSBKsWk+1K5n2dho38mqajYtyqPMnzLylHqxLN8UrjHpQsKgRAqznDE+aV7Tdefxu5VJ9hr1J
PqxChOvYb2mRir3KiIC92eNp2mAxESf21S+XAWE3ND2TqJsclSIfxG0SYNW6BtUMECAM19ZMisNX
kuHI23SwS4CKZpQFeShALULvO1gGQVBU8HBBgfdDlV+rNOs/V5LVPyn09C9kkGmhjWvG7S+fjS/K
oi7G+qNKphyGVBUiEXq6+KLEHNuAfKGpUa/2j8Q133YKwbbLDRvzBJNN6VtMOtlVP0k1Ho42fRNO
prUjpAWuS5bbypX0rJBY0H8XbbMEFUXnBIXwyIx+e7KWuWtnPc880o3Vaohx4aJrvTjy8iqCt/Ov
8/pzGEPh0cBWkks4tBlO0GL4/cIpqEYUxahug3OQ8kBM+mreKYNV3lS4IVJsj4J1043hqrWa0VEA
j2zMqglOgHIpD7/9TpfInCuGZqgcN9ZBFJlZrRZlMcJlG3LUSRTrwzqWanHkyb9tjswvqUkiVdYq
l5llYv46vJE+R1lWMUpc69ENZkbh5RAjav39s7A1LqkTjX7KpfL89yhSg/JZ1BoWu5GKwqaTug0q
3/w/WCtEO6qqEHWqxMZfR0nCQpfS0k6J6XvYNeOgevTkTP/Js/AkpLUYiD7Nr6PMkCorYtaU/UpJ
PwohDytQJmFyZJhvGwlfDBBQjW+GbBOX2a/DEBNgb7gMkzaFdIV1Lmq/aKYzpQ3bDTnHZGtGiIB+
/p6+HcvLoBqhMVlTbL4/bW//Wg1z1AYFwJHUsywsUZVklE+0BKk0rWPZr7csNhDiY2K5pcP2MKGW
0Fqiq/YYemSKuYYpOaiveE6T0vvtI7EWIMwphPKazqH5dR6hS2k025FkzpGpPJYDVw6sJ5tINVa2
3qri/efhvn9tKqUJSOiC1Cfa9YM1mCq10RCKMFyBWqlml9DX0zChfymhxG3wPoUwx1e7+e2wy3tM
rz11HhL58rJ1//XFxaBaaKdM0dPKACBXhgIkeoMTMPK+rp50R2HPir0gy+ojWeWDiw4b57JkWI0w
Dzn6Pkvzfw081krfjnIosVMO/j4szGybmAFMqXGa3CCfKkSUiXROu1ns4UkxHHnu70cS+SQZ9ZZN
QkYmUPn63HSs1CN6Zvxv6QHu4arNYbbOMiUG8JgJ0s+lavXKkSW1fIdfDwsGBe5kcDJx7z40gbZ6
ucg0w/ddaJDSSuoSOkXjeDwyyvd3kVGYX1VBhKqypL4+mh23MZIC1YfO0c/DKex6soFtSBuMB/sF
je/PK+jbcESUqmwSijMWpcmDbS3oRk3vEJYCFJplQC7xfSpk7UStYJf+ciTWCafA59WUVXM4EhVJ
m55f1XITf8x3OS3JTtMrCaL6Olj/PNTycn/5poj0eBn4jri10b9/8DYaoHW1mf5EN1TNGmCAOvZX
RpdK0eTEiZCDM260qMrauA2ABIke2OhvA3YuHUt+hlQvP8lUD6Y1bbSaWlWqu1hBIIUuMYBGW561
90Vlab+96CxjIXukxMNf6mGT1ISuNissqGBh3JW7LpGKM1WLjt0Xvy0URmHNaxZTw3MdxtHx1OeZ
RGYPiaecVCtJk/B4CMizyjSVIu/99WpZ3gKavlT27iW6/voajFpNzZoTBDmq0e/jREXnnI/KhZnh
J/nzavn+ZAy1JGuo/pNQMw/euCAReZiCZnUz4K84juuV9jRVEqSDCuOYI0ftt01E/zrYwdJUojJB
ij1pbjD0w7pU88EBAJMd2R//9UikwjnTKczz2i3//a/tmY1qUie111yYG0Bk4rY2cR43gS7Vlt7+
B/NnsmmZHOrc7A9d8+YIZ1+1Y/5C4etrrU1llCyadKrS7n/kub7t+whXluqJoS/JfupyX59r9ifY
VDFDKWbXXIWzsDycpGV4iukE1TnPjrzG//i2yFbI5J1U6Ke6fDCPnd3XIioaDXpRa972mRyc2GZW
eD8vwH+OgsqKDYvc3beUaaPYZTHQjIs1sEZ7fJyq26yL419fhJk78u+U4slSc73/Ondj2EJTMlOW
uQmaM2nQwCvDPB1ZDP/4hjQB9R2jJ+qUnJVfR+FHz42W46aOo5v5xjdYrjoDTX9SNVQw6TDvj0ze
8hV83etZ3iQ+ZfIvhOf6wYDoUWqJ9D79GRJSFFeeGwzVBjKQ7yS6KVX+/FWZ/xiNRglZYybZKw5z
/FGfmnoVMBoSYhuFc4jwPEetjGN6CRfGsC/6QQ6OJGS4+i5P8eUpLd3k8s2ZohJsAc//Oq1tH8/q
jBsX9fuqvS0VkO4nrYjaU9p5BPCXUkfumKuN9CTyIj3DS24g9z6V1iqT5thcJ3YOzcgs2ug6iMVk
O42GKgFKo4YQutaxF+9EkN0kpV8Jx8CyB6skA9L+mjCuLV2EVOGNz6uAE0HbFnurRDLiBgibESIa
hk4CTxrVO7XSm6cMKRvsiqBEhtG1hboOzNmnk6bVtD8af/gsKbXZ8hJhYl6fWiAePC0oEyqSndn2
IMKK6Ra+hLKtw6XDosDmaSfHsvluSzY0z0z47Sap/PgU9lBA/lD4duCGjR5f0MqS5W5QDelJjblJ
sGorTIxwpsX7qOtIFTt4vhSniCfwTwqjSgLYXZsqIoY4Dp4wOi2RJAV4fjmNHIv9ZMgTtF+/s8iE
9b2FYADPn4ckBF3NHPndLRfC5KnrW8xxM47HxAlAG153RRlPAKo47h0yUtGjrloNSiEVr/K1Mo/N
W6BIeAfpQ5Pc2lYqpm2etxZA5Tm/oqMJdHaGcOK2F0WE3j9to31XGmaBG7nZ106FwuokDWZYnqoC
qwdpRgvpVi4r6VJv5vgxUEg3uW1YWB2aEuTxrhkvZoHS4rKKSE3CQ68xsmpjQp4saQgTw+LXGCAq
1eZyOIHrXI+OFWpiwK0ojJ4mxQifQF6B6aubUdW3EpiF3uvof3hv6P06JRZm0qYGfrKsV2MNx3EO
TgGE4REtYtN6iWUtVZ0kCMzMbRfhsIuRBrKhVkvbV7McsBfIokR76OupfhmmRj+Dv2M8V1S2zX0B
dGxwut6s4E51A17pttErDnLE5jrwYSu6quZX2Nwhlx1XM1bpioOIBxNec+oza9U3pdjq0RxKHtaF
Sy1dFjWMuoTBXJFYYtugLHlN1DG9tCHhv3Vhaj8gqo1HF+PhaR+UdfaslFrzQCVNuosqRfsT5DSg
ARsvrNg1SPpVK9Ps5W0YaQRiRtRr0wq/do1yu+jE6OZhL1+0NqZtbqML5RYsSa+jl7LbS2DCpekS
4EEZAdnRcGUMjXQvWEAfIXpN3xsDqZGxNvRhNxiJCG56dvjbfrKnR8DkHfjhpgN8idRlKJ1Us9rB
DU1MzbGo0rM1t8cgXhdUR3ER60OQZ6Sah/U0S83GVidp6TVN8C4VA/6+7qBp832W9tU+4DYZrXBe
0N4ms4eoakJHT04Mu6+gO46679bEbhjfwwAHixrUSFZCe+52MumkB7JJs77OeyGdYUQO9BR0W7ul
dyHfy35UQiNGvHUVWVaqrRu/DbbJXMWxRynQguSL4C5ZS3T39NtBJaJYz82cnjVmr7+nhjVeG1U+
G+AW+hrRMVOAgjVra9mDwpveSpUV3kuo3S/UoUG4GkxZH9BGkrWG26aR9TwrY3WexbyPWHtkgb2i
Zlno66xWsl0vxtF0y0aa7FWE8ZnlCfMTCm/4SK6iAvWbp5BMoNmROIS503v9tZ+DoXbCeB7vOYQM
c9M1ExCvUZHyca1Iqo6UVs3GfD1aSXwJE8KSvaHT9dtOAaLqlWIKMeBq6+68mTNcpHocAhO3VM1A
c/Edb+Ao8dIr7lDO1EyHrFJkbKhaQPPwPN+iVreAZaRh+9Q1TXM5izK4KsD1PatcxD9g71bsGmPa
kYFTstRj4STY2aQ4UbiR5ufvUVQBnqmLOQ0vKpluWOpN03QTZ3g20PYcB3/goGQf4JEt7NEIyvsT
ZVpkvWNo2Dx329+rbdfsAh3ZpQOFM77VqsZ4IYCvojUw7uGc6r/y4Y9ZfiFBJhxX1jQVL0PFS+10
SSNebcAx40nHrbN0EvxLn8HH4zWI6elC9+Ha7UWiKrJdG0XdH4ErO7ZbszS+0qs0ymub+T7TQff5
TF3GqjXopl4bGaX6lT/W/EwlkOBCW5I9JBs1i/qrMPalK6qy0sskz8P5Uhx4HgoQxk6bCeU+R1XY
UUiNOioZBu6AMLxG8qOhPlIFQW1HrTEFmrkTedb9IZhqb4exY7EZVt7fyFiL/MGJkRNhHKCGO3aq
VC+B0U9sjbHPSaJD8+VozoGWAC4Lc0zYwKy43I/9++p/zPJQpC3WeW2bZFdCBrEPdbURuVeOaRm7
CU5wl7XWtG895ofbccSSL6wTP3W7nC+O9ba49pVQ2W452IxXSLu4+tWNMt4HvYifyk/XP8FJlLvm
YgYojbXxbH86BAZJibBQfDoH6kLqn5UEPz4XlzmsBXsNMgsdCOlp8uk9GJoD0uepGGpm59OfsMuS
5C75dC20WwkHQyxucTOUK3Y+RJNQtuAd4XdY+nxSB7ouPoh6Cn+Zj7v4Iw7hAkOURxxSvYlgVl3P
RgAX0EKM2Tt4AADTtaNeDdeaUSLdY3/X731r1qcTA9nljSrRzLcKpLDAmYYOu5lW/sXZ0R/8QDhi
MXxE8sxT1FZYLJYLmdkgTFtMIgFUWA/Np3VkG4R27XV5zwNon/aSU9RjNal92k7mld3djYsXZUNd
uPakwFIE09LYo2vHOFemQ64+VKj59lo/xc9kpuoLqcHrclxcL6VQQWFMkQMzTDrefWXDuR+fVbnk
dy6qz0Ry6sVJ0/801VTVDsGoD4YG28HIAKU9lyUQbCq0stfXUomtPSCjGMNgHDu7NlVfy1YpMBVM
6rhh4keLTQefT5muYgg8bepPGyPpB9YhVBpaGj8tQunTUnzLiwj4MKohmd5Gf1Q70UwAcVUirZO+
KIonm/tX5EmcL4UHyli/gcYe2IhRA7w3J4SwUCsj5n7T5n3wPlgyCOF4xvJ2LXVZ9kjYiaKJC0I6
b5o24Y1RZkpbmCQVkX8ywurntQM+3MB670Io5kIrEd+rVv0n7nW5W1NjTGeXYwk1bpjF2E9EUSbF
u54MrOZBl7QR1BtsoyaJCTAnOxKJDQ+dxnK870BWQSpC9R+HnRtBxLOvLRwNAOMPbW4+jlUW3JrJ
WA8u6dM6CcDH1kawpcYhzfeWVFfGRUvNbd6WeTWnOzNP6QNNoo7owo1sS033UmoUiDE7sP8bUMlT
chWKEJhjDDHRCwRei7ueWFvd6ZmetG9aSJCJQ1EtgT3IKGGmCDmzbnJzmFbTZuisiA5AimS2v5Lk
SA68sC97jCASVCpP2HyW/nhCoaUqsSkR/mTvaL/JmtNamQj82E607iYlvun2Yw/F+EqAJkRRG9Fs
U6/42SJeT0Uw2Hcwbmk2G/Tesk8GtgjtWhDy+O5AjS6+KTA5zO6sQU1wGlRMOQkezM4aEeWakSU/
xjlIB5n3BGYnh6fOlYHfqVvbRqsggeZZiM0KZly03iT4QcD45BxVoEAmuJwQpGUQUDkM9HVkclxu
6ox9+hYQEkSubgZtvDOjpu5x0mghrE1VZPZ3ipLM86UWkgEst0E6ljTkDfTkR/B8czPs3y3fh+MI
yX7I15WQMgD0QxtK9yYeXelFRXMx4EaMI/XZw6DXl7GLnBZEbwd387ktqX9nxERcW+B+QXwJgSkH
Nb6vALZXQUfzwa0VCGxx6KoCO1GlPnxSzDNKrcJLs5fYDXC8eWw6BffdXg+VZC38uSbSM/TlQta0
C+q0HAMG5uuLtiUWV4RTtulXCubdcducl3Les7ki8ABI1wNgnvetTw7hw8ZMOl0JKN/qi4HLp3VW
GFnbX5dWqotNW0fgEMegqfp7tBTmcvwPWTo9TErb5/Atzc6vL+D3kbJ3Kiku0GWnYc2Vz46K9k1O
rIRQraXUT0ZCDyGV0bnn5oVIt0Uf9fNWjSUd889eabIJW4cqT9dRGCbxqd2EEcDJITb7S0Uei9pp
Da17MnukDBeiJnHuiLqWuzeEHHq+svS+fxhjlS3aMget8jSrzkDdp7N9TZFIyVcCwHfhhhMNwatK
hjS86apQgdOrtSY3ClvTa3k9j/VotlAUAZKs4tqvSkI6IOTmB+gzxT8fG4nwrp9mceePfTTgDUt8
s+6AfMNHVzNTeK0KdHtPdwASCzkTEIdt/AVH2hLjXr1t+RLzNZyCTPF8vFHkV8VONePEBEIukFC3
rYkrTzUW6dXUWErtgP5us7MktvzoDOAh3UMTRGnwbNIwlzfk8oHVdpLQwS/2ZdzeDVqRxzi9AdID
bBKCvNjY9OhH26BLFuqAGIS0boe6/PD1sXlUzHkuHF+qO3NrTHqQYRWuwjHugyG4tu0QG6gAFHPt
VrIYUmgfVVK42LehYuvIee8oyYrWBWvKNYpMmqRcNjmFGzTfI3fW0gL94cg5lHmvM4iO+H94xG3a
Fryt6RRA1wvt2CDIwCsYtkkxTv3rOCW5fQk9ovFfo1nJQ5xmUmHt4Y9YycOYkNSADC1P+WkosNA4
7/ng87mkqcNwlkE14PZppzVYY2Ja2A5aSNfmSSmPrP9mKDUDNodugikdoZiYxHZzkN0DEZXK5zmu
xvdoHHSwvrnPONdm0E6+S7udkq0yBfcy06qxCSZBqVvTXQdxrfqYYJQnwUmEg7Fyachpdq+AUDFX
Yyf7l1qZc1ePutxfdWWMboMJiz8CXil7he2vJdYhmInawS2rizwe3dqn2E63ewDAXN9TYWs7rBqQ
3yej3p0aeg1KoG1yK19VOtQLjFly9aMdsNzzSDBwMjRJWf3R+8DiItaY42Vs0knH25PCgSyMxMd9
u4F8uubn0WWnSoH+yBW3mDdzN6Z3ilDDeZXBuMhcWDYNdB+91U6nOCjEqugLtdk0i94JZE+SdhvY
M6lK0wh+h6u6T8yPuY43QBuLctMZZX9adAsBsLSxh+JszgZnVga/WQHBryRnTOJkb+ZRHcG6tJNh
FalltVKqXn4VTZTjrxUv73ktV1BOrNi0ozUVysmLkGzdUqcgi0DY4F+3INpzaKODWrtxNfV/jEEx
3kYzyFNX6sf5umyziRybrFRnZg3S0MUNSH9o6xiwvanT/FeNmTK7baRGLyBcimZdRf1obbhT5uV5
LcklZJRIHuUAs/ZoejPNhn5XohMf1rpk6MmLPmf6qWr7w+zaIzzAlS7H/Q0ZkkpZaeAeblJI+pid
qXM0uoNSdvfwUwBl5APNvd5AA91TbdmYCRsDbkQuriANMFdRyh/VmE/aalSoWbjTILczxrsKaVep
jst3vrgUZMUkFb2L1Cx4BikvkRjQanyUEN3Hj0qUAd+BW8rhGdhl/lw0SiLWZS9NPlSmXnoa8jmW
QmhAiYL9jd6pymoSAVFIzCWxc5smV8DmjL3CFI+NRgY7L8pXU8RFBhDXD1d2N2bvjRo13GGL7hHC
V2e6MEKAQU9CIjAPuTLcoeMbEseC3qR5DZxI0BGjEd3KUY0xTNtqlu6qU/8R5iR43KkEqbmxMRZ9
q8VCi05ZOxfCH+lgNIiMyV5abZKAhMy7/aTpypukx93oDLbZ3SoDjWVjMgnii4p030nayTir6F1W
Kjs1HUIIyfC+3vI2MTGSK+roMW/JIXHfIej3pFiec85ibSqgnNr9k28lSpVwUyDe0ODRJNh0Ol2q
mvtZ1KJ0Rj+A2xoISCTwO+OWC3BmF0+jqtRgKmAGUzyJUtzDJdFimZFkmTFD3JbYbJWRqBa2dmCp
7LODTjKznobaRZIUYf4N7+ZthJaCM4Wv2Yu7eyyVjq1b4pJgiGgWc+xxhtgkN+9VNDKyVmRB5kYW
5zZNcTVdC22rBMkWX0DJwrgjio0VEJ/oQwLtAjffivXHMbGjxvOzruJlT7pB8rpCIUFcVX0dnmOv
h7Orz5Y2nEVWCk6ozSwM65O6VIm7krI8JVbEPTKEFYsrptzMD5qoqMSaU931Ll4XvCR4g1bAXRB1
LXTj0XwPOn8AAs6eqp5gMJAIuKE10rYoKJqXaW5Gco39gv1qtRaqIH7nDSQUimtYBci4q7shmRYy
MrqW3pRyOmXnkhRayUoN7eiZxZhOrsWRq3gGl6KNCMu42/aVgYmHRaIfr1BOd53+VLyoPbMos2Az
2EU5r3zf8ut112hA9Skq5roXtGPZOLGocvyxSc2xFeU2KYturIuQCBYAq11nqoyPSAukCak7zugd
pbR8JUFGaj3Tbg1ovIkW1ieSn2v2FsCK/t5FMGtXWEONdGhZQXA9tOqIj1oGT7qrSo8fT08j3NUG
mahdQ5vSOn1SPblXsnpVqnY/YWtU1KB8Kq33PSuZDXnV61P0kfWVhafrOItwmyKwwxyD20o/3kBH
wV69pxWOtFGDf6xvcYNxaQuU363MT7nnEy7uy0wem42Y8U7CqZ3I0WuF2l+3nSnueD2gRNdUiUGC
Fwp0LSntzpG1kseQsqSnwCVh66LHZeDBHuP1Iet1F6uFqrIWLPnJR68UrewCogsMPNqSgK7FabqJ
lJE/PcY5ViL6HJMJVwoThlcdRrLkWalPapdsiXRTx1kUcLgX8h/FjwzMIsnMhNt5aNNxE1H9sBy1
z8uLMScLgHEWCZH/5u5qdttIjvCrDHLZXSDympQoikGygEhRki1R1oqUN9lL0CR7ybHIGXp+JFNB
gFzyEDnntIfccsxNb5InyVc9bJk1MyIpdsF2rINhikJNT3V1/XXVV4gY0jngDqq3jbN3wMm+P5ve
wSFvIfh9GZzOktp0hEFhIXTV6CA+uD6YNXZg/uBP+Uf3qNhLRle42BhPLyNEGxc+MOHGR3Wg3mEC
0DwczHbqe6PWNHk/+aXx/v19r4ZbqvsmjcKsILfmTwDWdFtB3dWHPWq1r2EE3G2KxuabNApO638+
qPkwaGAyckrz+M2HNL0H8HYwh4MEPM2bswg4UY329GAfbm/tQ/01NOf9H9/X0MuGWaAztErDx7u7
PUFKdec0+bALaK4QIyyQuNoBNlhWH/d/iYSzWPSRSlQb6jmZ/5jqaH6Fa4JJko2DH+mQvr0MUdjS
C7f7IzNm/klCCwCd3nym//CbAZrTE1rByA8DPnkdd2wMW8csyax3FYWJwmulQ5De2X8B84jCggM0
3pofXLlO0A9gv6/XXmCkOCoXUTNmfvA9nrjEo6e4sPoFM3au/ptVr6DNzhAmLmGSuvGAQGxx19wA
wlD2juDqMg/28f0+Vcqg1978oPriy+IBQXK48aDy8gVqufBDRTPLL1/bfYEySPzgRtn8ZI/6ggSA
LqKdXn7vBe17BYXx/NXr1ReNlwdIitIlOv2gkODL2neC9XV69Z0Ktr1RB2ZF/tw3XuyiRa4BWKvs
3TMmb7TtG/zRox5tjf3J0GhQX8dlivapP7Cqo/j9Qm0YvGwAvjYe0b3Mn5JKzZ6eqRD6/APTsEa5
LX35+8GH3y19ZH8bF/548fLLz1r+FXvV0newvzz1daSiAfLHRtUt3upCTaG2D9M4iTAsWTFrgJP5
cZ0Fs/EoJ6sIX4TRL+HkxnsVT1QwtPSIlSgnR1qCeszQPYIG4xrVd6x+XNl7P5qO4r5xk/D875f2
HZm5vcrXuO+Tvgr4rkMDrN4FSC/cjFWbfhgMQ7QyW0K026hWdaZKMsrXSmBCrmSbGgFtOrWEzCmH
bnImi6IFX3kQeu9UR/d6hCxxwFhCAFTOTwHQYZTGlpBZPMrWnckCf0vleE2gQK50j3QwVdGNJWTU
gACvX0VgQ067CAhcG9cRucNBBdyuTGjd68GYyzE1sbmSPfaDPBPqazXq+rN8rKJQL9Q3k7MDgY07
jlQw0PbdjZ4QONEnfh+2LFHRMuGGwM6dIG4LYj1ndAWM5ImOpirgZCX4EGnNuUuduq5y1sIs7YSL
L6ZruNM9xTAHFTEmGGQa1/W+GhSUQ4Ua2ZzpJmrCV0v9Vq5UX+soJ2AV6oZxJqsCr6Pmmkf7Ehbo
XCW3OWnYE+DuuZ+M07xrUoEP5syKLrBC1E1+yQI8Pveh1xMNEGjtcz5TK4LrDp6nH/S0H6bRyNIi
dYm+a/uxNLWzkY+OBvQheGIJGbrU3Oa65E4YqEFo6WRkBY5Ih3Q7o0pAga6LvdDJWEdkQZmVM40J
zrTD6E5xXSFhmi/DvMHHoAB3TlyGUZKO1MRSMhtHqQxXNlyFsHL84CEX4E6XTrTOE6b2SNcFd43W
RLchE+KqRNTRnSmuJIBkILDgW4WALmJxNvItAoTv9JAbjyohaDgz+M5P7rNTZ4mRtKFO037cXqtd
30RgMXMuqxL24xo4HXronfnBaBjysHFPQObewrkaQO5auCewTDA8qQnwBBoZBkqPIi7QElFNV0f9
3NmuC0gI8kbaC3+B88JNKnUUWvZsLyPITiVj0B7oYT7SozYuAWN1FmK6DeM2EsMA5Wq4L/7h76T+
y0IzwE9UDlAdiUwzulYxFHL94z5faq2KzN/XmFprqUANmZ9CIGyuGvMEMV0hzpcwzh39wc85a3QZ
4LreLnRw4l0i9Rxpkwzr+O8xnYNfO1bpIsT1SQu93E1UopkLBwwWd+otLA9JBe9wqiPoZ0vQaGbc
CaxS/FjMRm54Cxm3fl/nFN1LlDkbQJwn+ZPR/3wHGJ1juOqi1ldgjgBOvlGrOWfKl9+G1DsuWJZ/
1aYbDHu/s+IrwRuA/QO0eWMwAHyIKlBAgDD/qd8yy9Wxa4xNrnZOdBhhJvWyxBIi7ZPitKG0XqGt
ilM16PSuZHsP/4lu/Dl329annsuE49PIBVrkUTBgN8LszkJgV9zyfZ5LvqYak0ts997EdQJBB0oc
c1cQNQlDp+6V18WFz4ytl6oJXGXsFbLOlophQkXA/LyKI6V5zCwR0WGt79laJcKu12E0zLFAwps+
S++Un7DVEsqy63ada9xRcoehIuFKvUE2wq7OiAGhQ7gu9keUcUWWjKFK8yVcqXZVOvS9w0jlQywC
53AmPs/d9FUJK9qV6sIdozV77akfFbyyqgC3f9Jx4jVVwG4UAQrkvvw/aYzKtGRoHw0EpCtTLkIP
QvdN7OUTd4jS7MO2j2ZPKB/oddP+0Keb8gE7ihgeI6GWe2nQLws5Cb8dE0gq7m9x2E+9Thozh2VB
XYBHf7lqd9tXb9tHf/VIeHCf53Xz8l/H5Iu9mgEKBkYSsBXN9EBTNPPU5nw+/wPDNZG+2cT/wAsE
EOCC78H9lHCACGTN33wRFUu/5OMw4MHmpW/xyhu6tIcBdPeA0m+WTmYWCEWZn/xn0s07yih8cqPY
TqNwxnzkrEDJaZlZMqwswDUZGifapfVlwNYtJqaex9puiCbUsqB8Fy5Cwfd4Hu03dBJ4iINhTphO
BbjV2t4ucNOAKFUw7s97xiXchVE+9bgPWCwMbACAMyZp0eh6Qn7nAph+rN/eNL0AmVE5QSyLad0f
1MT9nD+A7543+WWJAvfHdXQczsJETflWQYmjXeQAyIAAFwM4Nca9CjCxo0bjSPctJdIP9d1dDB6A
ONAosQaw+wi2z3m3HpNB3hMXk4C5a2ByIs25goRUAS67u/axn89K0VGvbmSlliS7YIWW178+K7Rl
vgT1gP49060SnmorjBPlXeVsC0HmPikqG1qt9sTrqsmtQsmlJWbEsmAMlzi7IemTFEd4qvgs5aI1
fD7h0zAYkjpaXjB8PPvxKS8r29FVlacXYHCkRim34CvTsxvy4hLp/Ckn21jL4mWBbcMyUM7y06Sl
quRjbOIVLm1e4bxxz/DL8PpGYxhlnCUWnK1SfRvu7yHuofvKf8cJC0SShxEiyZxtchd0BL2jiRrq
eGxpmSBVgBGduaIiXUZ2lf+xIX+b4zS/aQLKrwlwBO0vr5UGOms6avPttUhLodJqyPdMoqitG/ne
ObIVTI0Uo5alI7khc5F25rXlEhVnUNIj74z+6R5eWaaaiIiw8l15/Ao9AoHOOaQV6r0ToMy3rkIj
MFypvlYzrhoAi+5O9WweocM2r86AWetOOgvnzsJIM3EDQK077SzsKqEtIBhnSPwD8yWnLCoS5/pc
hdzl2BW4CEP1iAoLR4R6CF1FDtU6ozDfkyXhMqKCcujf8ltyjPcQWDF8xXn+TO8LaOQLPcsVJNYF
tu4SviKqw0vzmRJ3pJeoMy4IskQjwiWaHP3ZDPk8Js+rQ88NbUkXhW1qBrVhxcE4FhUB6eiNlZ9P
fFerAtLRU+/8IqeBj2dfYXtXoKf8O673MW9VgGwa3ZBbmJcOYMm7E7++7+sSdkiUir/1dYI4yK7R
iIaEqnuDC4vw1nuVpBgk6H3vtQGrFSbp4mQuPw5I4C8FNmDxwLM0UPHYj/BI+1+/7KF1DPO1q9he
mLozXINN5mX6BiU0Er5Pxx8OUTDZVnFil0t7lBUpPG2QoEU2KlFacK079m+QcQvAtcf/ljT4NjCo
RuKiFuZKzRU2CFBA//3bP+Ib+nQSzVFehxWcqj7qyu2uMX2IpBPmigukFXr+NIx2zunCaJmtmLLS
wKgE+ysHwdAICm6suMffH/kqnCNe8r0f02CoeP1ovYYpFwIPPQpvhiEY2FM3CCN9ntxACz+S0IVr
ivRj3nlDkTlTKVDR2AUtZqhi0icNqHH1kC7VzsTfGaCbcieOU0svi1HMMwT2Hk0AoxLKAjroXM2S
cc6tyViz1gh8vsQS3bJ9hXmlyQh1nSxQEhDPQ/LfGVGBA9UMkxguCSNLMxxdz1IT7ghLqkm4T03Y
82DIEzRrhXt9mrc1VkP7xsa+CURbV3qW9ie4uEK3AVrBPIADjpji3ZPQuXoaDuAE4DHrnycggchk
6SjkxVPrqxk22IAQBpEH0zWBnMVjlbW53A8eebS81xLVPS01095bHQ2ZOV95zbqhuTt656NJM2ES
vy+QKGqP5rNkmQ0SUXX7PS54ABqJuvaTFMEk0yn7AjqlDdDAXP5JoimonYz9cMbVtYRH1MOxP0Hu
l1M+EHAiTuCkMuW6Huxm/SE8wVUI27JiNcXz/bWiIGAEvBW87T3c1sO/E+0Nv3l1G/o8tVCRMF5n
OpgzVpSU2DyfF+d+P+8VVCTS9QgkgITPjAt6wtyZjPXmuLAnYGw7iLNGKsbFql2hcbAlzAggCcKE
x1SYXWsfs720UcR4x3RwhSZEurpIIJsjKhAFdGBIB7nOK4nAq6MQLyd+Gtv3Nru2L3CWM8r52qiK
hJnrhPekf9EixlctIMYXPlx8RlXCZBiq3F6Ywe2uopap4Z2mH8eKB7bFsrbnK7arh1/TII/9KQEO
c4XIhDc9Yp67Zfr257mr54Oxnkw0E+aqBOzMooKwUE2K8ZcS60azNY/wqxLYM13qp1TeucYVql0l
HW/MT7YfHZiNdFru1qkq0SHTTYe5TLqE5e+FPErDiCcBFjz8M/R64fThV9Ozehk9/CsY+Lzitror
wGuU0/u5+zK0a7u/QE8F93kFXZXIxV6PCgdcojICeYIblDB4xypmblFVopABEJd+zqevSlyjtpGH
QU09cwkwv9l9934uxCBVieuHn/1pX/XvuMaQaHrKdGjxfNcFfK4mLmd6cOZYax0qr925fNif89Ih
zJkFYsJLzLmvA/wBinp9PPX58rCIyrLGcNdk7PIrkNFYVaDIntV+LGhcH6oeRmmfx2cC+4fno9LT
aOimivowL5aosYX2w/aWEPlbjLvgGVyJi3BaLep1mTMjATZC+Qs0+aJOlZGWKFRqqTk618puLiWu
lVs56ZAI1o7CKXQz7+WR0KKWbnl2UqKKBhgfeegQicY6VHMPgbyRcjdGIpw4Rdsvs4IViUvR15Dj
3P5VJErxOyoiq52PMSXy14SvFJNrzlK1FYmU9SWwR5OQOgi4gyTROJqBtJz5SRIbbXqhb32uQSRK
LrKnnKcDHi5XRTQfQNr8oRqa5ffCPpqqrPo3tkAC6bIHHzXjTwtyGcZlyrBa7Ox7fnSeMeqtD2hc
YOcQxhPdR2VaoVDyJZHha1KiKB57b30ghZQqeXTEWn5ub06vuyufIBC3YXi4yqWXq3UBui00q6DK
07LAiJRE9qiruFdUpakJ2HSn6nUU8CVeO0VpWT77h/mcAuQNohNcmGT88OtET+eWJHGlJpPdwAt0
FJ7AW/DhmkvcemXHK7MC3rcZBPV3yy+xi4a6tfHFstv80RMu++3SEIpS/3mj7xdSQTwG2NJX2dpT
2n1d+5J3ImsyZpu6iKAQEX08xv9/00CiEa2eXy5KlCc2Uc6eQ4uWAJ5pRuqeJwgkkoAtFFmzXInE
FV0rnIT5C2aJAtr2AN497wCVgO87RigyGFN1QO6qWSK1c6wmN1QPXuZI1RtWI2/vb5ykaGVjOQFU
HrqT7eJeDTXQTDQqK7vLN6wdoXYEJDSYQa0cCJjsSx2l9r2NBZGoPriO0vxiqxIn5C0Aau8BEck2
Dn3u9gWekocy0/tpem3LWvFdjcLy2yxsyvKvrMdhfIdP85Zl2Beub7nCTH6uQVgZvidQgdQ0ZCIo
4dk2Megjn6YUCKy6ZFTC0sBNopOwFVK0++2ZBjJCMPquTF1LRKGmYZEAmeCak7kpe47EWIJWGNp5
ZCzJURMoMjj23/lWUZGmlehSOwb0OsGnDReQKgYO2x9ExfbZAwFZWlh8zBaYF9pzJXAUFvTNlRFt
Ntn/R+Al6o7m8xckzB8Sn6xjqQjakz67reFUA2Z/IaHmHTqDIyQfJvZ3TLIAzmSF4inrtf4K5Qxt
FH2E9JaSMeQSd9CtcYQ+NNwZLF6HP0Bg5Rf6zmupSQnGugTw/IWfKxaSqDB9qwKUxnKnSSI3c4Gi
LE5V4swSg3/WqHnjM9CAAW/3cnuxu/STAXJqpcYFMMgCD1AzXOLRK5SUnso0CU3yJVQCQg0jFaN5
p7x5WAIjJ0tTneoJLoN+6x3GSAbHKNnKMtx0YnEdhwa4VhqMmZ8CdGr3TemFN/DAmaRWJVyJHpoq
+Gol4Ah6Keae5BYrIJk/YXv9LON/nCboFLV8JdULYDH7cfvDVXAyqxKVny3qDafbInto7UJp3TUk
N+t1QIdh/DZa5PYwZN5+vf17XGczUboG8s3rYGBO5L1J0eoKf7HUjatTe+FLGgSOCbAA01vfbFAW
/XyiwKcEjs818Fl+G2L76qKL5b9mkZ8gvn0ZXt5X+JYlYH1f2Fuu2eyFpAwmcEB/+B8AAAD//w==
</cx:binary>
              </cx:geoCache>
            </cx:geography>
          </cx:layoutPr>
          <cx:valueColors>
            <cx:minColor>
              <a:schemeClr val="tx2">
                <a:lumMod val="10000"/>
                <a:lumOff val="90000"/>
              </a:schemeClr>
            </cx:minColor>
            <cx:maxColor>
              <a:srgbClr val="002060"/>
            </cx:maxColor>
          </cx:valueColors>
        </cx:series>
      </cx:plotAreaRegion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1" i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microsoft.com/office/2014/relationships/chartEx" Target="../charts/chartEx2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12" Type="http://schemas.openxmlformats.org/officeDocument/2006/relationships/chart" Target="../charts/chart7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microsoft.com/office/2014/relationships/chartEx" Target="../charts/chartEx1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3.sv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37190</xdr:colOff>
      <xdr:row>0</xdr:row>
      <xdr:rowOff>27198</xdr:rowOff>
    </xdr:from>
    <xdr:to>
      <xdr:col>15</xdr:col>
      <xdr:colOff>670077</xdr:colOff>
      <xdr:row>34</xdr:row>
      <xdr:rowOff>104595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5BA67C5C-0AC4-927E-9233-647720C74A8B}"/>
            </a:ext>
          </a:extLst>
        </xdr:cNvPr>
        <xdr:cNvSpPr/>
      </xdr:nvSpPr>
      <xdr:spPr>
        <a:xfrm>
          <a:off x="37190" y="27198"/>
          <a:ext cx="12081204" cy="6097685"/>
        </a:xfrm>
        <a:prstGeom prst="roundRect">
          <a:avLst>
            <a:gd name="adj" fmla="val 2957"/>
          </a:avLst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94776</xdr:colOff>
      <xdr:row>0</xdr:row>
      <xdr:rowOff>104253</xdr:rowOff>
    </xdr:from>
    <xdr:to>
      <xdr:col>1</xdr:col>
      <xdr:colOff>510167</xdr:colOff>
      <xdr:row>5</xdr:row>
      <xdr:rowOff>10280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A8FE341E-E68F-3F65-9ECD-78DFFF056D23}"/>
            </a:ext>
          </a:extLst>
        </xdr:cNvPr>
        <xdr:cNvSpPr/>
      </xdr:nvSpPr>
      <xdr:spPr>
        <a:xfrm>
          <a:off x="94776" y="104253"/>
          <a:ext cx="1173600" cy="806400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114490</xdr:colOff>
      <xdr:row>5</xdr:row>
      <xdr:rowOff>67100</xdr:rowOff>
    </xdr:from>
    <xdr:to>
      <xdr:col>1</xdr:col>
      <xdr:colOff>529881</xdr:colOff>
      <xdr:row>15</xdr:row>
      <xdr:rowOff>66343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42A14B25-D908-EF46-33BA-46A16EE5DC2E}"/>
            </a:ext>
          </a:extLst>
        </xdr:cNvPr>
        <xdr:cNvSpPr/>
      </xdr:nvSpPr>
      <xdr:spPr>
        <a:xfrm>
          <a:off x="114490" y="967473"/>
          <a:ext cx="1173600" cy="1799989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579649</xdr:colOff>
      <xdr:row>0</xdr:row>
      <xdr:rowOff>115247</xdr:rowOff>
    </xdr:from>
    <xdr:to>
      <xdr:col>15</xdr:col>
      <xdr:colOff>587611</xdr:colOff>
      <xdr:row>5</xdr:row>
      <xdr:rowOff>21274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id="{710B309C-D78A-8FD8-A9A9-79C984BE8CD8}"/>
            </a:ext>
          </a:extLst>
        </xdr:cNvPr>
        <xdr:cNvSpPr/>
      </xdr:nvSpPr>
      <xdr:spPr>
        <a:xfrm>
          <a:off x="1339567" y="115247"/>
          <a:ext cx="10646814" cy="790863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105770</xdr:colOff>
      <xdr:row>15</xdr:row>
      <xdr:rowOff>105769</xdr:rowOff>
    </xdr:from>
    <xdr:to>
      <xdr:col>1</xdr:col>
      <xdr:colOff>521161</xdr:colOff>
      <xdr:row>34</xdr:row>
      <xdr:rowOff>47388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8BAAAB42-FA3F-F47C-BB29-0F86AB131BF9}"/>
            </a:ext>
          </a:extLst>
        </xdr:cNvPr>
        <xdr:cNvSpPr/>
      </xdr:nvSpPr>
      <xdr:spPr>
        <a:xfrm>
          <a:off x="105770" y="2806888"/>
          <a:ext cx="1173600" cy="3363037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579652</xdr:colOff>
      <xdr:row>5</xdr:row>
      <xdr:rowOff>67859</xdr:rowOff>
    </xdr:from>
    <xdr:to>
      <xdr:col>5</xdr:col>
      <xdr:colOff>171216</xdr:colOff>
      <xdr:row>11</xdr:row>
      <xdr:rowOff>6211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6645FF00-B840-BB12-8284-F692DB156697}"/>
            </a:ext>
          </a:extLst>
        </xdr:cNvPr>
        <xdr:cNvSpPr/>
      </xdr:nvSpPr>
      <xdr:spPr>
        <a:xfrm>
          <a:off x="1340175" y="953906"/>
          <a:ext cx="2633657" cy="1001607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581924</xdr:colOff>
      <xdr:row>11</xdr:row>
      <xdr:rowOff>108043</xdr:rowOff>
    </xdr:from>
    <xdr:to>
      <xdr:col>6</xdr:col>
      <xdr:colOff>653679</xdr:colOff>
      <xdr:row>22</xdr:row>
      <xdr:rowOff>125222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F19DB06F-3E0E-AB04-8CBD-98619C82E891}"/>
            </a:ext>
          </a:extLst>
        </xdr:cNvPr>
        <xdr:cNvSpPr/>
      </xdr:nvSpPr>
      <xdr:spPr>
        <a:xfrm>
          <a:off x="1340133" y="2088864"/>
          <a:ext cx="3862800" cy="1998000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627797</xdr:colOff>
      <xdr:row>5</xdr:row>
      <xdr:rowOff>67859</xdr:rowOff>
    </xdr:from>
    <xdr:to>
      <xdr:col>12</xdr:col>
      <xdr:colOff>219362</xdr:colOff>
      <xdr:row>11</xdr:row>
      <xdr:rowOff>6211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43198161-E6D2-7007-06AC-250FF7CDE952}"/>
            </a:ext>
          </a:extLst>
        </xdr:cNvPr>
        <xdr:cNvSpPr/>
      </xdr:nvSpPr>
      <xdr:spPr>
        <a:xfrm>
          <a:off x="6707141" y="952695"/>
          <a:ext cx="2631237" cy="1000155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258931</xdr:colOff>
      <xdr:row>5</xdr:row>
      <xdr:rowOff>67859</xdr:rowOff>
    </xdr:from>
    <xdr:to>
      <xdr:col>15</xdr:col>
      <xdr:colOff>608704</xdr:colOff>
      <xdr:row>11</xdr:row>
      <xdr:rowOff>6211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CC06ED3D-00C8-D5CA-71F8-039F95F83DC0}"/>
            </a:ext>
          </a:extLst>
        </xdr:cNvPr>
        <xdr:cNvSpPr/>
      </xdr:nvSpPr>
      <xdr:spPr>
        <a:xfrm>
          <a:off x="9357438" y="968232"/>
          <a:ext cx="2624400" cy="1018800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220261</xdr:colOff>
      <xdr:row>5</xdr:row>
      <xdr:rowOff>67859</xdr:rowOff>
    </xdr:from>
    <xdr:to>
      <xdr:col>8</xdr:col>
      <xdr:colOff>570034</xdr:colOff>
      <xdr:row>11</xdr:row>
      <xdr:rowOff>6211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7CF656E0-81E3-EF76-7A3F-607E22C69A62}"/>
            </a:ext>
          </a:extLst>
        </xdr:cNvPr>
        <xdr:cNvSpPr/>
      </xdr:nvSpPr>
      <xdr:spPr>
        <a:xfrm>
          <a:off x="4022877" y="953906"/>
          <a:ext cx="2631343" cy="1001607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601638</xdr:colOff>
      <xdr:row>23</xdr:row>
      <xdr:rowOff>23504</xdr:rowOff>
    </xdr:from>
    <xdr:to>
      <xdr:col>6</xdr:col>
      <xdr:colOff>673393</xdr:colOff>
      <xdr:row>34</xdr:row>
      <xdr:rowOff>40683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7D39D410-034C-3CB9-0F81-E459DD3A53FB}"/>
            </a:ext>
          </a:extLst>
        </xdr:cNvPr>
        <xdr:cNvSpPr/>
      </xdr:nvSpPr>
      <xdr:spPr>
        <a:xfrm>
          <a:off x="1359847" y="4165220"/>
          <a:ext cx="3862800" cy="1998000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744560</xdr:colOff>
      <xdr:row>23</xdr:row>
      <xdr:rowOff>52695</xdr:rowOff>
    </xdr:from>
    <xdr:to>
      <xdr:col>12</xdr:col>
      <xdr:colOff>58107</xdr:colOff>
      <xdr:row>34</xdr:row>
      <xdr:rowOff>69874</xdr:rowOff>
    </xdr:to>
    <xdr:sp macro="" textlink="">
      <xdr:nvSpPr>
        <xdr:cNvPr id="15" name="Rectangle : coins arrondis 14">
          <a:extLst>
            <a:ext uri="{FF2B5EF4-FFF2-40B4-BE49-F238E27FC236}">
              <a16:creationId xmlns:a16="http://schemas.microsoft.com/office/drawing/2014/main" id="{024A175F-81FB-886C-F26D-D8A2152874E7}"/>
            </a:ext>
          </a:extLst>
        </xdr:cNvPr>
        <xdr:cNvSpPr/>
      </xdr:nvSpPr>
      <xdr:spPr>
        <a:xfrm>
          <a:off x="5293814" y="4194411"/>
          <a:ext cx="3862800" cy="1998000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716885</xdr:colOff>
      <xdr:row>11</xdr:row>
      <xdr:rowOff>110317</xdr:rowOff>
    </xdr:from>
    <xdr:to>
      <xdr:col>12</xdr:col>
      <xdr:colOff>30432</xdr:colOff>
      <xdr:row>22</xdr:row>
      <xdr:rowOff>127496</xdr:rowOff>
    </xdr:to>
    <xdr:sp macro="" textlink="">
      <xdr:nvSpPr>
        <xdr:cNvPr id="16" name="Rectangle : coins arrondis 15">
          <a:extLst>
            <a:ext uri="{FF2B5EF4-FFF2-40B4-BE49-F238E27FC236}">
              <a16:creationId xmlns:a16="http://schemas.microsoft.com/office/drawing/2014/main" id="{775BDA9D-8906-A910-EF1E-5D2B207DAFED}"/>
            </a:ext>
          </a:extLst>
        </xdr:cNvPr>
        <xdr:cNvSpPr/>
      </xdr:nvSpPr>
      <xdr:spPr>
        <a:xfrm>
          <a:off x="5296212" y="2058057"/>
          <a:ext cx="3892874" cy="1964920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85298</xdr:colOff>
      <xdr:row>11</xdr:row>
      <xdr:rowOff>113731</xdr:rowOff>
    </xdr:from>
    <xdr:to>
      <xdr:col>15</xdr:col>
      <xdr:colOff>597091</xdr:colOff>
      <xdr:row>34</xdr:row>
      <xdr:rowOff>75821</xdr:rowOff>
    </xdr:to>
    <xdr:sp macro="" textlink="">
      <xdr:nvSpPr>
        <xdr:cNvPr id="17" name="Rectangle : coins arrondis 16">
          <a:extLst>
            <a:ext uri="{FF2B5EF4-FFF2-40B4-BE49-F238E27FC236}">
              <a16:creationId xmlns:a16="http://schemas.microsoft.com/office/drawing/2014/main" id="{EB75A57C-B766-54AB-5F13-001E104367EB}"/>
            </a:ext>
          </a:extLst>
        </xdr:cNvPr>
        <xdr:cNvSpPr/>
      </xdr:nvSpPr>
      <xdr:spPr>
        <a:xfrm>
          <a:off x="9183805" y="2094552"/>
          <a:ext cx="2786420" cy="4103806"/>
        </a:xfrm>
        <a:prstGeom prst="roundRect">
          <a:avLst/>
        </a:prstGeom>
        <a:solidFill>
          <a:schemeClr val="bg1"/>
        </a:solidFill>
        <a:ln>
          <a:solidFill>
            <a:srgbClr val="FFFFCC">
              <a:alpha val="25882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113732</xdr:colOff>
      <xdr:row>0</xdr:row>
      <xdr:rowOff>0</xdr:rowOff>
    </xdr:from>
    <xdr:to>
      <xdr:col>1</xdr:col>
      <xdr:colOff>464402</xdr:colOff>
      <xdr:row>6</xdr:row>
      <xdr:rowOff>28431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8A489162-1575-D1F6-AD73-7AB13E6A1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32" y="0"/>
          <a:ext cx="1108879" cy="1108879"/>
        </a:xfrm>
        <a:prstGeom prst="rect">
          <a:avLst/>
        </a:prstGeom>
      </xdr:spPr>
    </xdr:pic>
    <xdr:clientData/>
  </xdr:twoCellAnchor>
  <xdr:twoCellAnchor editAs="oneCell">
    <xdr:from>
      <xdr:col>1</xdr:col>
      <xdr:colOff>606567</xdr:colOff>
      <xdr:row>0</xdr:row>
      <xdr:rowOff>94776</xdr:rowOff>
    </xdr:from>
    <xdr:to>
      <xdr:col>3</xdr:col>
      <xdr:colOff>4549</xdr:colOff>
      <xdr:row>5</xdr:row>
      <xdr:rowOff>108803</xdr:rowOff>
    </xdr:to>
    <xdr:pic>
      <xdr:nvPicPr>
        <xdr:cNvPr id="21" name="Graphique 20" descr="Présentation avec camembert avec un remplissage uni">
          <a:extLst>
            <a:ext uri="{FF2B5EF4-FFF2-40B4-BE49-F238E27FC236}">
              <a16:creationId xmlns:a16="http://schemas.microsoft.com/office/drawing/2014/main" id="{8F0F9B73-52B7-0379-28BF-0955F7DBF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64776" y="94776"/>
          <a:ext cx="914400" cy="914400"/>
        </a:xfrm>
        <a:prstGeom prst="rect">
          <a:avLst/>
        </a:prstGeom>
      </xdr:spPr>
    </xdr:pic>
    <xdr:clientData/>
  </xdr:twoCellAnchor>
  <xdr:twoCellAnchor>
    <xdr:from>
      <xdr:col>2</xdr:col>
      <xdr:colOff>510546</xdr:colOff>
      <xdr:row>0</xdr:row>
      <xdr:rowOff>57255</xdr:rowOff>
    </xdr:from>
    <xdr:to>
      <xdr:col>15</xdr:col>
      <xdr:colOff>322705</xdr:colOff>
      <xdr:row>5</xdr:row>
      <xdr:rowOff>10409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125CC4B5-EA61-1D77-52F7-639E1CF58043}"/>
            </a:ext>
          </a:extLst>
        </xdr:cNvPr>
        <xdr:cNvSpPr txBox="1"/>
      </xdr:nvSpPr>
      <xdr:spPr>
        <a:xfrm>
          <a:off x="2030382" y="57255"/>
          <a:ext cx="9691093" cy="837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3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VENTES,PROFIT</a:t>
          </a:r>
          <a:r>
            <a:rPr lang="fr-FR" sz="3200" b="1" baseline="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ET MESURES DES CLIENTS</a:t>
          </a:r>
          <a:endParaRPr lang="fr-FR" sz="32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635000</xdr:colOff>
      <xdr:row>5</xdr:row>
      <xdr:rowOff>135939</xdr:rowOff>
    </xdr:from>
    <xdr:to>
      <xdr:col>3</xdr:col>
      <xdr:colOff>280581</xdr:colOff>
      <xdr:row>7</xdr:row>
      <xdr:rowOff>10416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F6BD1B5-12BC-7E52-A905-A48B6B61F636}"/>
            </a:ext>
          </a:extLst>
        </xdr:cNvPr>
        <xdr:cNvSpPr txBox="1"/>
      </xdr:nvSpPr>
      <xdr:spPr>
        <a:xfrm>
          <a:off x="1395523" y="1021986"/>
          <a:ext cx="1166628" cy="2288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Ventes</a:t>
          </a:r>
        </a:p>
      </xdr:txBody>
    </xdr:sp>
    <xdr:clientData/>
  </xdr:twoCellAnchor>
  <xdr:twoCellAnchor>
    <xdr:from>
      <xdr:col>5</xdr:col>
      <xdr:colOff>260376</xdr:colOff>
      <xdr:row>5</xdr:row>
      <xdr:rowOff>135939</xdr:rowOff>
    </xdr:from>
    <xdr:to>
      <xdr:col>6</xdr:col>
      <xdr:colOff>666480</xdr:colOff>
      <xdr:row>7</xdr:row>
      <xdr:rowOff>10416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EA1D4CCE-D462-480F-930B-602830A2A017}"/>
            </a:ext>
          </a:extLst>
        </xdr:cNvPr>
        <xdr:cNvSpPr txBox="1"/>
      </xdr:nvSpPr>
      <xdr:spPr>
        <a:xfrm>
          <a:off x="4062992" y="1021986"/>
          <a:ext cx="1166628" cy="2288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Profit</a:t>
          </a:r>
        </a:p>
      </xdr:txBody>
    </xdr:sp>
    <xdr:clientData/>
  </xdr:twoCellAnchor>
  <xdr:twoCellAnchor>
    <xdr:from>
      <xdr:col>12</xdr:col>
      <xdr:colOff>213415</xdr:colOff>
      <xdr:row>5</xdr:row>
      <xdr:rowOff>135939</xdr:rowOff>
    </xdr:from>
    <xdr:to>
      <xdr:col>13</xdr:col>
      <xdr:colOff>619520</xdr:colOff>
      <xdr:row>7</xdr:row>
      <xdr:rowOff>10416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B24BE9A5-A445-1342-0CA3-19EFBA97AD41}"/>
            </a:ext>
          </a:extLst>
        </xdr:cNvPr>
        <xdr:cNvSpPr txBox="1"/>
      </xdr:nvSpPr>
      <xdr:spPr>
        <a:xfrm>
          <a:off x="9339694" y="1021986"/>
          <a:ext cx="1166628" cy="2288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Cible</a:t>
          </a:r>
        </a:p>
      </xdr:txBody>
    </xdr:sp>
    <xdr:clientData/>
  </xdr:twoCellAnchor>
  <xdr:twoCellAnchor>
    <xdr:from>
      <xdr:col>8</xdr:col>
      <xdr:colOff>609476</xdr:colOff>
      <xdr:row>5</xdr:row>
      <xdr:rowOff>150706</xdr:rowOff>
    </xdr:from>
    <xdr:to>
      <xdr:col>11</xdr:col>
      <xdr:colOff>265813</xdr:colOff>
      <xdr:row>7</xdr:row>
      <xdr:rowOff>110756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F2E3C303-11E3-45D1-B94F-03B66891C25B}"/>
            </a:ext>
          </a:extLst>
        </xdr:cNvPr>
        <xdr:cNvSpPr txBox="1"/>
      </xdr:nvSpPr>
      <xdr:spPr>
        <a:xfrm>
          <a:off x="6693662" y="1036753"/>
          <a:ext cx="1937907" cy="31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6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Nombres</a:t>
          </a:r>
          <a:r>
            <a:rPr lang="fr-FR" sz="1600" b="1" baseline="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de clients</a:t>
          </a:r>
        </a:p>
      </xdr:txBody>
    </xdr:sp>
    <xdr:clientData/>
  </xdr:twoCellAnchor>
  <xdr:twoCellAnchor>
    <xdr:from>
      <xdr:col>1</xdr:col>
      <xdr:colOff>610190</xdr:colOff>
      <xdr:row>8</xdr:row>
      <xdr:rowOff>49404</xdr:rowOff>
    </xdr:from>
    <xdr:to>
      <xdr:col>3</xdr:col>
      <xdr:colOff>730250</xdr:colOff>
      <xdr:row>10</xdr:row>
      <xdr:rowOff>31750</xdr:rowOff>
    </xdr:to>
    <xdr:sp macro="" textlink="TCD!B26">
      <xdr:nvSpPr>
        <xdr:cNvPr id="32" name="ZoneTexte 31">
          <a:extLst>
            <a:ext uri="{FF2B5EF4-FFF2-40B4-BE49-F238E27FC236}">
              <a16:creationId xmlns:a16="http://schemas.microsoft.com/office/drawing/2014/main" id="{08C7BBBC-B352-F195-D089-F31E92D50534}"/>
            </a:ext>
          </a:extLst>
        </xdr:cNvPr>
        <xdr:cNvSpPr txBox="1"/>
      </xdr:nvSpPr>
      <xdr:spPr>
        <a:xfrm>
          <a:off x="1372190" y="1488737"/>
          <a:ext cx="1644060" cy="342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A7EB3D85-D0B4-4A97-B0AE-1FD92893F78F}" type="TxLink">
            <a:rPr lang="en-US" sz="24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157 361 € </a:t>
          </a:fld>
          <a:endParaRPr lang="fr-FR" sz="24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238345</xdr:colOff>
      <xdr:row>8</xdr:row>
      <xdr:rowOff>49404</xdr:rowOff>
    </xdr:from>
    <xdr:to>
      <xdr:col>14</xdr:col>
      <xdr:colOff>356330</xdr:colOff>
      <xdr:row>10</xdr:row>
      <xdr:rowOff>31750</xdr:rowOff>
    </xdr:to>
    <xdr:sp macro="" textlink="TCD!B29">
      <xdr:nvSpPr>
        <xdr:cNvPr id="33" name="ZoneTexte 32">
          <a:extLst>
            <a:ext uri="{FF2B5EF4-FFF2-40B4-BE49-F238E27FC236}">
              <a16:creationId xmlns:a16="http://schemas.microsoft.com/office/drawing/2014/main" id="{81B99547-6722-12E4-5F4E-1F585C2ACB6E}"/>
            </a:ext>
          </a:extLst>
        </xdr:cNvPr>
        <xdr:cNvSpPr txBox="1"/>
      </xdr:nvSpPr>
      <xdr:spPr>
        <a:xfrm>
          <a:off x="9382345" y="1488737"/>
          <a:ext cx="1641985" cy="342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8E51CDA-37A1-4ED9-8CE6-0F22CE8593C4}" type="TxLink">
            <a:rPr lang="en-US" sz="24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166 999 € </a:t>
          </a:fld>
          <a:endParaRPr lang="fr-FR" sz="24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671327</xdr:colOff>
      <xdr:row>8</xdr:row>
      <xdr:rowOff>49404</xdr:rowOff>
    </xdr:from>
    <xdr:to>
      <xdr:col>11</xdr:col>
      <xdr:colOff>29387</xdr:colOff>
      <xdr:row>10</xdr:row>
      <xdr:rowOff>31750</xdr:rowOff>
    </xdr:to>
    <xdr:sp macro="" textlink="TCD!B28">
      <xdr:nvSpPr>
        <xdr:cNvPr id="34" name="ZoneTexte 33">
          <a:extLst>
            <a:ext uri="{FF2B5EF4-FFF2-40B4-BE49-F238E27FC236}">
              <a16:creationId xmlns:a16="http://schemas.microsoft.com/office/drawing/2014/main" id="{C1FC8A35-20B1-8D85-F181-DCB661068D5F}"/>
            </a:ext>
          </a:extLst>
        </xdr:cNvPr>
        <xdr:cNvSpPr txBox="1"/>
      </xdr:nvSpPr>
      <xdr:spPr>
        <a:xfrm>
          <a:off x="6767327" y="1488737"/>
          <a:ext cx="1644060" cy="342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0BD4F827-BB67-4327-A9C9-421E56B8F9F5}" type="TxLink">
            <a:rPr lang="en-US" sz="24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9360</a:t>
          </a:fld>
          <a:endParaRPr lang="fr-FR" sz="24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292099</xdr:colOff>
      <xdr:row>8</xdr:row>
      <xdr:rowOff>49404</xdr:rowOff>
    </xdr:from>
    <xdr:to>
      <xdr:col>7</xdr:col>
      <xdr:colOff>410083</xdr:colOff>
      <xdr:row>10</xdr:row>
      <xdr:rowOff>31750</xdr:rowOff>
    </xdr:to>
    <xdr:sp macro="" textlink="TCD!B27">
      <xdr:nvSpPr>
        <xdr:cNvPr id="35" name="ZoneTexte 34">
          <a:extLst>
            <a:ext uri="{FF2B5EF4-FFF2-40B4-BE49-F238E27FC236}">
              <a16:creationId xmlns:a16="http://schemas.microsoft.com/office/drawing/2014/main" id="{B32903D7-2CDF-E101-D89F-9D8560352389}"/>
            </a:ext>
          </a:extLst>
        </xdr:cNvPr>
        <xdr:cNvSpPr txBox="1"/>
      </xdr:nvSpPr>
      <xdr:spPr>
        <a:xfrm>
          <a:off x="4102099" y="1488737"/>
          <a:ext cx="1641984" cy="342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6E28E778-CD56-44E5-BA8B-D3E306D950B3}" type="TxLink">
            <a:rPr lang="en-US" sz="2400" b="1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113 301 € </a:t>
          </a:fld>
          <a:endParaRPr lang="fr-FR" sz="2400" b="1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603250</xdr:colOff>
      <xdr:row>5</xdr:row>
      <xdr:rowOff>127001</xdr:rowOff>
    </xdr:from>
    <xdr:to>
      <xdr:col>5</xdr:col>
      <xdr:colOff>146538</xdr:colOff>
      <xdr:row>10</xdr:row>
      <xdr:rowOff>177066</xdr:rowOff>
    </xdr:to>
    <xdr:grpSp>
      <xdr:nvGrpSpPr>
        <xdr:cNvPr id="38" name="Groupe 37">
          <a:extLst>
            <a:ext uri="{FF2B5EF4-FFF2-40B4-BE49-F238E27FC236}">
              <a16:creationId xmlns:a16="http://schemas.microsoft.com/office/drawing/2014/main" id="{A981250A-FD95-ADCE-8AEF-53632B0F1AEF}"/>
            </a:ext>
          </a:extLst>
        </xdr:cNvPr>
        <xdr:cNvGrpSpPr/>
      </xdr:nvGrpSpPr>
      <xdr:grpSpPr>
        <a:xfrm>
          <a:off x="2894772" y="1001276"/>
          <a:ext cx="1070969" cy="924341"/>
          <a:chOff x="2892913" y="1012338"/>
          <a:chExt cx="1069731" cy="935401"/>
        </a:xfrm>
      </xdr:grpSpPr>
      <xdr:graphicFrame macro="">
        <xdr:nvGraphicFramePr>
          <xdr:cNvPr id="36" name="Graphique 35">
            <a:extLst>
              <a:ext uri="{FF2B5EF4-FFF2-40B4-BE49-F238E27FC236}">
                <a16:creationId xmlns:a16="http://schemas.microsoft.com/office/drawing/2014/main" id="{EE189807-45B4-490D-BCD2-50FF10D78B4A}"/>
              </a:ext>
            </a:extLst>
          </xdr:cNvPr>
          <xdr:cNvGraphicFramePr>
            <a:graphicFrameLocks/>
          </xdr:cNvGraphicFramePr>
        </xdr:nvGraphicFramePr>
        <xdr:xfrm>
          <a:off x="2892913" y="1012338"/>
          <a:ext cx="1069731" cy="9354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TCD!B11">
        <xdr:nvSpPr>
          <xdr:cNvPr id="37" name="ZoneTexte 36">
            <a:extLst>
              <a:ext uri="{FF2B5EF4-FFF2-40B4-BE49-F238E27FC236}">
                <a16:creationId xmlns:a16="http://schemas.microsoft.com/office/drawing/2014/main" id="{BD62B674-2E91-005B-323C-9066CCBDBDBA}"/>
              </a:ext>
            </a:extLst>
          </xdr:cNvPr>
          <xdr:cNvSpPr txBox="1"/>
        </xdr:nvSpPr>
        <xdr:spPr>
          <a:xfrm>
            <a:off x="3076677" y="1355793"/>
            <a:ext cx="660054" cy="2683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E390D193-26A7-4E19-B97C-A6C629A723A1}" type="TxLink">
              <a:rPr lang="en-US" sz="1800" b="1" i="0" u="none" strike="noStrike">
                <a:solidFill>
                  <a:srgbClr val="000000"/>
                </a:solidFill>
                <a:latin typeface="Times New Roman"/>
                <a:cs typeface="Times New Roman"/>
              </a:rPr>
              <a:pPr/>
              <a:t>86%</a:t>
            </a:fld>
            <a:endParaRPr lang="fr-FR" sz="18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254976</xdr:colOff>
      <xdr:row>5</xdr:row>
      <xdr:rowOff>102334</xdr:rowOff>
    </xdr:from>
    <xdr:to>
      <xdr:col>8</xdr:col>
      <xdr:colOff>561486</xdr:colOff>
      <xdr:row>10</xdr:row>
      <xdr:rowOff>152399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4C0AF9C9-45E9-25C8-B20F-F89D576C6B95}"/>
            </a:ext>
          </a:extLst>
        </xdr:cNvPr>
        <xdr:cNvGrpSpPr/>
      </xdr:nvGrpSpPr>
      <xdr:grpSpPr>
        <a:xfrm>
          <a:off x="5601860" y="976609"/>
          <a:ext cx="1070351" cy="924341"/>
          <a:chOff x="2892913" y="1012338"/>
          <a:chExt cx="1069731" cy="935401"/>
        </a:xfrm>
      </xdr:grpSpPr>
      <xdr:graphicFrame macro="">
        <xdr:nvGraphicFramePr>
          <xdr:cNvPr id="40" name="Graphique 39">
            <a:extLst>
              <a:ext uri="{FF2B5EF4-FFF2-40B4-BE49-F238E27FC236}">
                <a16:creationId xmlns:a16="http://schemas.microsoft.com/office/drawing/2014/main" id="{C168E193-1614-A0B4-31BE-B2CA6EBD98C2}"/>
              </a:ext>
            </a:extLst>
          </xdr:cNvPr>
          <xdr:cNvGraphicFramePr>
            <a:graphicFrameLocks/>
          </xdr:cNvGraphicFramePr>
        </xdr:nvGraphicFramePr>
        <xdr:xfrm>
          <a:off x="2892913" y="1012338"/>
          <a:ext cx="1069731" cy="9354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TCD!B13">
        <xdr:nvSpPr>
          <xdr:cNvPr id="41" name="ZoneTexte 40">
            <a:extLst>
              <a:ext uri="{FF2B5EF4-FFF2-40B4-BE49-F238E27FC236}">
                <a16:creationId xmlns:a16="http://schemas.microsoft.com/office/drawing/2014/main" id="{C5D7A3A9-C2E1-9E7B-26DC-D8E24898A1F8}"/>
              </a:ext>
            </a:extLst>
          </xdr:cNvPr>
          <xdr:cNvSpPr txBox="1"/>
        </xdr:nvSpPr>
        <xdr:spPr>
          <a:xfrm>
            <a:off x="3088888" y="1294735"/>
            <a:ext cx="648087" cy="3540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B7D3ED1E-1943-48EA-BF26-A467C796A93E}" type="TxLink">
              <a:rPr lang="en-US" sz="1800" b="1" i="0" u="none" strike="noStrike">
                <a:solidFill>
                  <a:srgbClr val="000000"/>
                </a:solidFill>
                <a:latin typeface="Times New Roman"/>
                <a:cs typeface="Times New Roman"/>
              </a:rPr>
              <a:pPr/>
              <a:t>85%</a:t>
            </a:fld>
            <a:endParaRPr lang="fr-FR" sz="32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749298</xdr:colOff>
      <xdr:row>5</xdr:row>
      <xdr:rowOff>126513</xdr:rowOff>
    </xdr:from>
    <xdr:to>
      <xdr:col>12</xdr:col>
      <xdr:colOff>292587</xdr:colOff>
      <xdr:row>10</xdr:row>
      <xdr:rowOff>176578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172F6731-06A7-9024-1194-9F8548CC7C36}"/>
            </a:ext>
          </a:extLst>
        </xdr:cNvPr>
        <xdr:cNvGrpSpPr/>
      </xdr:nvGrpSpPr>
      <xdr:grpSpPr>
        <a:xfrm>
          <a:off x="8387704" y="1000788"/>
          <a:ext cx="1070970" cy="924341"/>
          <a:chOff x="2892913" y="1012338"/>
          <a:chExt cx="1069731" cy="935401"/>
        </a:xfrm>
      </xdr:grpSpPr>
      <xdr:graphicFrame macro="">
        <xdr:nvGraphicFramePr>
          <xdr:cNvPr id="43" name="Graphique 42">
            <a:extLst>
              <a:ext uri="{FF2B5EF4-FFF2-40B4-BE49-F238E27FC236}">
                <a16:creationId xmlns:a16="http://schemas.microsoft.com/office/drawing/2014/main" id="{0DED74FF-E469-C0F3-D49D-AB39068D5FA7}"/>
              </a:ext>
            </a:extLst>
          </xdr:cNvPr>
          <xdr:cNvGraphicFramePr>
            <a:graphicFrameLocks/>
          </xdr:cNvGraphicFramePr>
        </xdr:nvGraphicFramePr>
        <xdr:xfrm>
          <a:off x="2892913" y="1012338"/>
          <a:ext cx="1069731" cy="9354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TCD!B15">
        <xdr:nvSpPr>
          <xdr:cNvPr id="44" name="ZoneTexte 43">
            <a:extLst>
              <a:ext uri="{FF2B5EF4-FFF2-40B4-BE49-F238E27FC236}">
                <a16:creationId xmlns:a16="http://schemas.microsoft.com/office/drawing/2014/main" id="{7CB3C8C4-D130-87D5-79FA-DB445992708C}"/>
              </a:ext>
            </a:extLst>
          </xdr:cNvPr>
          <xdr:cNvSpPr txBox="1"/>
        </xdr:nvSpPr>
        <xdr:spPr>
          <a:xfrm>
            <a:off x="3088888" y="1294735"/>
            <a:ext cx="648087" cy="3540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9549F288-F0B0-44AE-9D0B-8798B33D83B2}" type="TxLink">
              <a:rPr lang="en-US" sz="1800" b="1" i="0" u="none" strike="noStrike">
                <a:solidFill>
                  <a:srgbClr val="000000"/>
                </a:solidFill>
                <a:latin typeface="Times New Roman"/>
                <a:cs typeface="Times New Roman"/>
              </a:rPr>
              <a:pPr/>
              <a:t>84%</a:t>
            </a:fld>
            <a:endParaRPr lang="fr-FR" sz="48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315545</xdr:colOff>
      <xdr:row>5</xdr:row>
      <xdr:rowOff>120163</xdr:rowOff>
    </xdr:from>
    <xdr:to>
      <xdr:col>15</xdr:col>
      <xdr:colOff>622055</xdr:colOff>
      <xdr:row>10</xdr:row>
      <xdr:rowOff>170228</xdr:rowOff>
    </xdr:to>
    <xdr:grpSp>
      <xdr:nvGrpSpPr>
        <xdr:cNvPr id="45" name="Groupe 44">
          <a:extLst>
            <a:ext uri="{FF2B5EF4-FFF2-40B4-BE49-F238E27FC236}">
              <a16:creationId xmlns:a16="http://schemas.microsoft.com/office/drawing/2014/main" id="{C9854E5E-E833-2F9F-06C5-DEBBE7F97E5B}"/>
            </a:ext>
          </a:extLst>
        </xdr:cNvPr>
        <xdr:cNvGrpSpPr/>
      </xdr:nvGrpSpPr>
      <xdr:grpSpPr>
        <a:xfrm>
          <a:off x="11009313" y="994438"/>
          <a:ext cx="1070351" cy="924341"/>
          <a:chOff x="2892913" y="1012338"/>
          <a:chExt cx="1069731" cy="935401"/>
        </a:xfrm>
      </xdr:grpSpPr>
      <xdr:graphicFrame macro="">
        <xdr:nvGraphicFramePr>
          <xdr:cNvPr id="46" name="Graphique 45">
            <a:extLst>
              <a:ext uri="{FF2B5EF4-FFF2-40B4-BE49-F238E27FC236}">
                <a16:creationId xmlns:a16="http://schemas.microsoft.com/office/drawing/2014/main" id="{4FF342AB-663A-C990-2B66-5EC8681D95AD}"/>
              </a:ext>
            </a:extLst>
          </xdr:cNvPr>
          <xdr:cNvGraphicFramePr>
            <a:graphicFrameLocks/>
          </xdr:cNvGraphicFramePr>
        </xdr:nvGraphicFramePr>
        <xdr:xfrm>
          <a:off x="2892913" y="1012338"/>
          <a:ext cx="1069731" cy="9354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TCD!B17">
        <xdr:nvSpPr>
          <xdr:cNvPr id="47" name="ZoneTexte 46">
            <a:extLst>
              <a:ext uri="{FF2B5EF4-FFF2-40B4-BE49-F238E27FC236}">
                <a16:creationId xmlns:a16="http://schemas.microsoft.com/office/drawing/2014/main" id="{0234CE1E-35FF-FCB0-14D7-A96AD76C894C}"/>
              </a:ext>
            </a:extLst>
          </xdr:cNvPr>
          <xdr:cNvSpPr txBox="1"/>
        </xdr:nvSpPr>
        <xdr:spPr>
          <a:xfrm>
            <a:off x="3088888" y="1294735"/>
            <a:ext cx="648087" cy="3540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6ED061A6-38BD-4C2C-A91E-07D635350722}" type="TxLink">
              <a:rPr lang="en-US" sz="1600" b="1" i="0" u="none" strike="noStrike">
                <a:solidFill>
                  <a:srgbClr val="000000"/>
                </a:solidFill>
                <a:latin typeface="Times New Roman"/>
                <a:cs typeface="Times New Roman"/>
              </a:rPr>
              <a:pPr/>
              <a:t>94%</a:t>
            </a:fld>
            <a:endParaRPr lang="fr-FR" sz="6600" b="1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</xdr:col>
      <xdr:colOff>573942</xdr:colOff>
      <xdr:row>11</xdr:row>
      <xdr:rowOff>149765</xdr:rowOff>
    </xdr:from>
    <xdr:to>
      <xdr:col>6</xdr:col>
      <xdr:colOff>647211</xdr:colOff>
      <xdr:row>22</xdr:row>
      <xdr:rowOff>79376</xdr:rowOff>
    </xdr:to>
    <xdr:graphicFrame macro="">
      <xdr:nvGraphicFramePr>
        <xdr:cNvPr id="48" name="Graphique 47">
          <a:extLst>
            <a:ext uri="{FF2B5EF4-FFF2-40B4-BE49-F238E27FC236}">
              <a16:creationId xmlns:a16="http://schemas.microsoft.com/office/drawing/2014/main" id="{AA23955D-3121-4A17-8F9E-4DC0E4854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692462</xdr:colOff>
      <xdr:row>11</xdr:row>
      <xdr:rowOff>127634</xdr:rowOff>
    </xdr:from>
    <xdr:to>
      <xdr:col>12</xdr:col>
      <xdr:colOff>0</xdr:colOff>
      <xdr:row>22</xdr:row>
      <xdr:rowOff>77305</xdr:rowOff>
    </xdr:to>
    <xdr:graphicFrame macro="">
      <xdr:nvGraphicFramePr>
        <xdr:cNvPr id="49" name="Graphique 48">
          <a:extLst>
            <a:ext uri="{FF2B5EF4-FFF2-40B4-BE49-F238E27FC236}">
              <a16:creationId xmlns:a16="http://schemas.microsoft.com/office/drawing/2014/main" id="{BAF4940B-7079-456B-9C3B-0F3FFF8E5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618067</xdr:colOff>
      <xdr:row>23</xdr:row>
      <xdr:rowOff>44405</xdr:rowOff>
    </xdr:from>
    <xdr:to>
      <xdr:col>6</xdr:col>
      <xdr:colOff>673100</xdr:colOff>
      <xdr:row>34</xdr:row>
      <xdr:rowOff>33867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0" name="Graphique 49">
              <a:extLst>
                <a:ext uri="{FF2B5EF4-FFF2-40B4-BE49-F238E27FC236}">
                  <a16:creationId xmlns:a16="http://schemas.microsoft.com/office/drawing/2014/main" id="{8474B5A0-D39C-4134-B87C-869C6D4980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0067" y="4133805"/>
              <a:ext cx="3865033" cy="19452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46013</xdr:colOff>
      <xdr:row>23</xdr:row>
      <xdr:rowOff>42334</xdr:rowOff>
    </xdr:from>
    <xdr:to>
      <xdr:col>11</xdr:col>
      <xdr:colOff>704139</xdr:colOff>
      <xdr:row>34</xdr:row>
      <xdr:rowOff>44049</xdr:rowOff>
    </xdr:to>
    <xdr:graphicFrame macro="">
      <xdr:nvGraphicFramePr>
        <xdr:cNvPr id="51" name="Graphique 50">
          <a:extLst>
            <a:ext uri="{FF2B5EF4-FFF2-40B4-BE49-F238E27FC236}">
              <a16:creationId xmlns:a16="http://schemas.microsoft.com/office/drawing/2014/main" id="{59D2AB05-C0C9-4BDB-AAB3-3B95AD2F6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143874</xdr:colOff>
      <xdr:row>11</xdr:row>
      <xdr:rowOff>163092</xdr:rowOff>
    </xdr:from>
    <xdr:to>
      <xdr:col>15</xdr:col>
      <xdr:colOff>585304</xdr:colOff>
      <xdr:row>34</xdr:row>
      <xdr:rowOff>26458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2" name="Graphique 51">
              <a:extLst>
                <a:ext uri="{FF2B5EF4-FFF2-40B4-BE49-F238E27FC236}">
                  <a16:creationId xmlns:a16="http://schemas.microsoft.com/office/drawing/2014/main" id="{9E6A05FC-019D-4791-9F14-3963E715AD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7874" y="2118892"/>
              <a:ext cx="2727430" cy="39527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137665</xdr:colOff>
      <xdr:row>16</xdr:row>
      <xdr:rowOff>64421</xdr:rowOff>
    </xdr:from>
    <xdr:to>
      <xdr:col>1</xdr:col>
      <xdr:colOff>460648</xdr:colOff>
      <xdr:row>30</xdr:row>
      <xdr:rowOff>138044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3" name="Mois">
              <a:extLst>
                <a:ext uri="{FF2B5EF4-FFF2-40B4-BE49-F238E27FC236}">
                  <a16:creationId xmlns:a16="http://schemas.microsoft.com/office/drawing/2014/main" id="{D099A400-5595-435E-8698-EF51D1FB7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665" y="2862102"/>
              <a:ext cx="1086824" cy="2521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158751</xdr:colOff>
      <xdr:row>5</xdr:row>
      <xdr:rowOff>127710</xdr:rowOff>
    </xdr:from>
    <xdr:to>
      <xdr:col>1</xdr:col>
      <xdr:colOff>498148</xdr:colOff>
      <xdr:row>14</xdr:row>
      <xdr:rowOff>165274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4" name="Quarter">
              <a:extLst>
                <a:ext uri="{FF2B5EF4-FFF2-40B4-BE49-F238E27FC236}">
                  <a16:creationId xmlns:a16="http://schemas.microsoft.com/office/drawing/2014/main" id="{F78F7492-9873-451D-980F-19987DB596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1" y="1034853"/>
              <a:ext cx="1098098" cy="16704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8.064994791668" createdVersion="8" refreshedVersion="8" minRefreshableVersion="3" recordCount="63" xr:uid="{967D4DFD-2C10-414C-99E5-45240802206D}">
  <cacheSource type="worksheet">
    <worksheetSource name="Tableau1"/>
  </cacheSource>
  <cacheFields count="14">
    <cacheField name="Date" numFmtId="14">
      <sharedItems containsSemiMixedTypes="0" containsNonDate="0" containsDate="1" containsString="0" minDate="2023-01-02T00:00:00" maxDate="2023-12-16T00:00:00" count="44">
        <d v="2023-05-14T00:00:00"/>
        <d v="2023-02-26T00:00:00"/>
        <d v="2023-02-27T00:00:00"/>
        <d v="2023-02-28T00:00:00"/>
        <d v="2023-10-29T00:00:00"/>
        <d v="2023-10-30T00:00:00"/>
        <d v="2023-10-31T00:00:00"/>
        <d v="2023-11-01T00:00:00"/>
        <d v="2023-11-02T00:00:00"/>
        <d v="2023-11-03T00:00:00"/>
        <d v="2023-10-26T00:00:00"/>
        <d v="2023-03-10T00:00:00"/>
        <d v="2023-04-28T00:00:00"/>
        <d v="2023-10-19T00:00:00"/>
        <d v="2023-08-22T00:00:00"/>
        <d v="2023-08-09T00:00:00"/>
        <d v="2023-06-01T00:00:00"/>
        <d v="2023-03-01T00:00:00"/>
        <d v="2023-11-27T00:00:00"/>
        <d v="2023-10-14T00:00:00"/>
        <d v="2023-06-21T00:00:00"/>
        <d v="2023-07-23T00:00:00"/>
        <d v="2023-07-20T00:00:00"/>
        <d v="2023-07-22T00:00:00"/>
        <d v="2023-04-02T00:00:00"/>
        <d v="2023-02-22T00:00:00"/>
        <d v="2023-09-10T00:00:00"/>
        <d v="2023-12-15T00:00:00"/>
        <d v="2023-03-12T00:00:00"/>
        <d v="2023-01-02T00:00:00"/>
        <d v="2023-10-28T00:00:00"/>
        <d v="2023-06-26T00:00:00"/>
        <d v="2023-11-13T00:00:00"/>
        <d v="2023-06-30T00:00:00"/>
        <d v="2023-04-14T00:00:00"/>
        <d v="2023-12-06T00:00:00"/>
        <d v="2023-05-08T00:00:00"/>
        <d v="2023-04-03T00:00:00"/>
        <d v="2023-10-27T00:00:00"/>
        <d v="2023-01-28T00:00:00"/>
        <d v="2023-01-29T00:00:00"/>
        <d v="2023-01-30T00:00:00"/>
        <d v="2023-01-31T00:00:00"/>
        <d v="2023-01-19T00:00:00"/>
      </sharedItems>
    </cacheField>
    <cacheField name="Region" numFmtId="0">
      <sharedItems count="4">
        <s v="East"/>
        <s v="West"/>
        <s v="South"/>
        <s v="North"/>
      </sharedItems>
    </cacheField>
    <cacheField name="Sales" numFmtId="0">
      <sharedItems containsSemiMixedTypes="0" containsString="0" containsNumber="1" containsInteger="1" minValue="1000" maxValue="6500" count="28">
        <n v="2581"/>
        <n v="3944"/>
        <n v="3293"/>
        <n v="2019"/>
        <n v="2980"/>
        <n v="2209"/>
        <n v="2440"/>
        <n v="2000"/>
        <n v="1431"/>
        <n v="3000"/>
        <n v="4000"/>
        <n v="1000"/>
        <n v="6000"/>
        <n v="6500"/>
        <n v="1200"/>
        <n v="4500"/>
        <n v="5500"/>
        <n v="1700"/>
        <n v="1600"/>
        <n v="2500"/>
        <n v="2100"/>
        <n v="2150"/>
        <n v="2200"/>
        <n v="1800"/>
        <n v="1414"/>
        <n v="2250"/>
        <n v="2400"/>
        <n v="2450"/>
      </sharedItems>
    </cacheField>
    <cacheField name="Profit" numFmtId="1">
      <sharedItems containsSemiMixedTypes="0" containsString="0" containsNumber="1" minValue="385.71428571428601" maxValue="5214.2857142857101"/>
    </cacheField>
    <cacheField name="Target Sales" numFmtId="1">
      <sharedItems containsSemiMixedTypes="0" containsString="0" containsNumber="1" minValue="285.71428571428572" maxValue="6714.2857142857101"/>
    </cacheField>
    <cacheField name="No of Customers" numFmtId="0">
      <sharedItems containsSemiMixedTypes="0" containsString="0" containsNumber="1" containsInteger="1" minValue="15" maxValue="310"/>
    </cacheField>
    <cacheField name="Sales Completion Rate" numFmtId="0">
      <sharedItems containsSemiMixedTypes="0" containsString="0" containsNumber="1" minValue="0.7" maxValue="0.99" count="29">
        <n v="0.89"/>
        <n v="0.94"/>
        <n v="0.82"/>
        <n v="0.79"/>
        <n v="0.96"/>
        <n v="0.75"/>
        <n v="0.92"/>
        <n v="0.7"/>
        <n v="0.91"/>
        <n v="0.74"/>
        <n v="0.9"/>
        <n v="0.95"/>
        <n v="0.99"/>
        <n v="0.86"/>
        <n v="0.83"/>
        <n v="0.8"/>
        <n v="0.71"/>
        <n v="0.98"/>
        <n v="0.81"/>
        <n v="0.97"/>
        <n v="0.88"/>
        <n v="0.73"/>
        <n v="0.93"/>
        <n v="0.85"/>
        <n v="0.77"/>
        <n v="0.72"/>
        <n v="0.76"/>
        <n v="0.84"/>
        <n v="0.78"/>
      </sharedItems>
    </cacheField>
    <cacheField name="Profit Completion Rate" numFmtId="0">
      <sharedItems containsSemiMixedTypes="0" containsString="0" containsNumber="1" minValue="0.7" maxValue="0.99" count="23">
        <n v="0.85"/>
        <n v="0.95"/>
        <n v="0.8"/>
        <n v="0.79"/>
        <n v="0.72"/>
        <n v="0.99"/>
        <n v="0.98"/>
        <n v="0.9"/>
        <n v="0.97"/>
        <n v="0.78"/>
        <n v="0.84"/>
        <n v="0.87"/>
        <n v="0.91"/>
        <n v="0.94"/>
        <n v="0.77"/>
        <n v="0.96"/>
        <n v="0.74"/>
        <n v="0.7"/>
        <n v="0.75"/>
        <n v="0.82"/>
        <n v="0.81"/>
        <n v="0.92"/>
        <n v="0.73"/>
      </sharedItems>
    </cacheField>
    <cacheField name="Customer Completion Rate" numFmtId="0">
      <sharedItems containsSemiMixedTypes="0" containsString="0" containsNumber="1" minValue="0.7" maxValue="0.99" count="28">
        <n v="0.72"/>
        <n v="0.86"/>
        <n v="0.76"/>
        <n v="0.79"/>
        <n v="0.7"/>
        <n v="0.77"/>
        <n v="0.93"/>
        <n v="0.74"/>
        <n v="0.95"/>
        <n v="0.89"/>
        <n v="0.81"/>
        <n v="0.75"/>
        <n v="0.94"/>
        <n v="0.97"/>
        <n v="0.87"/>
        <n v="0.88"/>
        <n v="0.85"/>
        <n v="0.8"/>
        <n v="0.84"/>
        <n v="0.99"/>
        <n v="0.83"/>
        <n v="0.78"/>
        <n v="0.9"/>
        <n v="0.91"/>
        <n v="0.96"/>
        <n v="0.98"/>
        <n v="0.73"/>
        <n v="0.92"/>
      </sharedItems>
    </cacheField>
    <cacheField name="Country" numFmtId="0">
      <sharedItems count="5">
        <s v="Argentina"/>
        <s v="Colombia"/>
        <s v="Brazil"/>
        <s v="Ecuador"/>
        <s v="Peru"/>
      </sharedItems>
    </cacheField>
    <cacheField name="Customer Satisfaction" numFmtId="0">
      <sharedItems count="5">
        <s v="Speed"/>
        <s v="Quality"/>
        <s v="Hygiene"/>
        <s v="Service"/>
        <s v="Availability"/>
      </sharedItems>
    </cacheField>
    <cacheField name="Score" numFmtId="0">
      <sharedItems containsSemiMixedTypes="0" containsString="0" containsNumber="1" containsInteger="1" minValue="2" maxValue="9"/>
    </cacheField>
    <cacheField name="Month" numFmtId="0">
      <sharedItems count="12">
        <s v="mai"/>
        <s v="févr"/>
        <s v="oct"/>
        <s v="nov"/>
        <s v="mars"/>
        <s v="avr"/>
        <s v="août"/>
        <s v="juin"/>
        <s v="juil"/>
        <s v="sept"/>
        <s v="déc"/>
        <s v="janv"/>
      </sharedItems>
    </cacheField>
    <cacheField name="Quarter" numFmtId="0">
      <sharedItems count="5">
        <s v="Q2"/>
        <s v="Q1"/>
        <s v="Q3"/>
        <s v="Q4"/>
        <s v="Q0"/>
      </sharedItems>
    </cacheField>
  </cacheFields>
  <extLst>
    <ext xmlns:x14="http://schemas.microsoft.com/office/spreadsheetml/2009/9/main" uri="{725AE2AE-9491-48be-B2B4-4EB974FC3084}">
      <x14:pivotCacheDefinition pivotCacheId="16848757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2957.1428571428601"/>
    <n v="5857"/>
    <n v="80"/>
    <x v="0"/>
    <x v="0"/>
    <x v="0"/>
    <x v="0"/>
    <x v="0"/>
    <n v="8"/>
    <x v="0"/>
    <x v="0"/>
  </r>
  <r>
    <x v="1"/>
    <x v="1"/>
    <x v="1"/>
    <n v="2957.1428571428601"/>
    <n v="5857"/>
    <n v="30"/>
    <x v="1"/>
    <x v="1"/>
    <x v="1"/>
    <x v="1"/>
    <x v="1"/>
    <n v="4"/>
    <x v="1"/>
    <x v="1"/>
  </r>
  <r>
    <x v="2"/>
    <x v="2"/>
    <x v="2"/>
    <n v="2957.1428571428601"/>
    <n v="5857"/>
    <n v="15"/>
    <x v="2"/>
    <x v="2"/>
    <x v="2"/>
    <x v="2"/>
    <x v="2"/>
    <n v="3"/>
    <x v="1"/>
    <x v="1"/>
  </r>
  <r>
    <x v="3"/>
    <x v="2"/>
    <x v="3"/>
    <n v="2957.1428571428601"/>
    <n v="5857"/>
    <n v="40"/>
    <x v="3"/>
    <x v="3"/>
    <x v="3"/>
    <x v="3"/>
    <x v="0"/>
    <n v="2"/>
    <x v="1"/>
    <x v="1"/>
  </r>
  <r>
    <x v="4"/>
    <x v="1"/>
    <x v="4"/>
    <n v="2958"/>
    <n v="5857"/>
    <n v="100"/>
    <x v="4"/>
    <x v="3"/>
    <x v="4"/>
    <x v="4"/>
    <x v="3"/>
    <n v="7"/>
    <x v="2"/>
    <x v="2"/>
  </r>
  <r>
    <x v="5"/>
    <x v="1"/>
    <x v="5"/>
    <n v="2957.1428571428601"/>
    <n v="5857"/>
    <n v="15"/>
    <x v="3"/>
    <x v="3"/>
    <x v="5"/>
    <x v="4"/>
    <x v="0"/>
    <n v="9"/>
    <x v="2"/>
    <x v="2"/>
  </r>
  <r>
    <x v="6"/>
    <x v="3"/>
    <x v="6"/>
    <n v="2957.1428571428601"/>
    <n v="5857"/>
    <n v="20"/>
    <x v="5"/>
    <x v="4"/>
    <x v="6"/>
    <x v="4"/>
    <x v="1"/>
    <n v="5"/>
    <x v="2"/>
    <x v="2"/>
  </r>
  <r>
    <x v="7"/>
    <x v="3"/>
    <x v="7"/>
    <n v="1328.57142857143"/>
    <n v="4428.5714285714303"/>
    <n v="90"/>
    <x v="6"/>
    <x v="5"/>
    <x v="7"/>
    <x v="2"/>
    <x v="1"/>
    <n v="6"/>
    <x v="3"/>
    <x v="3"/>
  </r>
  <r>
    <x v="8"/>
    <x v="3"/>
    <x v="8"/>
    <n v="1328.57142857143"/>
    <n v="4428.5714285714303"/>
    <n v="30"/>
    <x v="7"/>
    <x v="5"/>
    <x v="8"/>
    <x v="2"/>
    <x v="3"/>
    <n v="8"/>
    <x v="3"/>
    <x v="3"/>
  </r>
  <r>
    <x v="9"/>
    <x v="1"/>
    <x v="9"/>
    <n v="1328.57142857143"/>
    <n v="4428.5714285714303"/>
    <n v="15"/>
    <x v="8"/>
    <x v="6"/>
    <x v="9"/>
    <x v="2"/>
    <x v="3"/>
    <n v="4"/>
    <x v="3"/>
    <x v="3"/>
  </r>
  <r>
    <x v="0"/>
    <x v="1"/>
    <x v="10"/>
    <n v="1328.57142857143"/>
    <n v="4428.5714285714303"/>
    <n v="40"/>
    <x v="9"/>
    <x v="0"/>
    <x v="4"/>
    <x v="2"/>
    <x v="0"/>
    <n v="3"/>
    <x v="0"/>
    <x v="0"/>
  </r>
  <r>
    <x v="10"/>
    <x v="0"/>
    <x v="11"/>
    <n v="1328.57142857143"/>
    <n v="4428.5714285714303"/>
    <n v="100"/>
    <x v="10"/>
    <x v="7"/>
    <x v="0"/>
    <x v="2"/>
    <x v="1"/>
    <n v="2"/>
    <x v="2"/>
    <x v="2"/>
  </r>
  <r>
    <x v="11"/>
    <x v="0"/>
    <x v="7"/>
    <n v="1328.57142857143"/>
    <n v="4428.5714285714303"/>
    <n v="15"/>
    <x v="11"/>
    <x v="8"/>
    <x v="10"/>
    <x v="2"/>
    <x v="2"/>
    <n v="7"/>
    <x v="4"/>
    <x v="1"/>
  </r>
  <r>
    <x v="12"/>
    <x v="2"/>
    <x v="7"/>
    <n v="1328.57142857143"/>
    <n v="4428.5714285714303"/>
    <n v="20"/>
    <x v="12"/>
    <x v="3"/>
    <x v="11"/>
    <x v="2"/>
    <x v="3"/>
    <n v="9"/>
    <x v="5"/>
    <x v="1"/>
  </r>
  <r>
    <x v="13"/>
    <x v="2"/>
    <x v="10"/>
    <n v="1328.57142857143"/>
    <n v="1428.57142857143"/>
    <n v="45"/>
    <x v="13"/>
    <x v="8"/>
    <x v="9"/>
    <x v="0"/>
    <x v="4"/>
    <n v="5"/>
    <x v="2"/>
    <x v="2"/>
  </r>
  <r>
    <x v="14"/>
    <x v="0"/>
    <x v="12"/>
    <n v="1328.57142857143"/>
    <n v="1428.57142857143"/>
    <n v="43"/>
    <x v="14"/>
    <x v="4"/>
    <x v="7"/>
    <x v="1"/>
    <x v="0"/>
    <n v="6"/>
    <x v="6"/>
    <x v="2"/>
  </r>
  <r>
    <x v="15"/>
    <x v="1"/>
    <x v="13"/>
    <n v="1328.57142857143"/>
    <n v="1428.57142857143"/>
    <n v="43"/>
    <x v="9"/>
    <x v="9"/>
    <x v="12"/>
    <x v="2"/>
    <x v="1"/>
    <n v="8"/>
    <x v="6"/>
    <x v="2"/>
  </r>
  <r>
    <x v="16"/>
    <x v="3"/>
    <x v="14"/>
    <n v="1328.57142857143"/>
    <n v="1428.57142857143"/>
    <n v="43"/>
    <x v="15"/>
    <x v="10"/>
    <x v="10"/>
    <x v="3"/>
    <x v="1"/>
    <n v="4"/>
    <x v="7"/>
    <x v="0"/>
  </r>
  <r>
    <x v="17"/>
    <x v="3"/>
    <x v="9"/>
    <n v="1328.57142857143"/>
    <n v="1428.5714285714287"/>
    <n v="43"/>
    <x v="0"/>
    <x v="5"/>
    <x v="13"/>
    <x v="0"/>
    <x v="0"/>
    <n v="3"/>
    <x v="4"/>
    <x v="1"/>
  </r>
  <r>
    <x v="18"/>
    <x v="3"/>
    <x v="7"/>
    <n v="1328.57142857143"/>
    <n v="1428.5714285714287"/>
    <n v="40"/>
    <x v="16"/>
    <x v="11"/>
    <x v="12"/>
    <x v="1"/>
    <x v="4"/>
    <n v="2"/>
    <x v="3"/>
    <x v="3"/>
  </r>
  <r>
    <x v="19"/>
    <x v="3"/>
    <x v="7"/>
    <n v="1328.57142857143"/>
    <n v="1428.5714285714287"/>
    <n v="43"/>
    <x v="10"/>
    <x v="4"/>
    <x v="12"/>
    <x v="2"/>
    <x v="0"/>
    <n v="7"/>
    <x v="2"/>
    <x v="2"/>
  </r>
  <r>
    <x v="20"/>
    <x v="0"/>
    <x v="9"/>
    <n v="5214.2857142857101"/>
    <n v="6714.2857142857101"/>
    <n v="100"/>
    <x v="0"/>
    <x v="0"/>
    <x v="14"/>
    <x v="3"/>
    <x v="1"/>
    <n v="9"/>
    <x v="7"/>
    <x v="0"/>
  </r>
  <r>
    <x v="21"/>
    <x v="2"/>
    <x v="15"/>
    <n v="5214.2857142857101"/>
    <n v="6714.2857142857101"/>
    <n v="100"/>
    <x v="0"/>
    <x v="2"/>
    <x v="15"/>
    <x v="0"/>
    <x v="2"/>
    <n v="5"/>
    <x v="8"/>
    <x v="0"/>
  </r>
  <r>
    <x v="22"/>
    <x v="0"/>
    <x v="16"/>
    <n v="1214.2857142857099"/>
    <n v="6714.2857142857101"/>
    <n v="100"/>
    <x v="17"/>
    <x v="5"/>
    <x v="10"/>
    <x v="2"/>
    <x v="0"/>
    <n v="6"/>
    <x v="8"/>
    <x v="0"/>
  </r>
  <r>
    <x v="23"/>
    <x v="1"/>
    <x v="11"/>
    <n v="5214.2857142857101"/>
    <n v="6714.2857142857101"/>
    <n v="100"/>
    <x v="18"/>
    <x v="12"/>
    <x v="8"/>
    <x v="3"/>
    <x v="4"/>
    <n v="8"/>
    <x v="8"/>
    <x v="0"/>
  </r>
  <r>
    <x v="24"/>
    <x v="0"/>
    <x v="7"/>
    <n v="5214.2857142857101"/>
    <n v="6714.2857142857101"/>
    <n v="100"/>
    <x v="19"/>
    <x v="0"/>
    <x v="16"/>
    <x v="0"/>
    <x v="0"/>
    <n v="4"/>
    <x v="5"/>
    <x v="1"/>
  </r>
  <r>
    <x v="25"/>
    <x v="0"/>
    <x v="7"/>
    <n v="5214.2857142857101"/>
    <n v="6714.2857142857101"/>
    <n v="100"/>
    <x v="0"/>
    <x v="13"/>
    <x v="17"/>
    <x v="1"/>
    <x v="0"/>
    <n v="3"/>
    <x v="1"/>
    <x v="1"/>
  </r>
  <r>
    <x v="26"/>
    <x v="0"/>
    <x v="7"/>
    <n v="5214.2857142857101"/>
    <n v="6714.2857142857101"/>
    <n v="100"/>
    <x v="20"/>
    <x v="13"/>
    <x v="4"/>
    <x v="2"/>
    <x v="2"/>
    <n v="2"/>
    <x v="9"/>
    <x v="2"/>
  </r>
  <r>
    <x v="27"/>
    <x v="0"/>
    <x v="7"/>
    <n v="2957.1428571428601"/>
    <n v="2857.1428571428573"/>
    <n v="90"/>
    <x v="5"/>
    <x v="14"/>
    <x v="18"/>
    <x v="3"/>
    <x v="3"/>
    <n v="7"/>
    <x v="10"/>
    <x v="3"/>
  </r>
  <r>
    <x v="28"/>
    <x v="0"/>
    <x v="17"/>
    <n v="2957.1428571428601"/>
    <n v="2857.1428571428573"/>
    <n v="80"/>
    <x v="21"/>
    <x v="15"/>
    <x v="6"/>
    <x v="3"/>
    <x v="4"/>
    <n v="4"/>
    <x v="4"/>
    <x v="1"/>
  </r>
  <r>
    <x v="26"/>
    <x v="0"/>
    <x v="18"/>
    <n v="2957.1428571428601"/>
    <n v="2857.1428571428573"/>
    <n v="90"/>
    <x v="22"/>
    <x v="16"/>
    <x v="6"/>
    <x v="2"/>
    <x v="0"/>
    <n v="5"/>
    <x v="9"/>
    <x v="2"/>
  </r>
  <r>
    <x v="29"/>
    <x v="1"/>
    <x v="14"/>
    <n v="2957.1428571428601"/>
    <n v="2857.1428571428573"/>
    <n v="110"/>
    <x v="23"/>
    <x v="17"/>
    <x v="19"/>
    <x v="3"/>
    <x v="1"/>
    <n v="6"/>
    <x v="11"/>
    <x v="4"/>
  </r>
  <r>
    <x v="30"/>
    <x v="2"/>
    <x v="19"/>
    <n v="2957.1428571428601"/>
    <n v="2857.1428571428573"/>
    <n v="90"/>
    <x v="6"/>
    <x v="5"/>
    <x v="15"/>
    <x v="0"/>
    <x v="2"/>
    <n v="8"/>
    <x v="2"/>
    <x v="2"/>
  </r>
  <r>
    <x v="31"/>
    <x v="2"/>
    <x v="20"/>
    <n v="2957.1428571428601"/>
    <n v="2857.1428571428573"/>
    <n v="100"/>
    <x v="5"/>
    <x v="8"/>
    <x v="20"/>
    <x v="1"/>
    <x v="3"/>
    <n v="4"/>
    <x v="7"/>
    <x v="0"/>
  </r>
  <r>
    <x v="32"/>
    <x v="2"/>
    <x v="21"/>
    <n v="2957.1428571428601"/>
    <n v="2857.1428571428573"/>
    <n v="90"/>
    <x v="24"/>
    <x v="8"/>
    <x v="21"/>
    <x v="0"/>
    <x v="4"/>
    <n v="3"/>
    <x v="3"/>
    <x v="3"/>
  </r>
  <r>
    <x v="33"/>
    <x v="2"/>
    <x v="22"/>
    <n v="757.142857142857"/>
    <n v="857.14285714285711"/>
    <n v="228"/>
    <x v="3"/>
    <x v="18"/>
    <x v="6"/>
    <x v="1"/>
    <x v="0"/>
    <n v="2"/>
    <x v="7"/>
    <x v="0"/>
  </r>
  <r>
    <x v="34"/>
    <x v="1"/>
    <x v="23"/>
    <n v="757.142857142857"/>
    <n v="857.14285714285711"/>
    <n v="220"/>
    <x v="18"/>
    <x v="6"/>
    <x v="1"/>
    <x v="2"/>
    <x v="1"/>
    <n v="7"/>
    <x v="5"/>
    <x v="1"/>
  </r>
  <r>
    <x v="35"/>
    <x v="3"/>
    <x v="23"/>
    <n v="757.142857142857"/>
    <n v="857.14285714285711"/>
    <n v="228"/>
    <x v="13"/>
    <x v="19"/>
    <x v="1"/>
    <x v="3"/>
    <x v="2"/>
    <n v="9"/>
    <x v="10"/>
    <x v="3"/>
  </r>
  <r>
    <x v="36"/>
    <x v="0"/>
    <x v="24"/>
    <n v="757.142857142857"/>
    <n v="857.14285714285711"/>
    <n v="238"/>
    <x v="25"/>
    <x v="1"/>
    <x v="22"/>
    <x v="4"/>
    <x v="3"/>
    <n v="5"/>
    <x v="0"/>
    <x v="0"/>
  </r>
  <r>
    <x v="37"/>
    <x v="2"/>
    <x v="20"/>
    <n v="757.142857142857"/>
    <n v="857.14285714285711"/>
    <n v="228"/>
    <x v="16"/>
    <x v="2"/>
    <x v="2"/>
    <x v="4"/>
    <x v="4"/>
    <n v="5"/>
    <x v="5"/>
    <x v="1"/>
  </r>
  <r>
    <x v="16"/>
    <x v="2"/>
    <x v="19"/>
    <n v="757.142857142857"/>
    <n v="857.14285714285711"/>
    <n v="230"/>
    <x v="19"/>
    <x v="1"/>
    <x v="16"/>
    <x v="4"/>
    <x v="0"/>
    <n v="8"/>
    <x v="7"/>
    <x v="0"/>
  </r>
  <r>
    <x v="9"/>
    <x v="3"/>
    <x v="22"/>
    <n v="757.142857142857"/>
    <n v="857.14285714285711"/>
    <n v="228"/>
    <x v="11"/>
    <x v="0"/>
    <x v="23"/>
    <x v="2"/>
    <x v="1"/>
    <n v="4"/>
    <x v="3"/>
    <x v="3"/>
  </r>
  <r>
    <x v="0"/>
    <x v="0"/>
    <x v="19"/>
    <n v="914.28571428571399"/>
    <n v="714.28571428571433"/>
    <n v="250"/>
    <x v="19"/>
    <x v="17"/>
    <x v="6"/>
    <x v="2"/>
    <x v="2"/>
    <n v="3"/>
    <x v="0"/>
    <x v="0"/>
  </r>
  <r>
    <x v="10"/>
    <x v="2"/>
    <x v="22"/>
    <n v="914.28571428571399"/>
    <n v="714.28571428571433"/>
    <n v="240"/>
    <x v="10"/>
    <x v="6"/>
    <x v="24"/>
    <x v="2"/>
    <x v="3"/>
    <n v="2"/>
    <x v="2"/>
    <x v="2"/>
  </r>
  <r>
    <x v="38"/>
    <x v="0"/>
    <x v="19"/>
    <n v="914.28571428571399"/>
    <n v="714.28571428571433"/>
    <n v="270"/>
    <x v="10"/>
    <x v="1"/>
    <x v="25"/>
    <x v="2"/>
    <x v="4"/>
    <n v="3"/>
    <x v="2"/>
    <x v="2"/>
  </r>
  <r>
    <x v="39"/>
    <x v="1"/>
    <x v="7"/>
    <n v="914.28571428571399"/>
    <n v="714.28571428571433"/>
    <n v="259"/>
    <x v="4"/>
    <x v="20"/>
    <x v="16"/>
    <x v="2"/>
    <x v="0"/>
    <n v="9"/>
    <x v="11"/>
    <x v="4"/>
  </r>
  <r>
    <x v="40"/>
    <x v="1"/>
    <x v="19"/>
    <n v="914.28571428571399"/>
    <n v="714.28571428571433"/>
    <n v="260"/>
    <x v="17"/>
    <x v="10"/>
    <x v="9"/>
    <x v="2"/>
    <x v="0"/>
    <n v="5"/>
    <x v="11"/>
    <x v="4"/>
  </r>
  <r>
    <x v="41"/>
    <x v="1"/>
    <x v="19"/>
    <n v="914.28571428571399"/>
    <n v="714.28571428571433"/>
    <n v="260"/>
    <x v="26"/>
    <x v="17"/>
    <x v="1"/>
    <x v="2"/>
    <x v="2"/>
    <n v="6"/>
    <x v="11"/>
    <x v="4"/>
  </r>
  <r>
    <x v="42"/>
    <x v="0"/>
    <x v="19"/>
    <n v="914.28571428571399"/>
    <n v="714.28571428571433"/>
    <n v="261"/>
    <x v="8"/>
    <x v="14"/>
    <x v="11"/>
    <x v="0"/>
    <x v="3"/>
    <n v="8"/>
    <x v="11"/>
    <x v="4"/>
  </r>
  <r>
    <x v="7"/>
    <x v="0"/>
    <x v="19"/>
    <n v="914.28571428571399"/>
    <n v="714.28571428571433"/>
    <n v="242"/>
    <x v="3"/>
    <x v="20"/>
    <x v="7"/>
    <x v="1"/>
    <x v="4"/>
    <n v="4"/>
    <x v="3"/>
    <x v="3"/>
  </r>
  <r>
    <x v="8"/>
    <x v="0"/>
    <x v="25"/>
    <n v="914.28571428571399"/>
    <n v="714.28571428571433"/>
    <n v="250"/>
    <x v="23"/>
    <x v="19"/>
    <x v="26"/>
    <x v="2"/>
    <x v="0"/>
    <n v="3"/>
    <x v="3"/>
    <x v="3"/>
  </r>
  <r>
    <x v="9"/>
    <x v="0"/>
    <x v="19"/>
    <n v="914.28571428571399"/>
    <n v="714.28571428571433"/>
    <n v="242"/>
    <x v="20"/>
    <x v="10"/>
    <x v="11"/>
    <x v="3"/>
    <x v="1"/>
    <n v="2"/>
    <x v="3"/>
    <x v="3"/>
  </r>
  <r>
    <x v="0"/>
    <x v="0"/>
    <x v="19"/>
    <n v="914.28571428571399"/>
    <n v="714.28571428571433"/>
    <n v="242"/>
    <x v="18"/>
    <x v="21"/>
    <x v="23"/>
    <x v="0"/>
    <x v="2"/>
    <n v="7"/>
    <x v="0"/>
    <x v="0"/>
  </r>
  <r>
    <x v="10"/>
    <x v="2"/>
    <x v="19"/>
    <n v="914.28571428571399"/>
    <n v="714.28571428571433"/>
    <n v="242"/>
    <x v="27"/>
    <x v="22"/>
    <x v="19"/>
    <x v="1"/>
    <x v="3"/>
    <n v="9"/>
    <x v="2"/>
    <x v="2"/>
  </r>
  <r>
    <x v="11"/>
    <x v="2"/>
    <x v="19"/>
    <n v="914.28571428571399"/>
    <n v="714.28571428571433"/>
    <n v="240"/>
    <x v="22"/>
    <x v="3"/>
    <x v="0"/>
    <x v="2"/>
    <x v="4"/>
    <n v="5"/>
    <x v="4"/>
    <x v="1"/>
  </r>
  <r>
    <x v="12"/>
    <x v="2"/>
    <x v="19"/>
    <n v="914.28571428571399"/>
    <n v="714.28571428571433"/>
    <n v="242"/>
    <x v="27"/>
    <x v="3"/>
    <x v="17"/>
    <x v="3"/>
    <x v="0"/>
    <n v="6"/>
    <x v="5"/>
    <x v="1"/>
  </r>
  <r>
    <x v="43"/>
    <x v="2"/>
    <x v="22"/>
    <n v="385.71428571428601"/>
    <n v="285.71428571428572"/>
    <n v="285"/>
    <x v="23"/>
    <x v="12"/>
    <x v="18"/>
    <x v="0"/>
    <x v="1"/>
    <n v="8"/>
    <x v="11"/>
    <x v="4"/>
  </r>
  <r>
    <x v="14"/>
    <x v="1"/>
    <x v="21"/>
    <n v="385.71428571428601"/>
    <n v="285.71428571428572"/>
    <n v="275"/>
    <x v="13"/>
    <x v="18"/>
    <x v="24"/>
    <x v="2"/>
    <x v="2"/>
    <n v="4"/>
    <x v="6"/>
    <x v="2"/>
  </r>
  <r>
    <x v="15"/>
    <x v="3"/>
    <x v="26"/>
    <n v="385.71428571428601"/>
    <n v="285.71428571428572"/>
    <n v="285"/>
    <x v="4"/>
    <x v="14"/>
    <x v="27"/>
    <x v="3"/>
    <x v="3"/>
    <n v="3"/>
    <x v="6"/>
    <x v="2"/>
  </r>
  <r>
    <x v="16"/>
    <x v="2"/>
    <x v="27"/>
    <n v="385.71428571428601"/>
    <n v="285.71428571428572"/>
    <n v="290"/>
    <x v="12"/>
    <x v="8"/>
    <x v="26"/>
    <x v="0"/>
    <x v="4"/>
    <n v="2"/>
    <x v="7"/>
    <x v="0"/>
  </r>
  <r>
    <x v="17"/>
    <x v="1"/>
    <x v="19"/>
    <n v="385.71428571428601"/>
    <n v="285.71428571428572"/>
    <n v="310"/>
    <x v="24"/>
    <x v="4"/>
    <x v="16"/>
    <x v="1"/>
    <x v="0"/>
    <n v="7"/>
    <x v="4"/>
    <x v="1"/>
  </r>
  <r>
    <x v="18"/>
    <x v="3"/>
    <x v="27"/>
    <n v="385.71428571428601"/>
    <n v="285.71428571428572"/>
    <n v="270"/>
    <x v="24"/>
    <x v="15"/>
    <x v="21"/>
    <x v="2"/>
    <x v="1"/>
    <n v="9"/>
    <x v="3"/>
    <x v="3"/>
  </r>
  <r>
    <x v="19"/>
    <x v="2"/>
    <x v="26"/>
    <n v="385.71428571428601"/>
    <n v="285.71428571428572"/>
    <n v="285"/>
    <x v="28"/>
    <x v="2"/>
    <x v="16"/>
    <x v="3"/>
    <x v="2"/>
    <n v="5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B891B-C417-4BDC-8107-229D9CC047AD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 rowHeaderCaption="Region">
  <location ref="Q3:S8" firstHeaderRow="0" firstDataRow="1" firstDataCol="1"/>
  <pivotFields count="14">
    <pivotField numFmtId="14" showAll="0">
      <items count="45">
        <item x="29"/>
        <item x="43"/>
        <item x="39"/>
        <item x="40"/>
        <item x="41"/>
        <item x="42"/>
        <item x="25"/>
        <item x="1"/>
        <item x="2"/>
        <item x="3"/>
        <item x="17"/>
        <item x="11"/>
        <item x="28"/>
        <item x="24"/>
        <item x="37"/>
        <item x="34"/>
        <item x="12"/>
        <item x="36"/>
        <item x="0"/>
        <item x="16"/>
        <item x="20"/>
        <item x="31"/>
        <item x="33"/>
        <item x="22"/>
        <item x="23"/>
        <item x="21"/>
        <item x="15"/>
        <item x="14"/>
        <item x="26"/>
        <item x="19"/>
        <item x="13"/>
        <item x="10"/>
        <item x="38"/>
        <item x="30"/>
        <item x="4"/>
        <item x="5"/>
        <item x="6"/>
        <item x="7"/>
        <item x="8"/>
        <item x="9"/>
        <item x="32"/>
        <item x="18"/>
        <item x="35"/>
        <item x="27"/>
        <item t="default"/>
      </items>
    </pivotField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29">
        <item x="11"/>
        <item x="14"/>
        <item x="24"/>
        <item x="8"/>
        <item x="18"/>
        <item x="17"/>
        <item x="23"/>
        <item x="7"/>
        <item x="3"/>
        <item x="20"/>
        <item x="21"/>
        <item x="22"/>
        <item x="5"/>
        <item x="25"/>
        <item x="26"/>
        <item x="6"/>
        <item x="27"/>
        <item x="19"/>
        <item x="0"/>
        <item x="4"/>
        <item x="9"/>
        <item x="2"/>
        <item x="1"/>
        <item x="10"/>
        <item x="15"/>
        <item x="16"/>
        <item x="12"/>
        <item x="13"/>
        <item t="default"/>
      </items>
    </pivotField>
    <pivotField dataField="1"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11"/>
        <item x="1"/>
        <item x="4"/>
        <item x="5"/>
        <item x="0"/>
        <item x="7"/>
        <item x="8"/>
        <item x="6"/>
        <item x="9"/>
        <item x="2"/>
        <item x="3"/>
        <item x="10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</pivotFields>
  <rowFields count="1">
    <field x="1"/>
  </rowFields>
  <rowItems count="5">
    <i>
      <x v="3"/>
    </i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ales" fld="2" baseField="0" baseItem="0"/>
    <dataField name=" Profit" fld="3" baseField="0" baseItem="0"/>
  </dataFields>
  <formats count="19">
    <format dxfId="234">
      <pivotArea type="all" dataOnly="0" outline="0" fieldPosition="0"/>
    </format>
    <format dxfId="233">
      <pivotArea outline="0" collapsedLevelsAreSubtotals="1" fieldPosition="0"/>
    </format>
    <format dxfId="232">
      <pivotArea field="12" type="button" dataOnly="0" labelOnly="1" outline="0"/>
    </format>
    <format dxfId="231">
      <pivotArea type="all" dataOnly="0" outline="0" fieldPosition="0"/>
    </format>
    <format dxfId="230">
      <pivotArea outline="0" collapsedLevelsAreSubtotals="1" fieldPosition="0"/>
    </format>
    <format dxfId="229">
      <pivotArea field="12" type="button" dataOnly="0" labelOnly="1" outline="0"/>
    </format>
    <format dxfId="228">
      <pivotArea outline="0" collapsedLevelsAreSubtotals="1" fieldPosition="0"/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field="1" type="button" dataOnly="0" labelOnly="1" outline="0" axis="axisRow" fieldPosition="0"/>
    </format>
    <format dxfId="224">
      <pivotArea dataOnly="0" labelOnly="1" fieldPosition="0">
        <references count="1">
          <reference field="1" count="0"/>
        </references>
      </pivotArea>
    </format>
    <format dxfId="223">
      <pivotArea dataOnly="0" labelOnly="1" grandRow="1" outline="0" fieldPosition="0"/>
    </format>
    <format dxfId="2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1">
      <pivotArea type="all" dataOnly="0" outline="0" fieldPosition="0"/>
    </format>
    <format dxfId="220">
      <pivotArea outline="0" collapsedLevelsAreSubtotals="1" fieldPosition="0"/>
    </format>
    <format dxfId="219">
      <pivotArea field="1" type="button" dataOnly="0" labelOnly="1" outline="0" axis="axisRow" fieldPosition="0"/>
    </format>
    <format dxfId="218">
      <pivotArea dataOnly="0" labelOnly="1" fieldPosition="0">
        <references count="1">
          <reference field="1" count="0"/>
        </references>
      </pivotArea>
    </format>
    <format dxfId="217">
      <pivotArea dataOnly="0" labelOnly="1" grandRow="1" outline="0" fieldPosition="0"/>
    </format>
    <format dxfId="2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EFEDF-C012-4A3D-9ED6-331A8EE36653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 rowHeaderCaption="Mois">
  <location ref="N3:O16" firstHeaderRow="1" firstDataRow="1" firstDataCol="1"/>
  <pivotFields count="14">
    <pivotField numFmtId="14" showAll="0">
      <items count="45">
        <item x="29"/>
        <item x="43"/>
        <item x="39"/>
        <item x="40"/>
        <item x="41"/>
        <item x="42"/>
        <item x="25"/>
        <item x="1"/>
        <item x="2"/>
        <item x="3"/>
        <item x="17"/>
        <item x="11"/>
        <item x="28"/>
        <item x="24"/>
        <item x="37"/>
        <item x="34"/>
        <item x="12"/>
        <item x="36"/>
        <item x="0"/>
        <item x="16"/>
        <item x="20"/>
        <item x="31"/>
        <item x="33"/>
        <item x="22"/>
        <item x="23"/>
        <item x="21"/>
        <item x="15"/>
        <item x="14"/>
        <item x="26"/>
        <item x="19"/>
        <item x="13"/>
        <item x="10"/>
        <item x="38"/>
        <item x="30"/>
        <item x="4"/>
        <item x="5"/>
        <item x="6"/>
        <item x="7"/>
        <item x="8"/>
        <item x="9"/>
        <item x="32"/>
        <item x="18"/>
        <item x="35"/>
        <item x="27"/>
        <item t="default"/>
      </items>
    </pivotField>
    <pivotField showAll="0"/>
    <pivotField showAll="0">
      <items count="29">
        <item x="11"/>
        <item x="14"/>
        <item x="24"/>
        <item x="8"/>
        <item x="18"/>
        <item x="17"/>
        <item x="23"/>
        <item x="7"/>
        <item x="3"/>
        <item x="20"/>
        <item x="21"/>
        <item x="22"/>
        <item x="5"/>
        <item x="25"/>
        <item x="26"/>
        <item x="6"/>
        <item x="27"/>
        <item x="19"/>
        <item x="0"/>
        <item x="4"/>
        <item x="9"/>
        <item x="2"/>
        <item x="1"/>
        <item x="10"/>
        <item x="15"/>
        <item x="16"/>
        <item x="12"/>
        <item x="13"/>
        <item t="default"/>
      </items>
    </pivotField>
    <pivotField numFmtId="1" showAll="0"/>
    <pivotField numFmtId="1" showAll="0"/>
    <pivotField dataField="1" showAll="0"/>
    <pivotField showAll="0"/>
    <pivotField showAll="0"/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axis="axisRow" showAll="0">
      <items count="13">
        <item x="11"/>
        <item x="1"/>
        <item x="4"/>
        <item x="5"/>
        <item x="0"/>
        <item x="7"/>
        <item x="8"/>
        <item x="6"/>
        <item x="9"/>
        <item x="2"/>
        <item x="3"/>
        <item x="10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 No of Customers" fld="5" baseField="0" baseItem="0"/>
  </dataFields>
  <formats count="15">
    <format dxfId="249">
      <pivotArea type="all" dataOnly="0" outline="0" fieldPosition="0"/>
    </format>
    <format dxfId="248">
      <pivotArea type="all" dataOnly="0" outline="0" fieldPosition="0"/>
    </format>
    <format dxfId="247">
      <pivotArea collapsedLevelsAreSubtotals="1" fieldPosition="0">
        <references count="1">
          <reference field="12" count="0"/>
        </references>
      </pivotArea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field="12" type="button" dataOnly="0" labelOnly="1" outline="0" axis="axisRow" fieldPosition="0"/>
    </format>
    <format dxfId="243">
      <pivotArea dataOnly="0" labelOnly="1" fieldPosition="0">
        <references count="1">
          <reference field="12" count="0"/>
        </references>
      </pivotArea>
    </format>
    <format dxfId="242">
      <pivotArea dataOnly="0" labelOnly="1" grandRow="1" outline="0" fieldPosition="0"/>
    </format>
    <format dxfId="241">
      <pivotArea dataOnly="0" labelOnly="1" outline="0" axis="axisValues" fieldPosition="0"/>
    </format>
    <format dxfId="240">
      <pivotArea type="all" dataOnly="0" outline="0" fieldPosition="0"/>
    </format>
    <format dxfId="239">
      <pivotArea outline="0" collapsedLevelsAreSubtotals="1" fieldPosition="0"/>
    </format>
    <format dxfId="238">
      <pivotArea field="12" type="button" dataOnly="0" labelOnly="1" outline="0" axis="axisRow" fieldPosition="0"/>
    </format>
    <format dxfId="237">
      <pivotArea dataOnly="0" labelOnly="1" fieldPosition="0">
        <references count="1">
          <reference field="12" count="0"/>
        </references>
      </pivotArea>
    </format>
    <format dxfId="236">
      <pivotArea dataOnly="0" labelOnly="1" grandRow="1" outline="0" fieldPosition="0"/>
    </format>
    <format dxfId="235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98B6F-8DDB-4027-97EA-CF7F24E84194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 rowHeaderCaption="Mois">
  <location ref="I3:K16" firstHeaderRow="0" firstDataRow="1" firstDataCol="1"/>
  <pivotFields count="14">
    <pivotField numFmtId="14" showAll="0">
      <items count="45">
        <item x="29"/>
        <item x="43"/>
        <item x="39"/>
        <item x="40"/>
        <item x="41"/>
        <item x="42"/>
        <item x="25"/>
        <item x="1"/>
        <item x="2"/>
        <item x="3"/>
        <item x="17"/>
        <item x="11"/>
        <item x="28"/>
        <item x="24"/>
        <item x="37"/>
        <item x="34"/>
        <item x="12"/>
        <item x="36"/>
        <item x="0"/>
        <item x="16"/>
        <item x="20"/>
        <item x="31"/>
        <item x="33"/>
        <item x="22"/>
        <item x="23"/>
        <item x="21"/>
        <item x="15"/>
        <item x="14"/>
        <item x="26"/>
        <item x="19"/>
        <item x="13"/>
        <item x="10"/>
        <item x="38"/>
        <item x="30"/>
        <item x="4"/>
        <item x="5"/>
        <item x="6"/>
        <item x="7"/>
        <item x="8"/>
        <item x="9"/>
        <item x="32"/>
        <item x="18"/>
        <item x="35"/>
        <item x="27"/>
        <item t="default"/>
      </items>
    </pivotField>
    <pivotField showAll="0"/>
    <pivotField dataField="1" showAll="0">
      <items count="29">
        <item x="11"/>
        <item x="14"/>
        <item x="24"/>
        <item x="8"/>
        <item x="18"/>
        <item x="17"/>
        <item x="23"/>
        <item x="7"/>
        <item x="3"/>
        <item x="20"/>
        <item x="21"/>
        <item x="22"/>
        <item x="5"/>
        <item x="25"/>
        <item x="26"/>
        <item x="6"/>
        <item x="27"/>
        <item x="19"/>
        <item x="0"/>
        <item x="4"/>
        <item x="9"/>
        <item x="2"/>
        <item x="1"/>
        <item x="10"/>
        <item x="15"/>
        <item x="16"/>
        <item x="12"/>
        <item x="13"/>
        <item t="default"/>
      </items>
    </pivotField>
    <pivotField numFmtId="1"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11"/>
        <item x="1"/>
        <item x="4"/>
        <item x="5"/>
        <item x="0"/>
        <item x="7"/>
        <item x="8"/>
        <item x="6"/>
        <item x="9"/>
        <item x="2"/>
        <item x="3"/>
        <item x="10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 Sales" fld="2" baseField="0" baseItem="0"/>
    <dataField name=" Target Sales" fld="4" baseField="0" baseItem="0"/>
  </dataFields>
  <formats count="16">
    <format dxfId="265">
      <pivotArea type="all" dataOnly="0" outline="0" fieldPosition="0"/>
    </format>
    <format dxfId="264">
      <pivotArea type="all" dataOnly="0" outline="0" fieldPosition="0"/>
    </format>
    <format dxfId="263">
      <pivotArea collapsedLevelsAreSubtotals="1" fieldPosition="0">
        <references count="1">
          <reference field="12" count="0"/>
        </references>
      </pivotArea>
    </format>
    <format dxfId="262">
      <pivotArea grandRow="1" outline="0" collapsedLevelsAreSubtotals="1" fieldPosition="0"/>
    </format>
    <format dxfId="261">
      <pivotArea type="all" dataOnly="0" outline="0" fieldPosition="0"/>
    </format>
    <format dxfId="260">
      <pivotArea outline="0" collapsedLevelsAreSubtotals="1" fieldPosition="0"/>
    </format>
    <format dxfId="259">
      <pivotArea field="12" type="button" dataOnly="0" labelOnly="1" outline="0" axis="axisRow" fieldPosition="0"/>
    </format>
    <format dxfId="258">
      <pivotArea dataOnly="0" labelOnly="1" fieldPosition="0">
        <references count="1">
          <reference field="12" count="0"/>
        </references>
      </pivotArea>
    </format>
    <format dxfId="257">
      <pivotArea dataOnly="0" labelOnly="1" grandRow="1" outline="0" fieldPosition="0"/>
    </format>
    <format dxfId="2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5">
      <pivotArea type="all" dataOnly="0" outline="0" fieldPosition="0"/>
    </format>
    <format dxfId="254">
      <pivotArea outline="0" collapsedLevelsAreSubtotals="1" fieldPosition="0"/>
    </format>
    <format dxfId="253">
      <pivotArea field="12" type="button" dataOnly="0" labelOnly="1" outline="0" axis="axisRow" fieldPosition="0"/>
    </format>
    <format dxfId="252">
      <pivotArea dataOnly="0" labelOnly="1" fieldPosition="0">
        <references count="1">
          <reference field="12" count="0"/>
        </references>
      </pivotArea>
    </format>
    <format dxfId="251">
      <pivotArea dataOnly="0" labelOnly="1" grandRow="1" outline="0" fieldPosition="0"/>
    </format>
    <format dxfId="2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12317-3178-4A1D-BB6B-55BE67ECE841}" name="Tableau croisé dynamique7" cacheId="0" dataOnRows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Month">
  <location ref="A5:B8" firstHeaderRow="1" firstDataRow="1" firstDataCol="1"/>
  <pivotFields count="14">
    <pivotField numFmtId="14" showAll="0">
      <items count="45">
        <item x="29"/>
        <item x="43"/>
        <item x="39"/>
        <item x="40"/>
        <item x="41"/>
        <item x="42"/>
        <item x="25"/>
        <item x="1"/>
        <item x="2"/>
        <item x="3"/>
        <item x="17"/>
        <item x="11"/>
        <item x="28"/>
        <item x="24"/>
        <item x="37"/>
        <item x="34"/>
        <item x="12"/>
        <item x="36"/>
        <item x="0"/>
        <item x="16"/>
        <item x="20"/>
        <item x="31"/>
        <item x="33"/>
        <item x="22"/>
        <item x="23"/>
        <item x="21"/>
        <item x="15"/>
        <item x="14"/>
        <item x="26"/>
        <item x="19"/>
        <item x="13"/>
        <item x="10"/>
        <item x="38"/>
        <item x="30"/>
        <item x="4"/>
        <item x="5"/>
        <item x="6"/>
        <item x="7"/>
        <item x="8"/>
        <item x="9"/>
        <item x="32"/>
        <item x="18"/>
        <item x="35"/>
        <item x="27"/>
        <item t="default"/>
      </items>
    </pivotField>
    <pivotField showAll="0"/>
    <pivotField showAll="0">
      <items count="29">
        <item x="11"/>
        <item x="14"/>
        <item x="24"/>
        <item x="8"/>
        <item x="18"/>
        <item x="17"/>
        <item x="23"/>
        <item x="7"/>
        <item x="3"/>
        <item x="20"/>
        <item x="21"/>
        <item x="22"/>
        <item x="5"/>
        <item x="25"/>
        <item x="26"/>
        <item x="6"/>
        <item x="27"/>
        <item x="19"/>
        <item x="0"/>
        <item x="4"/>
        <item x="9"/>
        <item x="2"/>
        <item x="1"/>
        <item x="10"/>
        <item x="15"/>
        <item x="16"/>
        <item x="12"/>
        <item x="13"/>
        <item t="default"/>
      </items>
    </pivotField>
    <pivotField numFmtId="1" showAll="0"/>
    <pivotField numFmtId="1" showAll="0"/>
    <pivotField showAll="0"/>
    <pivotField dataField="1" showAll="0">
      <items count="30">
        <item x="7"/>
        <item x="16"/>
        <item x="25"/>
        <item x="21"/>
        <item x="9"/>
        <item x="5"/>
        <item x="26"/>
        <item x="24"/>
        <item x="28"/>
        <item x="3"/>
        <item x="15"/>
        <item x="18"/>
        <item x="2"/>
        <item x="14"/>
        <item x="27"/>
        <item x="23"/>
        <item x="13"/>
        <item x="20"/>
        <item x="0"/>
        <item x="10"/>
        <item x="8"/>
        <item x="6"/>
        <item x="22"/>
        <item x="1"/>
        <item x="11"/>
        <item x="4"/>
        <item x="19"/>
        <item x="17"/>
        <item x="12"/>
        <item t="default"/>
      </items>
    </pivotField>
    <pivotField dataField="1" showAll="0">
      <items count="24">
        <item x="17"/>
        <item x="4"/>
        <item x="22"/>
        <item x="16"/>
        <item x="18"/>
        <item x="14"/>
        <item x="9"/>
        <item x="3"/>
        <item x="2"/>
        <item x="20"/>
        <item x="19"/>
        <item x="10"/>
        <item x="0"/>
        <item x="11"/>
        <item x="7"/>
        <item x="12"/>
        <item x="21"/>
        <item x="13"/>
        <item x="1"/>
        <item x="15"/>
        <item x="8"/>
        <item x="6"/>
        <item x="5"/>
        <item t="default"/>
      </items>
    </pivotField>
    <pivotField dataField="1" showAll="0">
      <items count="29">
        <item x="4"/>
        <item x="0"/>
        <item x="26"/>
        <item x="7"/>
        <item x="11"/>
        <item x="2"/>
        <item x="5"/>
        <item x="21"/>
        <item x="3"/>
        <item x="17"/>
        <item x="10"/>
        <item x="20"/>
        <item x="18"/>
        <item x="16"/>
        <item x="1"/>
        <item x="14"/>
        <item x="15"/>
        <item x="9"/>
        <item x="22"/>
        <item x="23"/>
        <item x="27"/>
        <item x="6"/>
        <item x="12"/>
        <item x="8"/>
        <item x="24"/>
        <item x="13"/>
        <item x="25"/>
        <item x="19"/>
        <item t="default"/>
      </items>
    </pivotField>
    <pivotField showAll="0"/>
    <pivotField showAll="0"/>
    <pivotField showAll="0"/>
    <pivotField showAll="0">
      <items count="13">
        <item x="11"/>
        <item x="1"/>
        <item x="4"/>
        <item x="5"/>
        <item x="0"/>
        <item x="7"/>
        <item x="8"/>
        <item x="6"/>
        <item x="9"/>
        <item x="2"/>
        <item x="3"/>
        <item x="10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Moyenne de Sales Completion Rate" fld="6" subtotal="average" baseField="0" baseItem="1" numFmtId="9"/>
    <dataField name="Moyenne de Profit Completion Rate" fld="7" subtotal="average" baseField="0" baseItem="1" numFmtId="9"/>
    <dataField name="Moyenne de Customer Completion Rate" fld="8" subtotal="average" baseField="0" baseItem="1" numFmtId="9"/>
  </dataFields>
  <formats count="20">
    <format dxfId="285">
      <pivotArea type="all" dataOnly="0" outline="0" fieldPosition="0"/>
    </format>
    <format dxfId="284">
      <pivotArea field="12" type="button" dataOnly="0" labelOnly="1" outline="0"/>
    </format>
    <format dxfId="283">
      <pivotArea dataOnly="0" labelOnly="1" grandRow="1" outline="0" fieldPosition="0"/>
    </format>
    <format dxfId="282">
      <pivotArea type="all" dataOnly="0" outline="0" fieldPosition="0"/>
    </format>
    <format dxfId="281">
      <pivotArea field="12" type="button" dataOnly="0" labelOnly="1" outline="0"/>
    </format>
    <format dxfId="280">
      <pivotArea dataOnly="0" labelOnly="1" grandRow="1" outline="0" fieldPosition="0"/>
    </format>
    <format dxfId="279">
      <pivotArea grandRow="1" outline="0" collapsedLevelsAreSubtotals="1" fieldPosition="0"/>
    </format>
    <format dxfId="27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-2" type="button" dataOnly="0" labelOnly="1" outline="0" axis="axisRow" fieldPosition="0"/>
    </format>
    <format dxfId="2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1">
      <pivotArea dataOnly="0" labelOnly="1" grandCol="1" outline="0" axis="axisCol" fieldPosition="0"/>
    </format>
    <format dxfId="270">
      <pivotArea type="all" dataOnly="0" outline="0" fieldPosition="0"/>
    </format>
    <format dxfId="269">
      <pivotArea outline="0" collapsedLevelsAreSubtotals="1" fieldPosition="0"/>
    </format>
    <format dxfId="268">
      <pivotArea field="-2" type="button" dataOnly="0" labelOnly="1" outline="0" axis="axisRow" fieldPosition="0"/>
    </format>
    <format dxfId="2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6">
      <pivotArea dataOnly="0" labelOnly="1" grandCol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8D54C-DF84-465C-9CE6-76E80253A986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Region">
  <location ref="X3:Y9" firstHeaderRow="1" firstDataRow="1" firstDataCol="1"/>
  <pivotFields count="14">
    <pivotField numFmtId="14" showAll="0">
      <items count="45">
        <item x="29"/>
        <item x="43"/>
        <item x="39"/>
        <item x="40"/>
        <item x="41"/>
        <item x="42"/>
        <item x="25"/>
        <item x="1"/>
        <item x="2"/>
        <item x="3"/>
        <item x="17"/>
        <item x="11"/>
        <item x="28"/>
        <item x="24"/>
        <item x="37"/>
        <item x="34"/>
        <item x="12"/>
        <item x="36"/>
        <item x="0"/>
        <item x="16"/>
        <item x="20"/>
        <item x="31"/>
        <item x="33"/>
        <item x="22"/>
        <item x="23"/>
        <item x="21"/>
        <item x="15"/>
        <item x="14"/>
        <item x="26"/>
        <item x="19"/>
        <item x="13"/>
        <item x="10"/>
        <item x="38"/>
        <item x="30"/>
        <item x="4"/>
        <item x="5"/>
        <item x="6"/>
        <item x="7"/>
        <item x="8"/>
        <item x="9"/>
        <item x="32"/>
        <item x="18"/>
        <item x="35"/>
        <item x="27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dataField="1" showAll="0">
      <items count="29">
        <item x="11"/>
        <item x="14"/>
        <item x="24"/>
        <item x="8"/>
        <item x="18"/>
        <item x="17"/>
        <item x="23"/>
        <item x="7"/>
        <item x="3"/>
        <item x="20"/>
        <item x="21"/>
        <item x="22"/>
        <item x="5"/>
        <item x="25"/>
        <item x="26"/>
        <item x="6"/>
        <item x="27"/>
        <item x="19"/>
        <item x="0"/>
        <item x="4"/>
        <item x="9"/>
        <item x="2"/>
        <item x="1"/>
        <item x="10"/>
        <item x="15"/>
        <item x="16"/>
        <item x="12"/>
        <item x="13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 sortType="descending">
      <items count="6">
        <item x="0"/>
        <item x="3"/>
        <item x="1"/>
        <item x="2"/>
        <item x="4"/>
        <item t="default"/>
      </items>
    </pivotField>
    <pivotField showAll="0"/>
    <pivotField showAll="0">
      <items count="13">
        <item x="11"/>
        <item x="1"/>
        <item x="4"/>
        <item x="5"/>
        <item x="0"/>
        <item x="7"/>
        <item x="8"/>
        <item x="6"/>
        <item x="9"/>
        <item x="2"/>
        <item x="3"/>
        <item x="10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Sales" fld="2" baseField="0" baseItem="0" numFmtId="164"/>
  </dataFields>
  <formats count="19">
    <format dxfId="304">
      <pivotArea type="all" dataOnly="0" outline="0" fieldPosition="0"/>
    </format>
    <format dxfId="303">
      <pivotArea outline="0" collapsedLevelsAreSubtotals="1" fieldPosition="0"/>
    </format>
    <format dxfId="302">
      <pivotArea field="12" type="button" dataOnly="0" labelOnly="1" outline="0"/>
    </format>
    <format dxfId="301">
      <pivotArea type="all" dataOnly="0" outline="0" fieldPosition="0"/>
    </format>
    <format dxfId="300">
      <pivotArea outline="0" collapsedLevelsAreSubtotals="1" fieldPosition="0"/>
    </format>
    <format dxfId="299">
      <pivotArea field="12" type="button" dataOnly="0" labelOnly="1" outline="0"/>
    </format>
    <format dxfId="298">
      <pivotArea outline="0" collapsedLevelsAreSubtotals="1" fieldPosition="0"/>
    </format>
    <format dxfId="297">
      <pivotArea type="all" dataOnly="0" outline="0" fieldPosition="0"/>
    </format>
    <format dxfId="296">
      <pivotArea outline="0" collapsedLevelsAreSubtotals="1" fieldPosition="0"/>
    </format>
    <format dxfId="295">
      <pivotArea field="9" type="button" dataOnly="0" labelOnly="1" outline="0" axis="axisRow" fieldPosition="0"/>
    </format>
    <format dxfId="294">
      <pivotArea dataOnly="0" labelOnly="1" fieldPosition="0">
        <references count="1">
          <reference field="9" count="0"/>
        </references>
      </pivotArea>
    </format>
    <format dxfId="293">
      <pivotArea dataOnly="0" labelOnly="1" grandRow="1" outline="0" fieldPosition="0"/>
    </format>
    <format dxfId="292">
      <pivotArea dataOnly="0" labelOnly="1" outline="0" axis="axisValues" fieldPosition="0"/>
    </format>
    <format dxfId="291">
      <pivotArea type="all" dataOnly="0" outline="0" fieldPosition="0"/>
    </format>
    <format dxfId="290">
      <pivotArea outline="0" collapsedLevelsAreSubtotals="1" fieldPosition="0"/>
    </format>
    <format dxfId="289">
      <pivotArea field="9" type="button" dataOnly="0" labelOnly="1" outline="0" axis="axisRow" fieldPosition="0"/>
    </format>
    <format dxfId="288">
      <pivotArea dataOnly="0" labelOnly="1" fieldPosition="0">
        <references count="1">
          <reference field="9" count="0"/>
        </references>
      </pivotArea>
    </format>
    <format dxfId="287">
      <pivotArea dataOnly="0" labelOnly="1" grandRow="1" outline="0" fieldPosition="0"/>
    </format>
    <format dxfId="28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C547E-59D5-4243-A857-3864FDE2E004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Customer Satisfaction score">
  <location ref="U3:V9" firstHeaderRow="1" firstDataRow="1" firstDataCol="1"/>
  <pivotFields count="14">
    <pivotField numFmtId="14" showAll="0">
      <items count="45">
        <item x="29"/>
        <item x="43"/>
        <item x="39"/>
        <item x="40"/>
        <item x="41"/>
        <item x="42"/>
        <item x="25"/>
        <item x="1"/>
        <item x="2"/>
        <item x="3"/>
        <item x="17"/>
        <item x="11"/>
        <item x="28"/>
        <item x="24"/>
        <item x="37"/>
        <item x="34"/>
        <item x="12"/>
        <item x="36"/>
        <item x="0"/>
        <item x="16"/>
        <item x="20"/>
        <item x="31"/>
        <item x="33"/>
        <item x="22"/>
        <item x="23"/>
        <item x="21"/>
        <item x="15"/>
        <item x="14"/>
        <item x="26"/>
        <item x="19"/>
        <item x="13"/>
        <item x="10"/>
        <item x="38"/>
        <item x="30"/>
        <item x="4"/>
        <item x="5"/>
        <item x="6"/>
        <item x="7"/>
        <item x="8"/>
        <item x="9"/>
        <item x="32"/>
        <item x="18"/>
        <item x="35"/>
        <item x="27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29">
        <item x="11"/>
        <item x="14"/>
        <item x="24"/>
        <item x="8"/>
        <item x="18"/>
        <item x="17"/>
        <item x="23"/>
        <item x="7"/>
        <item x="3"/>
        <item x="20"/>
        <item x="21"/>
        <item x="22"/>
        <item x="5"/>
        <item x="25"/>
        <item x="26"/>
        <item x="6"/>
        <item x="27"/>
        <item x="19"/>
        <item x="0"/>
        <item x="4"/>
        <item x="9"/>
        <item x="2"/>
        <item x="1"/>
        <item x="10"/>
        <item x="15"/>
        <item x="16"/>
        <item x="12"/>
        <item x="13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showAll="0"/>
    <pivotField axis="axisRow" showAll="0" sortType="descending">
      <items count="6">
        <item x="0"/>
        <item x="3"/>
        <item x="1"/>
        <item x="2"/>
        <item x="4"/>
        <item t="default"/>
      </items>
    </pivotField>
    <pivotField dataField="1" showAll="0"/>
    <pivotField showAll="0">
      <items count="13">
        <item x="11"/>
        <item x="1"/>
        <item x="4"/>
        <item x="5"/>
        <item x="0"/>
        <item x="7"/>
        <item x="8"/>
        <item x="6"/>
        <item x="9"/>
        <item x="2"/>
        <item x="3"/>
        <item x="10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Score" fld="11" baseField="0" baseItem="0" numFmtId="1"/>
  </dataFields>
  <formats count="19">
    <format dxfId="323">
      <pivotArea type="all" dataOnly="0" outline="0" fieldPosition="0"/>
    </format>
    <format dxfId="322">
      <pivotArea outline="0" collapsedLevelsAreSubtotals="1" fieldPosition="0"/>
    </format>
    <format dxfId="321">
      <pivotArea field="12" type="button" dataOnly="0" labelOnly="1" outline="0"/>
    </format>
    <format dxfId="320">
      <pivotArea type="all" dataOnly="0" outline="0" fieldPosition="0"/>
    </format>
    <format dxfId="319">
      <pivotArea outline="0" collapsedLevelsAreSubtotals="1" fieldPosition="0"/>
    </format>
    <format dxfId="318">
      <pivotArea field="12" type="button" dataOnly="0" labelOnly="1" outline="0"/>
    </format>
    <format dxfId="317">
      <pivotArea outline="0" collapsedLevelsAreSubtotals="1" fieldPosition="0"/>
    </format>
    <format dxfId="316">
      <pivotArea type="all" dataOnly="0" outline="0" fieldPosition="0"/>
    </format>
    <format dxfId="315">
      <pivotArea outline="0" collapsedLevelsAreSubtotals="1" fieldPosition="0"/>
    </format>
    <format dxfId="314">
      <pivotArea field="10" type="button" dataOnly="0" labelOnly="1" outline="0" axis="axisRow" fieldPosition="0"/>
    </format>
    <format dxfId="313">
      <pivotArea dataOnly="0" labelOnly="1" fieldPosition="0">
        <references count="1">
          <reference field="10" count="0"/>
        </references>
      </pivotArea>
    </format>
    <format dxfId="312">
      <pivotArea dataOnly="0" labelOnly="1" grandRow="1" outline="0" fieldPosition="0"/>
    </format>
    <format dxfId="311">
      <pivotArea dataOnly="0" labelOnly="1" outline="0" axis="axisValues" fieldPosition="0"/>
    </format>
    <format dxfId="310">
      <pivotArea type="all" dataOnly="0" outline="0" fieldPosition="0"/>
    </format>
    <format dxfId="309">
      <pivotArea outline="0" collapsedLevelsAreSubtotals="1" fieldPosition="0"/>
    </format>
    <format dxfId="308">
      <pivotArea field="10" type="button" dataOnly="0" labelOnly="1" outline="0" axis="axisRow" fieldPosition="0"/>
    </format>
    <format dxfId="307">
      <pivotArea dataOnly="0" labelOnly="1" fieldPosition="0">
        <references count="1">
          <reference field="10" count="0"/>
        </references>
      </pivotArea>
    </format>
    <format dxfId="306">
      <pivotArea dataOnly="0" labelOnly="1" grandRow="1" outline="0" fieldPosition="0"/>
    </format>
    <format dxfId="30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nth" xr10:uid="{D877B160-B19E-44A1-A19B-C30AA1D5B3D2}" sourceName="Month">
  <pivotTables>
    <pivotTable tabId="2" name="Tableau croisé dynamique1"/>
    <pivotTable tabId="2" name="Tableau croisé dynamique2"/>
    <pivotTable tabId="2" name="Tableau croisé dynamique4"/>
    <pivotTable tabId="2" name="Tableau croisé dynamique5"/>
    <pivotTable tabId="2" name="Tableau croisé dynamique6"/>
    <pivotTable tabId="2" name="Tableau croisé dynamique7"/>
  </pivotTables>
  <data>
    <tabular pivotCacheId="1684875781">
      <items count="12">
        <i x="11" s="1"/>
        <i x="1" s="1"/>
        <i x="4" s="1"/>
        <i x="5" s="1"/>
        <i x="0" s="1"/>
        <i x="7" s="1"/>
        <i x="8" s="1"/>
        <i x="6" s="1"/>
        <i x="9" s="1"/>
        <i x="2" s="1"/>
        <i x="3" s="1"/>
        <i x="1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Quarter" xr10:uid="{9BBDBAF6-A143-4185-924A-736C2A75EB41}" sourceName="Quarter">
  <pivotTables>
    <pivotTable tabId="2" name="Tableau croisé dynamique1"/>
    <pivotTable tabId="2" name="Tableau croisé dynamique2"/>
    <pivotTable tabId="2" name="Tableau croisé dynamique4"/>
    <pivotTable tabId="2" name="Tableau croisé dynamique5"/>
    <pivotTable tabId="2" name="Tableau croisé dynamique6"/>
    <pivotTable tabId="2" name="Tableau croisé dynamique7"/>
  </pivotTables>
  <data>
    <tabular pivotCacheId="1684875781">
      <items count="5">
        <i x="4" s="1"/>
        <i x="1" s="1"/>
        <i x="0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is" xr10:uid="{55F9681F-2CB7-496C-8C51-B36588B6C8A8}" cache="Segment_Month" caption="Month" columnCount="2" style="SlicerStyleDark1 2" rowHeight="251883"/>
  <slicer name="Quarter" xr10:uid="{63E6A7D3-D612-453A-A4D0-515605ACE152}" cache="Segment_Quarter" caption="Quarter" columnCount="2" style="SlicerStyleDark1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66860-B3C0-4FD6-B83B-5F5AD8B31BB3}" name="Tableau1" displayName="Tableau1" ref="A1:N64" totalsRowShown="0" dataDxfId="338">
  <autoFilter ref="A1:N64" xr:uid="{25A66860-B3C0-4FD6-B83B-5F5AD8B31BB3}"/>
  <tableColumns count="14">
    <tableColumn id="1" xr3:uid="{3D8F9D6A-8002-4514-829A-D6971FE70832}" name="Date" dataDxfId="337"/>
    <tableColumn id="2" xr3:uid="{03EF8204-D9B3-41D9-AE6C-11238FE620A6}" name="Region" dataDxfId="336"/>
    <tableColumn id="3" xr3:uid="{5A31916A-1F04-4B82-A575-29897DC6AF43}" name="Sales" dataDxfId="335"/>
    <tableColumn id="4" xr3:uid="{FA9D4BB4-2D1F-45DD-93D3-27ABCA8C3A0B}" name="Profit" dataDxfId="334"/>
    <tableColumn id="5" xr3:uid="{CD16AEB1-AF80-4147-A059-5A47C931F320}" name="Target Sales" dataDxfId="333"/>
    <tableColumn id="6" xr3:uid="{D65D9AB1-4A88-4436-939B-61C04C6B9E69}" name="No of Customers" dataDxfId="332"/>
    <tableColumn id="7" xr3:uid="{7818DC89-B3D4-458D-B1A6-F5B16146C27B}" name="Sales Completion Rate" dataDxfId="331"/>
    <tableColumn id="8" xr3:uid="{E9365595-1B9F-4164-8993-7B17F2089BBC}" name="Profit Completion Rate" dataDxfId="330"/>
    <tableColumn id="9" xr3:uid="{8C187958-3D68-4770-9D93-CC9D8841C8C2}" name="Customer Completion Rate" dataDxfId="329"/>
    <tableColumn id="10" xr3:uid="{E69B1FD7-79AE-49D0-9E9C-EC08F097F087}" name="Country" dataDxfId="328"/>
    <tableColumn id="11" xr3:uid="{E3C64E73-E0CE-484B-B916-7E5061725E5A}" name="Customer Satisfaction" dataDxfId="327"/>
    <tableColumn id="12" xr3:uid="{43C8AFB3-682B-4AE2-9EBB-D227EBBA2651}" name="Score" dataDxfId="326"/>
    <tableColumn id="13" xr3:uid="{D4F01298-850D-4FD1-BF66-28D6D1B90624}" name="Mois" dataDxfId="325">
      <calculatedColumnFormula>TEXT(Tableau1[[#This Row],[Date]],"mmm")</calculatedColumnFormula>
    </tableColumn>
    <tableColumn id="14" xr3:uid="{E92EA575-5095-48F5-AE28-072A37D062D4}" name="Trimestre" dataDxfId="324">
      <calculatedColumnFormula>"Q"&amp;ROUND(MONTH(Tableau1[[#This Row],[Date]])/3,0)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0EBB-4236-4385-B112-7436EAEB5F65}">
  <sheetPr codeName="Feuil1"/>
  <dimension ref="A1:N64"/>
  <sheetViews>
    <sheetView showGridLines="0" zoomScale="77" zoomScaleNormal="80" workbookViewId="0">
      <selection activeCell="F1" sqref="F1"/>
    </sheetView>
  </sheetViews>
  <sheetFormatPr baseColWidth="10" defaultColWidth="8.7265625" defaultRowHeight="14.5" x14ac:dyDescent="0.35"/>
  <cols>
    <col min="1" max="1" width="10.54296875" style="1" bestFit="1" customWidth="1"/>
    <col min="5" max="5" width="12.81640625" customWidth="1"/>
    <col min="6" max="6" width="16.54296875" customWidth="1"/>
    <col min="7" max="8" width="21.7265625" customWidth="1"/>
    <col min="9" max="9" width="25.36328125" customWidth="1"/>
    <col min="10" max="10" width="9.453125" customWidth="1"/>
    <col min="11" max="11" width="21.453125" customWidth="1"/>
  </cols>
  <sheetData>
    <row r="1" spans="1:14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58</v>
      </c>
      <c r="N1" t="s">
        <v>59</v>
      </c>
    </row>
    <row r="2" spans="1:14" x14ac:dyDescent="0.35">
      <c r="A2" s="2">
        <v>45060</v>
      </c>
      <c r="B2" s="3" t="s">
        <v>12</v>
      </c>
      <c r="C2" s="3">
        <v>2581</v>
      </c>
      <c r="D2" s="4">
        <v>2957.1428571428601</v>
      </c>
      <c r="E2" s="4">
        <v>5857</v>
      </c>
      <c r="F2" s="3">
        <v>80</v>
      </c>
      <c r="G2" s="3">
        <v>0.89</v>
      </c>
      <c r="H2" s="3">
        <v>0.85</v>
      </c>
      <c r="I2" s="3">
        <v>0.72</v>
      </c>
      <c r="J2" s="3" t="s">
        <v>13</v>
      </c>
      <c r="K2" s="3" t="s">
        <v>14</v>
      </c>
      <c r="L2" s="3">
        <v>8</v>
      </c>
      <c r="M2" s="3" t="str">
        <f>TEXT(Tableau1[[#This Row],[Date]],"mmm")</f>
        <v>mai</v>
      </c>
      <c r="N2" s="3" t="str">
        <f>"Q"&amp;ROUND(MONTH(Tableau1[[#This Row],[Date]])/3,0)</f>
        <v>Q2</v>
      </c>
    </row>
    <row r="3" spans="1:14" x14ac:dyDescent="0.35">
      <c r="A3" s="2">
        <v>44983</v>
      </c>
      <c r="B3" s="3" t="s">
        <v>15</v>
      </c>
      <c r="C3" s="3">
        <v>3944</v>
      </c>
      <c r="D3" s="4">
        <v>2957.1428571428601</v>
      </c>
      <c r="E3" s="4">
        <v>5857</v>
      </c>
      <c r="F3" s="3">
        <v>30</v>
      </c>
      <c r="G3" s="3">
        <v>0.94</v>
      </c>
      <c r="H3" s="3">
        <v>0.95</v>
      </c>
      <c r="I3" s="3">
        <v>0.86</v>
      </c>
      <c r="J3" s="3" t="s">
        <v>16</v>
      </c>
      <c r="K3" s="3" t="s">
        <v>17</v>
      </c>
      <c r="L3" s="3">
        <v>4</v>
      </c>
      <c r="M3" s="3" t="str">
        <f>TEXT(Tableau1[[#This Row],[Date]],"mmm")</f>
        <v>févr</v>
      </c>
      <c r="N3" s="3" t="str">
        <f>"Q"&amp;ROUND(MONTH(Tableau1[[#This Row],[Date]])/3,0)</f>
        <v>Q1</v>
      </c>
    </row>
    <row r="4" spans="1:14" x14ac:dyDescent="0.35">
      <c r="A4" s="2">
        <v>44984</v>
      </c>
      <c r="B4" s="3" t="s">
        <v>18</v>
      </c>
      <c r="C4" s="3">
        <v>3293</v>
      </c>
      <c r="D4" s="4">
        <v>2957.1428571428601</v>
      </c>
      <c r="E4" s="4">
        <v>5857</v>
      </c>
      <c r="F4" s="3">
        <v>15</v>
      </c>
      <c r="G4" s="3">
        <v>0.82</v>
      </c>
      <c r="H4" s="3">
        <v>0.8</v>
      </c>
      <c r="I4" s="3">
        <v>0.76</v>
      </c>
      <c r="J4" s="3" t="s">
        <v>19</v>
      </c>
      <c r="K4" s="3" t="s">
        <v>20</v>
      </c>
      <c r="L4" s="3">
        <v>3</v>
      </c>
      <c r="M4" s="3" t="str">
        <f>TEXT(Tableau1[[#This Row],[Date]],"mmm")</f>
        <v>févr</v>
      </c>
      <c r="N4" s="3" t="str">
        <f>"Q"&amp;ROUND(MONTH(Tableau1[[#This Row],[Date]])/3,0)</f>
        <v>Q1</v>
      </c>
    </row>
    <row r="5" spans="1:14" x14ac:dyDescent="0.35">
      <c r="A5" s="2">
        <v>44985</v>
      </c>
      <c r="B5" s="3" t="s">
        <v>18</v>
      </c>
      <c r="C5" s="3">
        <v>2019</v>
      </c>
      <c r="D5" s="4">
        <v>2957.1428571428601</v>
      </c>
      <c r="E5" s="4">
        <v>5857</v>
      </c>
      <c r="F5" s="3">
        <v>40</v>
      </c>
      <c r="G5" s="3">
        <v>0.79</v>
      </c>
      <c r="H5" s="3">
        <v>0.79</v>
      </c>
      <c r="I5" s="3">
        <v>0.79</v>
      </c>
      <c r="J5" s="3" t="s">
        <v>21</v>
      </c>
      <c r="K5" s="3" t="s">
        <v>14</v>
      </c>
      <c r="L5" s="3">
        <v>2</v>
      </c>
      <c r="M5" s="3" t="str">
        <f>TEXT(Tableau1[[#This Row],[Date]],"mmm")</f>
        <v>févr</v>
      </c>
      <c r="N5" s="3" t="str">
        <f>"Q"&amp;ROUND(MONTH(Tableau1[[#This Row],[Date]])/3,0)</f>
        <v>Q1</v>
      </c>
    </row>
    <row r="6" spans="1:14" x14ac:dyDescent="0.35">
      <c r="A6" s="2">
        <v>45228</v>
      </c>
      <c r="B6" s="3" t="s">
        <v>15</v>
      </c>
      <c r="C6" s="3">
        <v>2980</v>
      </c>
      <c r="D6" s="4">
        <v>2958</v>
      </c>
      <c r="E6" s="4">
        <v>5857</v>
      </c>
      <c r="F6" s="3">
        <v>100</v>
      </c>
      <c r="G6" s="3">
        <v>0.96</v>
      </c>
      <c r="H6" s="3">
        <v>0.79</v>
      </c>
      <c r="I6" s="3">
        <v>0.7</v>
      </c>
      <c r="J6" s="3" t="s">
        <v>22</v>
      </c>
      <c r="K6" s="3" t="s">
        <v>23</v>
      </c>
      <c r="L6" s="3">
        <v>7</v>
      </c>
      <c r="M6" s="3" t="str">
        <f>TEXT(Tableau1[[#This Row],[Date]],"mmm")</f>
        <v>oct</v>
      </c>
      <c r="N6" s="3" t="str">
        <f>"Q"&amp;ROUND(MONTH(Tableau1[[#This Row],[Date]])/3,0)</f>
        <v>Q3</v>
      </c>
    </row>
    <row r="7" spans="1:14" x14ac:dyDescent="0.35">
      <c r="A7" s="2">
        <v>45229</v>
      </c>
      <c r="B7" s="3" t="s">
        <v>15</v>
      </c>
      <c r="C7" s="3">
        <v>2209</v>
      </c>
      <c r="D7" s="4">
        <v>2957.1428571428601</v>
      </c>
      <c r="E7" s="4">
        <v>5857</v>
      </c>
      <c r="F7" s="3">
        <v>15</v>
      </c>
      <c r="G7" s="3">
        <v>0.79</v>
      </c>
      <c r="H7" s="3">
        <v>0.79</v>
      </c>
      <c r="I7" s="3">
        <v>0.77</v>
      </c>
      <c r="J7" s="3" t="s">
        <v>22</v>
      </c>
      <c r="K7" s="3" t="s">
        <v>14</v>
      </c>
      <c r="L7" s="3">
        <v>9</v>
      </c>
      <c r="M7" s="3" t="str">
        <f>TEXT(Tableau1[[#This Row],[Date]],"mmm")</f>
        <v>oct</v>
      </c>
      <c r="N7" s="3" t="str">
        <f>"Q"&amp;ROUND(MONTH(Tableau1[[#This Row],[Date]])/3,0)</f>
        <v>Q3</v>
      </c>
    </row>
    <row r="8" spans="1:14" x14ac:dyDescent="0.35">
      <c r="A8" s="2">
        <v>45230</v>
      </c>
      <c r="B8" s="3" t="s">
        <v>24</v>
      </c>
      <c r="C8" s="3">
        <v>2440</v>
      </c>
      <c r="D8" s="4">
        <v>2957.1428571428601</v>
      </c>
      <c r="E8" s="4">
        <v>5857</v>
      </c>
      <c r="F8" s="3">
        <v>20</v>
      </c>
      <c r="G8" s="3">
        <v>0.75</v>
      </c>
      <c r="H8" s="3">
        <v>0.72</v>
      </c>
      <c r="I8" s="3">
        <v>0.93</v>
      </c>
      <c r="J8" s="3" t="s">
        <v>22</v>
      </c>
      <c r="K8" s="3" t="s">
        <v>17</v>
      </c>
      <c r="L8" s="3">
        <v>5</v>
      </c>
      <c r="M8" s="3" t="str">
        <f>TEXT(Tableau1[[#This Row],[Date]],"mmm")</f>
        <v>oct</v>
      </c>
      <c r="N8" s="3" t="str">
        <f>"Q"&amp;ROUND(MONTH(Tableau1[[#This Row],[Date]])/3,0)</f>
        <v>Q3</v>
      </c>
    </row>
    <row r="9" spans="1:14" x14ac:dyDescent="0.35">
      <c r="A9" s="2">
        <v>45231</v>
      </c>
      <c r="B9" s="3" t="s">
        <v>24</v>
      </c>
      <c r="C9" s="3">
        <v>2000</v>
      </c>
      <c r="D9" s="4">
        <v>1328.57142857143</v>
      </c>
      <c r="E9" s="4">
        <v>4428.5714285714303</v>
      </c>
      <c r="F9" s="3">
        <v>90</v>
      </c>
      <c r="G9" s="3">
        <v>0.92</v>
      </c>
      <c r="H9" s="3">
        <v>0.99</v>
      </c>
      <c r="I9" s="3">
        <v>0.74</v>
      </c>
      <c r="J9" s="3" t="s">
        <v>19</v>
      </c>
      <c r="K9" s="3" t="s">
        <v>17</v>
      </c>
      <c r="L9" s="3">
        <v>6</v>
      </c>
      <c r="M9" s="3" t="str">
        <f>TEXT(Tableau1[[#This Row],[Date]],"mmm")</f>
        <v>nov</v>
      </c>
      <c r="N9" s="3" t="str">
        <f>"Q"&amp;ROUND(MONTH(Tableau1[[#This Row],[Date]])/3,0)</f>
        <v>Q4</v>
      </c>
    </row>
    <row r="10" spans="1:14" x14ac:dyDescent="0.35">
      <c r="A10" s="2">
        <v>45232</v>
      </c>
      <c r="B10" s="3" t="s">
        <v>24</v>
      </c>
      <c r="C10" s="3">
        <v>1431</v>
      </c>
      <c r="D10" s="4">
        <v>1328.57142857143</v>
      </c>
      <c r="E10" s="4">
        <v>4428.5714285714303</v>
      </c>
      <c r="F10" s="3">
        <v>30</v>
      </c>
      <c r="G10" s="3">
        <v>0.7</v>
      </c>
      <c r="H10" s="3">
        <v>0.99</v>
      </c>
      <c r="I10" s="3">
        <v>0.95</v>
      </c>
      <c r="J10" s="3" t="s">
        <v>19</v>
      </c>
      <c r="K10" s="3" t="s">
        <v>23</v>
      </c>
      <c r="L10" s="3">
        <v>8</v>
      </c>
      <c r="M10" s="3" t="str">
        <f>TEXT(Tableau1[[#This Row],[Date]],"mmm")</f>
        <v>nov</v>
      </c>
      <c r="N10" s="3" t="str">
        <f>"Q"&amp;ROUND(MONTH(Tableau1[[#This Row],[Date]])/3,0)</f>
        <v>Q4</v>
      </c>
    </row>
    <row r="11" spans="1:14" x14ac:dyDescent="0.35">
      <c r="A11" s="2">
        <v>45233</v>
      </c>
      <c r="B11" s="3" t="s">
        <v>15</v>
      </c>
      <c r="C11" s="3">
        <v>3000</v>
      </c>
      <c r="D11" s="4">
        <v>1328.57142857143</v>
      </c>
      <c r="E11" s="4">
        <v>4428.5714285714303</v>
      </c>
      <c r="F11" s="3">
        <v>15</v>
      </c>
      <c r="G11" s="3">
        <v>0.91</v>
      </c>
      <c r="H11" s="3">
        <v>0.98</v>
      </c>
      <c r="I11" s="3">
        <v>0.89</v>
      </c>
      <c r="J11" s="3" t="s">
        <v>19</v>
      </c>
      <c r="K11" s="3" t="s">
        <v>23</v>
      </c>
      <c r="L11" s="3">
        <v>4</v>
      </c>
      <c r="M11" s="3" t="str">
        <f>TEXT(Tableau1[[#This Row],[Date]],"mmm")</f>
        <v>nov</v>
      </c>
      <c r="N11" s="3" t="str">
        <f>"Q"&amp;ROUND(MONTH(Tableau1[[#This Row],[Date]])/3,0)</f>
        <v>Q4</v>
      </c>
    </row>
    <row r="12" spans="1:14" x14ac:dyDescent="0.35">
      <c r="A12" s="2">
        <v>45060</v>
      </c>
      <c r="B12" s="3" t="s">
        <v>15</v>
      </c>
      <c r="C12" s="3">
        <v>4000</v>
      </c>
      <c r="D12" s="4">
        <v>1328.57142857143</v>
      </c>
      <c r="E12" s="4">
        <v>4428.5714285714303</v>
      </c>
      <c r="F12" s="3">
        <v>40</v>
      </c>
      <c r="G12" s="3">
        <v>0.74</v>
      </c>
      <c r="H12" s="3">
        <v>0.85</v>
      </c>
      <c r="I12" s="3">
        <v>0.7</v>
      </c>
      <c r="J12" s="3" t="s">
        <v>19</v>
      </c>
      <c r="K12" s="3" t="s">
        <v>14</v>
      </c>
      <c r="L12" s="3">
        <v>3</v>
      </c>
      <c r="M12" s="3" t="str">
        <f>TEXT(Tableau1[[#This Row],[Date]],"mmm")</f>
        <v>mai</v>
      </c>
      <c r="N12" s="3" t="str">
        <f>"Q"&amp;ROUND(MONTH(Tableau1[[#This Row],[Date]])/3,0)</f>
        <v>Q2</v>
      </c>
    </row>
    <row r="13" spans="1:14" x14ac:dyDescent="0.35">
      <c r="A13" s="2">
        <v>45225</v>
      </c>
      <c r="B13" s="3" t="s">
        <v>12</v>
      </c>
      <c r="C13" s="3">
        <v>1000</v>
      </c>
      <c r="D13" s="4">
        <v>1328.57142857143</v>
      </c>
      <c r="E13" s="4">
        <v>4428.5714285714303</v>
      </c>
      <c r="F13" s="3">
        <v>100</v>
      </c>
      <c r="G13" s="3">
        <v>0.9</v>
      </c>
      <c r="H13" s="3">
        <v>0.9</v>
      </c>
      <c r="I13" s="3">
        <v>0.72</v>
      </c>
      <c r="J13" s="3" t="s">
        <v>19</v>
      </c>
      <c r="K13" s="3" t="s">
        <v>17</v>
      </c>
      <c r="L13" s="3">
        <v>2</v>
      </c>
      <c r="M13" s="3" t="str">
        <f>TEXT(Tableau1[[#This Row],[Date]],"mmm")</f>
        <v>oct</v>
      </c>
      <c r="N13" s="3" t="str">
        <f>"Q"&amp;ROUND(MONTH(Tableau1[[#This Row],[Date]])/3,0)</f>
        <v>Q3</v>
      </c>
    </row>
    <row r="14" spans="1:14" x14ac:dyDescent="0.35">
      <c r="A14" s="2">
        <v>44995</v>
      </c>
      <c r="B14" s="3" t="s">
        <v>12</v>
      </c>
      <c r="C14" s="3">
        <v>2000</v>
      </c>
      <c r="D14" s="4">
        <v>1328.57142857143</v>
      </c>
      <c r="E14" s="4">
        <v>4428.5714285714303</v>
      </c>
      <c r="F14" s="3">
        <v>15</v>
      </c>
      <c r="G14" s="3">
        <v>0.95</v>
      </c>
      <c r="H14" s="3">
        <v>0.97</v>
      </c>
      <c r="I14" s="3">
        <v>0.81</v>
      </c>
      <c r="J14" s="3" t="s">
        <v>19</v>
      </c>
      <c r="K14" s="3" t="s">
        <v>20</v>
      </c>
      <c r="L14" s="3">
        <v>7</v>
      </c>
      <c r="M14" s="3" t="str">
        <f>TEXT(Tableau1[[#This Row],[Date]],"mmm")</f>
        <v>mars</v>
      </c>
      <c r="N14" s="3" t="str">
        <f>"Q"&amp;ROUND(MONTH(Tableau1[[#This Row],[Date]])/3,0)</f>
        <v>Q1</v>
      </c>
    </row>
    <row r="15" spans="1:14" x14ac:dyDescent="0.35">
      <c r="A15" s="2">
        <v>45044</v>
      </c>
      <c r="B15" s="3" t="s">
        <v>18</v>
      </c>
      <c r="C15" s="3">
        <v>2000</v>
      </c>
      <c r="D15" s="4">
        <v>1328.57142857143</v>
      </c>
      <c r="E15" s="4">
        <v>4428.5714285714303</v>
      </c>
      <c r="F15" s="3">
        <v>20</v>
      </c>
      <c r="G15" s="3">
        <v>0.99</v>
      </c>
      <c r="H15" s="3">
        <v>0.79</v>
      </c>
      <c r="I15" s="3">
        <v>0.75</v>
      </c>
      <c r="J15" s="3" t="s">
        <v>19</v>
      </c>
      <c r="K15" s="3" t="s">
        <v>23</v>
      </c>
      <c r="L15" s="3">
        <v>9</v>
      </c>
      <c r="M15" s="3" t="str">
        <f>TEXT(Tableau1[[#This Row],[Date]],"mmm")</f>
        <v>avr</v>
      </c>
      <c r="N15" s="3" t="str">
        <f>"Q"&amp;ROUND(MONTH(Tableau1[[#This Row],[Date]])/3,0)</f>
        <v>Q1</v>
      </c>
    </row>
    <row r="16" spans="1:14" x14ac:dyDescent="0.35">
      <c r="A16" s="2">
        <v>45218</v>
      </c>
      <c r="B16" s="3" t="s">
        <v>18</v>
      </c>
      <c r="C16" s="3">
        <v>4000</v>
      </c>
      <c r="D16" s="4">
        <v>1328.57142857143</v>
      </c>
      <c r="E16" s="4">
        <v>1428.57142857143</v>
      </c>
      <c r="F16" s="3">
        <v>45</v>
      </c>
      <c r="G16" s="3">
        <v>0.86</v>
      </c>
      <c r="H16" s="3">
        <v>0.97</v>
      </c>
      <c r="I16" s="3">
        <v>0.89</v>
      </c>
      <c r="J16" s="3" t="s">
        <v>13</v>
      </c>
      <c r="K16" s="3" t="s">
        <v>25</v>
      </c>
      <c r="L16" s="3">
        <v>5</v>
      </c>
      <c r="M16" s="3" t="str">
        <f>TEXT(Tableau1[[#This Row],[Date]],"mmm")</f>
        <v>oct</v>
      </c>
      <c r="N16" s="3" t="str">
        <f>"Q"&amp;ROUND(MONTH(Tableau1[[#This Row],[Date]])/3,0)</f>
        <v>Q3</v>
      </c>
    </row>
    <row r="17" spans="1:14" x14ac:dyDescent="0.35">
      <c r="A17" s="2">
        <v>45160</v>
      </c>
      <c r="B17" s="3" t="s">
        <v>12</v>
      </c>
      <c r="C17" s="3">
        <v>6000</v>
      </c>
      <c r="D17" s="4">
        <v>1328.57142857143</v>
      </c>
      <c r="E17" s="4">
        <v>1428.57142857143</v>
      </c>
      <c r="F17" s="3">
        <v>43</v>
      </c>
      <c r="G17" s="3">
        <v>0.83</v>
      </c>
      <c r="H17" s="3">
        <v>0.72</v>
      </c>
      <c r="I17" s="3">
        <v>0.74</v>
      </c>
      <c r="J17" s="3" t="s">
        <v>16</v>
      </c>
      <c r="K17" s="3" t="s">
        <v>14</v>
      </c>
      <c r="L17" s="3">
        <v>6</v>
      </c>
      <c r="M17" s="3" t="str">
        <f>TEXT(Tableau1[[#This Row],[Date]],"mmm")</f>
        <v>août</v>
      </c>
      <c r="N17" s="3" t="str">
        <f>"Q"&amp;ROUND(MONTH(Tableau1[[#This Row],[Date]])/3,0)</f>
        <v>Q3</v>
      </c>
    </row>
    <row r="18" spans="1:14" x14ac:dyDescent="0.35">
      <c r="A18" s="2">
        <v>45147</v>
      </c>
      <c r="B18" s="3" t="s">
        <v>15</v>
      </c>
      <c r="C18" s="3">
        <v>6500</v>
      </c>
      <c r="D18" s="4">
        <v>1328.57142857143</v>
      </c>
      <c r="E18" s="4">
        <v>1428.57142857143</v>
      </c>
      <c r="F18" s="3">
        <v>43</v>
      </c>
      <c r="G18" s="3">
        <v>0.74</v>
      </c>
      <c r="H18" s="3">
        <v>0.78</v>
      </c>
      <c r="I18" s="3">
        <v>0.94</v>
      </c>
      <c r="J18" s="3" t="s">
        <v>19</v>
      </c>
      <c r="K18" s="3" t="s">
        <v>17</v>
      </c>
      <c r="L18" s="3">
        <v>8</v>
      </c>
      <c r="M18" s="3" t="str">
        <f>TEXT(Tableau1[[#This Row],[Date]],"mmm")</f>
        <v>août</v>
      </c>
      <c r="N18" s="3" t="str">
        <f>"Q"&amp;ROUND(MONTH(Tableau1[[#This Row],[Date]])/3,0)</f>
        <v>Q3</v>
      </c>
    </row>
    <row r="19" spans="1:14" x14ac:dyDescent="0.35">
      <c r="A19" s="2">
        <v>45078</v>
      </c>
      <c r="B19" s="3" t="s">
        <v>24</v>
      </c>
      <c r="C19" s="3">
        <v>1200</v>
      </c>
      <c r="D19" s="4">
        <v>1328.57142857143</v>
      </c>
      <c r="E19" s="4">
        <v>1428.57142857143</v>
      </c>
      <c r="F19" s="3">
        <v>43</v>
      </c>
      <c r="G19" s="3">
        <v>0.8</v>
      </c>
      <c r="H19" s="3">
        <v>0.84</v>
      </c>
      <c r="I19" s="3">
        <v>0.81</v>
      </c>
      <c r="J19" s="3" t="s">
        <v>21</v>
      </c>
      <c r="K19" s="3" t="s">
        <v>17</v>
      </c>
      <c r="L19" s="3">
        <v>4</v>
      </c>
      <c r="M19" s="3" t="str">
        <f>TEXT(Tableau1[[#This Row],[Date]],"mmm")</f>
        <v>juin</v>
      </c>
      <c r="N19" s="3" t="str">
        <f>"Q"&amp;ROUND(MONTH(Tableau1[[#This Row],[Date]])/3,0)</f>
        <v>Q2</v>
      </c>
    </row>
    <row r="20" spans="1:14" x14ac:dyDescent="0.35">
      <c r="A20" s="2">
        <v>44986</v>
      </c>
      <c r="B20" s="3" t="s">
        <v>24</v>
      </c>
      <c r="C20" s="3">
        <v>3000</v>
      </c>
      <c r="D20" s="4">
        <v>1328.57142857143</v>
      </c>
      <c r="E20" s="4">
        <v>1428.5714285714287</v>
      </c>
      <c r="F20" s="3">
        <v>43</v>
      </c>
      <c r="G20" s="3">
        <v>0.89</v>
      </c>
      <c r="H20" s="3">
        <v>0.99</v>
      </c>
      <c r="I20" s="3">
        <v>0.97</v>
      </c>
      <c r="J20" s="3" t="s">
        <v>13</v>
      </c>
      <c r="K20" s="3" t="s">
        <v>14</v>
      </c>
      <c r="L20" s="3">
        <v>3</v>
      </c>
      <c r="M20" s="3" t="str">
        <f>TEXT(Tableau1[[#This Row],[Date]],"mmm")</f>
        <v>mars</v>
      </c>
      <c r="N20" s="3" t="str">
        <f>"Q"&amp;ROUND(MONTH(Tableau1[[#This Row],[Date]])/3,0)</f>
        <v>Q1</v>
      </c>
    </row>
    <row r="21" spans="1:14" x14ac:dyDescent="0.35">
      <c r="A21" s="2">
        <v>45257</v>
      </c>
      <c r="B21" s="3" t="s">
        <v>24</v>
      </c>
      <c r="C21" s="3">
        <v>2000</v>
      </c>
      <c r="D21" s="4">
        <v>1328.57142857143</v>
      </c>
      <c r="E21" s="4">
        <v>1428.5714285714287</v>
      </c>
      <c r="F21" s="3">
        <v>40</v>
      </c>
      <c r="G21" s="3">
        <v>0.71</v>
      </c>
      <c r="H21" s="3">
        <v>0.87</v>
      </c>
      <c r="I21" s="3">
        <v>0.94</v>
      </c>
      <c r="J21" s="3" t="s">
        <v>16</v>
      </c>
      <c r="K21" s="3" t="s">
        <v>25</v>
      </c>
      <c r="L21" s="3">
        <v>2</v>
      </c>
      <c r="M21" s="3" t="str">
        <f>TEXT(Tableau1[[#This Row],[Date]],"mmm")</f>
        <v>nov</v>
      </c>
      <c r="N21" s="3" t="str">
        <f>"Q"&amp;ROUND(MONTH(Tableau1[[#This Row],[Date]])/3,0)</f>
        <v>Q4</v>
      </c>
    </row>
    <row r="22" spans="1:14" x14ac:dyDescent="0.35">
      <c r="A22" s="2">
        <v>45213</v>
      </c>
      <c r="B22" s="3" t="s">
        <v>24</v>
      </c>
      <c r="C22" s="3">
        <v>2000</v>
      </c>
      <c r="D22" s="4">
        <v>1328.57142857143</v>
      </c>
      <c r="E22" s="4">
        <v>1428.5714285714287</v>
      </c>
      <c r="F22" s="3">
        <v>43</v>
      </c>
      <c r="G22" s="3">
        <v>0.9</v>
      </c>
      <c r="H22" s="3">
        <v>0.72</v>
      </c>
      <c r="I22" s="3">
        <v>0.94</v>
      </c>
      <c r="J22" s="3" t="s">
        <v>19</v>
      </c>
      <c r="K22" s="3" t="s">
        <v>14</v>
      </c>
      <c r="L22" s="3">
        <v>7</v>
      </c>
      <c r="M22" s="3" t="str">
        <f>TEXT(Tableau1[[#This Row],[Date]],"mmm")</f>
        <v>oct</v>
      </c>
      <c r="N22" s="3" t="str">
        <f>"Q"&amp;ROUND(MONTH(Tableau1[[#This Row],[Date]])/3,0)</f>
        <v>Q3</v>
      </c>
    </row>
    <row r="23" spans="1:14" x14ac:dyDescent="0.35">
      <c r="A23" s="2">
        <v>45098</v>
      </c>
      <c r="B23" s="3" t="s">
        <v>12</v>
      </c>
      <c r="C23" s="3">
        <v>3000</v>
      </c>
      <c r="D23" s="4">
        <v>5214.2857142857101</v>
      </c>
      <c r="E23" s="4">
        <v>6714.2857142857101</v>
      </c>
      <c r="F23" s="3">
        <v>100</v>
      </c>
      <c r="G23" s="3">
        <v>0.89</v>
      </c>
      <c r="H23" s="3">
        <v>0.85</v>
      </c>
      <c r="I23" s="3">
        <v>0.87</v>
      </c>
      <c r="J23" s="3" t="s">
        <v>21</v>
      </c>
      <c r="K23" s="3" t="s">
        <v>17</v>
      </c>
      <c r="L23" s="3">
        <v>9</v>
      </c>
      <c r="M23" s="3" t="str">
        <f>TEXT(Tableau1[[#This Row],[Date]],"mmm")</f>
        <v>juin</v>
      </c>
      <c r="N23" s="3" t="str">
        <f>"Q"&amp;ROUND(MONTH(Tableau1[[#This Row],[Date]])/3,0)</f>
        <v>Q2</v>
      </c>
    </row>
    <row r="24" spans="1:14" x14ac:dyDescent="0.35">
      <c r="A24" s="2">
        <v>45130</v>
      </c>
      <c r="B24" s="3" t="s">
        <v>18</v>
      </c>
      <c r="C24" s="3">
        <v>4500</v>
      </c>
      <c r="D24" s="4">
        <v>5214.2857142857101</v>
      </c>
      <c r="E24" s="4">
        <v>6714.2857142857101</v>
      </c>
      <c r="F24" s="3">
        <v>100</v>
      </c>
      <c r="G24" s="3">
        <v>0.89</v>
      </c>
      <c r="H24" s="3">
        <v>0.8</v>
      </c>
      <c r="I24" s="3">
        <v>0.88</v>
      </c>
      <c r="J24" s="3" t="s">
        <v>13</v>
      </c>
      <c r="K24" s="3" t="s">
        <v>20</v>
      </c>
      <c r="L24" s="3">
        <v>5</v>
      </c>
      <c r="M24" s="3" t="str">
        <f>TEXT(Tableau1[[#This Row],[Date]],"mmm")</f>
        <v>juil</v>
      </c>
      <c r="N24" s="3" t="str">
        <f>"Q"&amp;ROUND(MONTH(Tableau1[[#This Row],[Date]])/3,0)</f>
        <v>Q2</v>
      </c>
    </row>
    <row r="25" spans="1:14" x14ac:dyDescent="0.35">
      <c r="A25" s="2">
        <v>45127</v>
      </c>
      <c r="B25" s="3" t="s">
        <v>12</v>
      </c>
      <c r="C25" s="3">
        <v>5500</v>
      </c>
      <c r="D25" s="4">
        <v>1214.2857142857099</v>
      </c>
      <c r="E25" s="4">
        <v>6714.2857142857101</v>
      </c>
      <c r="F25" s="3">
        <v>100</v>
      </c>
      <c r="G25" s="3">
        <v>0.98</v>
      </c>
      <c r="H25" s="3">
        <v>0.99</v>
      </c>
      <c r="I25" s="3">
        <v>0.81</v>
      </c>
      <c r="J25" s="3" t="s">
        <v>19</v>
      </c>
      <c r="K25" s="3" t="s">
        <v>14</v>
      </c>
      <c r="L25" s="3">
        <v>6</v>
      </c>
      <c r="M25" s="3" t="str">
        <f>TEXT(Tableau1[[#This Row],[Date]],"mmm")</f>
        <v>juil</v>
      </c>
      <c r="N25" s="3" t="str">
        <f>"Q"&amp;ROUND(MONTH(Tableau1[[#This Row],[Date]])/3,0)</f>
        <v>Q2</v>
      </c>
    </row>
    <row r="26" spans="1:14" x14ac:dyDescent="0.35">
      <c r="A26" s="2">
        <v>45129</v>
      </c>
      <c r="B26" s="3" t="s">
        <v>15</v>
      </c>
      <c r="C26" s="3">
        <v>1000</v>
      </c>
      <c r="D26" s="4">
        <v>5214.2857142857101</v>
      </c>
      <c r="E26" s="4">
        <v>6714.2857142857101</v>
      </c>
      <c r="F26" s="3">
        <v>100</v>
      </c>
      <c r="G26" s="3">
        <v>0.81</v>
      </c>
      <c r="H26" s="3">
        <v>0.91</v>
      </c>
      <c r="I26" s="3">
        <v>0.95</v>
      </c>
      <c r="J26" s="3" t="s">
        <v>21</v>
      </c>
      <c r="K26" s="3" t="s">
        <v>25</v>
      </c>
      <c r="L26" s="3">
        <v>8</v>
      </c>
      <c r="M26" s="3" t="str">
        <f>TEXT(Tableau1[[#This Row],[Date]],"mmm")</f>
        <v>juil</v>
      </c>
      <c r="N26" s="3" t="str">
        <f>"Q"&amp;ROUND(MONTH(Tableau1[[#This Row],[Date]])/3,0)</f>
        <v>Q2</v>
      </c>
    </row>
    <row r="27" spans="1:14" x14ac:dyDescent="0.35">
      <c r="A27" s="2">
        <v>45018</v>
      </c>
      <c r="B27" s="3" t="s">
        <v>12</v>
      </c>
      <c r="C27" s="3">
        <v>2000</v>
      </c>
      <c r="D27" s="4">
        <v>5214.2857142857101</v>
      </c>
      <c r="E27" s="4">
        <v>6714.2857142857101</v>
      </c>
      <c r="F27" s="3">
        <v>100</v>
      </c>
      <c r="G27" s="3">
        <v>0.97</v>
      </c>
      <c r="H27" s="3">
        <v>0.85</v>
      </c>
      <c r="I27" s="3">
        <v>0.85</v>
      </c>
      <c r="J27" s="3" t="s">
        <v>13</v>
      </c>
      <c r="K27" s="3" t="s">
        <v>14</v>
      </c>
      <c r="L27" s="3">
        <v>4</v>
      </c>
      <c r="M27" s="3" t="str">
        <f>TEXT(Tableau1[[#This Row],[Date]],"mmm")</f>
        <v>avr</v>
      </c>
      <c r="N27" s="3" t="str">
        <f>"Q"&amp;ROUND(MONTH(Tableau1[[#This Row],[Date]])/3,0)</f>
        <v>Q1</v>
      </c>
    </row>
    <row r="28" spans="1:14" x14ac:dyDescent="0.35">
      <c r="A28" s="2">
        <v>44979</v>
      </c>
      <c r="B28" s="3" t="s">
        <v>12</v>
      </c>
      <c r="C28" s="3">
        <v>2000</v>
      </c>
      <c r="D28" s="4">
        <v>5214.2857142857101</v>
      </c>
      <c r="E28" s="4">
        <v>6714.2857142857101</v>
      </c>
      <c r="F28" s="3">
        <v>100</v>
      </c>
      <c r="G28" s="3">
        <v>0.89</v>
      </c>
      <c r="H28" s="3">
        <v>0.94</v>
      </c>
      <c r="I28" s="3">
        <v>0.8</v>
      </c>
      <c r="J28" s="3" t="s">
        <v>16</v>
      </c>
      <c r="K28" s="3" t="s">
        <v>14</v>
      </c>
      <c r="L28" s="3">
        <v>3</v>
      </c>
      <c r="M28" s="3" t="str">
        <f>TEXT(Tableau1[[#This Row],[Date]],"mmm")</f>
        <v>févr</v>
      </c>
      <c r="N28" s="3" t="str">
        <f>"Q"&amp;ROUND(MONTH(Tableau1[[#This Row],[Date]])/3,0)</f>
        <v>Q1</v>
      </c>
    </row>
    <row r="29" spans="1:14" x14ac:dyDescent="0.35">
      <c r="A29" s="2">
        <v>45179</v>
      </c>
      <c r="B29" s="3" t="s">
        <v>12</v>
      </c>
      <c r="C29" s="3">
        <v>2000</v>
      </c>
      <c r="D29" s="4">
        <v>5214.2857142857101</v>
      </c>
      <c r="E29" s="4">
        <v>6714.2857142857101</v>
      </c>
      <c r="F29" s="3">
        <v>100</v>
      </c>
      <c r="G29" s="3">
        <v>0.88</v>
      </c>
      <c r="H29" s="3">
        <v>0.94</v>
      </c>
      <c r="I29" s="3">
        <v>0.7</v>
      </c>
      <c r="J29" s="3" t="s">
        <v>19</v>
      </c>
      <c r="K29" s="3" t="s">
        <v>20</v>
      </c>
      <c r="L29" s="3">
        <v>2</v>
      </c>
      <c r="M29" s="3" t="str">
        <f>TEXT(Tableau1[[#This Row],[Date]],"mmm")</f>
        <v>sept</v>
      </c>
      <c r="N29" s="3" t="str">
        <f>"Q"&amp;ROUND(MONTH(Tableau1[[#This Row],[Date]])/3,0)</f>
        <v>Q3</v>
      </c>
    </row>
    <row r="30" spans="1:14" x14ac:dyDescent="0.35">
      <c r="A30" s="2">
        <v>45275</v>
      </c>
      <c r="B30" s="3" t="s">
        <v>12</v>
      </c>
      <c r="C30" s="3">
        <v>2000</v>
      </c>
      <c r="D30" s="4">
        <v>2957.1428571428601</v>
      </c>
      <c r="E30" s="4">
        <v>2857.1428571428573</v>
      </c>
      <c r="F30" s="3">
        <v>90</v>
      </c>
      <c r="G30" s="3">
        <v>0.75</v>
      </c>
      <c r="H30" s="3">
        <v>0.77</v>
      </c>
      <c r="I30" s="3">
        <v>0.84</v>
      </c>
      <c r="J30" s="3" t="s">
        <v>21</v>
      </c>
      <c r="K30" s="3" t="s">
        <v>23</v>
      </c>
      <c r="L30" s="3">
        <v>7</v>
      </c>
      <c r="M30" s="3" t="str">
        <f>TEXT(Tableau1[[#This Row],[Date]],"mmm")</f>
        <v>déc</v>
      </c>
      <c r="N30" s="3" t="str">
        <f>"Q"&amp;ROUND(MONTH(Tableau1[[#This Row],[Date]])/3,0)</f>
        <v>Q4</v>
      </c>
    </row>
    <row r="31" spans="1:14" x14ac:dyDescent="0.35">
      <c r="A31" s="2">
        <v>44997</v>
      </c>
      <c r="B31" s="3" t="s">
        <v>12</v>
      </c>
      <c r="C31" s="3">
        <v>1700</v>
      </c>
      <c r="D31" s="4">
        <v>2957.1428571428601</v>
      </c>
      <c r="E31" s="4">
        <v>2857.1428571428573</v>
      </c>
      <c r="F31" s="3">
        <v>80</v>
      </c>
      <c r="G31" s="3">
        <v>0.73</v>
      </c>
      <c r="H31" s="3">
        <v>0.96</v>
      </c>
      <c r="I31" s="3">
        <v>0.93</v>
      </c>
      <c r="J31" s="3" t="s">
        <v>21</v>
      </c>
      <c r="K31" s="3" t="s">
        <v>25</v>
      </c>
      <c r="L31" s="3">
        <v>4</v>
      </c>
      <c r="M31" s="3" t="str">
        <f>TEXT(Tableau1[[#This Row],[Date]],"mmm")</f>
        <v>mars</v>
      </c>
      <c r="N31" s="3" t="str">
        <f>"Q"&amp;ROUND(MONTH(Tableau1[[#This Row],[Date]])/3,0)</f>
        <v>Q1</v>
      </c>
    </row>
    <row r="32" spans="1:14" x14ac:dyDescent="0.35">
      <c r="A32" s="2">
        <v>45179</v>
      </c>
      <c r="B32" s="3" t="s">
        <v>12</v>
      </c>
      <c r="C32" s="3">
        <v>1600</v>
      </c>
      <c r="D32" s="4">
        <v>2957.1428571428601</v>
      </c>
      <c r="E32" s="4">
        <v>2857.1428571428573</v>
      </c>
      <c r="F32" s="3">
        <v>90</v>
      </c>
      <c r="G32" s="3">
        <v>0.93</v>
      </c>
      <c r="H32" s="3">
        <v>0.74</v>
      </c>
      <c r="I32" s="3">
        <v>0.93</v>
      </c>
      <c r="J32" s="3" t="s">
        <v>19</v>
      </c>
      <c r="K32" s="3" t="s">
        <v>14</v>
      </c>
      <c r="L32" s="3">
        <v>5</v>
      </c>
      <c r="M32" s="3" t="str">
        <f>TEXT(Tableau1[[#This Row],[Date]],"mmm")</f>
        <v>sept</v>
      </c>
      <c r="N32" s="3" t="str">
        <f>"Q"&amp;ROUND(MONTH(Tableau1[[#This Row],[Date]])/3,0)</f>
        <v>Q3</v>
      </c>
    </row>
    <row r="33" spans="1:14" x14ac:dyDescent="0.35">
      <c r="A33" s="2">
        <v>44928</v>
      </c>
      <c r="B33" s="3" t="s">
        <v>15</v>
      </c>
      <c r="C33" s="3">
        <v>1200</v>
      </c>
      <c r="D33" s="4">
        <v>2957.1428571428601</v>
      </c>
      <c r="E33" s="4">
        <v>2857.1428571428573</v>
      </c>
      <c r="F33" s="3">
        <v>110</v>
      </c>
      <c r="G33" s="3">
        <v>0.85</v>
      </c>
      <c r="H33" s="3">
        <v>0.7</v>
      </c>
      <c r="I33" s="3">
        <v>0.99</v>
      </c>
      <c r="J33" s="3" t="s">
        <v>21</v>
      </c>
      <c r="K33" s="3" t="s">
        <v>17</v>
      </c>
      <c r="L33" s="3">
        <v>6</v>
      </c>
      <c r="M33" s="3" t="str">
        <f>TEXT(Tableau1[[#This Row],[Date]],"mmm")</f>
        <v>janv</v>
      </c>
      <c r="N33" s="3" t="str">
        <f>"Q"&amp;ROUND(MONTH(Tableau1[[#This Row],[Date]])/3,0)</f>
        <v>Q0</v>
      </c>
    </row>
    <row r="34" spans="1:14" x14ac:dyDescent="0.35">
      <c r="A34" s="2">
        <v>45227</v>
      </c>
      <c r="B34" s="3" t="s">
        <v>18</v>
      </c>
      <c r="C34" s="3">
        <v>2500</v>
      </c>
      <c r="D34" s="4">
        <v>2957.1428571428601</v>
      </c>
      <c r="E34" s="4">
        <v>2857.1428571428573</v>
      </c>
      <c r="F34" s="3">
        <v>90</v>
      </c>
      <c r="G34" s="3">
        <v>0.92</v>
      </c>
      <c r="H34" s="3">
        <v>0.99</v>
      </c>
      <c r="I34" s="3">
        <v>0.88</v>
      </c>
      <c r="J34" s="3" t="s">
        <v>13</v>
      </c>
      <c r="K34" s="3" t="s">
        <v>20</v>
      </c>
      <c r="L34" s="3">
        <v>8</v>
      </c>
      <c r="M34" s="3" t="str">
        <f>TEXT(Tableau1[[#This Row],[Date]],"mmm")</f>
        <v>oct</v>
      </c>
      <c r="N34" s="3" t="str">
        <f>"Q"&amp;ROUND(MONTH(Tableau1[[#This Row],[Date]])/3,0)</f>
        <v>Q3</v>
      </c>
    </row>
    <row r="35" spans="1:14" x14ac:dyDescent="0.35">
      <c r="A35" s="2">
        <v>45103</v>
      </c>
      <c r="B35" s="3" t="s">
        <v>18</v>
      </c>
      <c r="C35" s="3">
        <v>2100</v>
      </c>
      <c r="D35" s="4">
        <v>2957.1428571428601</v>
      </c>
      <c r="E35" s="4">
        <v>2857.1428571428573</v>
      </c>
      <c r="F35" s="3">
        <v>100</v>
      </c>
      <c r="G35" s="3">
        <v>0.75</v>
      </c>
      <c r="H35" s="3">
        <v>0.97</v>
      </c>
      <c r="I35" s="3">
        <v>0.83</v>
      </c>
      <c r="J35" s="3" t="s">
        <v>16</v>
      </c>
      <c r="K35" s="3" t="s">
        <v>23</v>
      </c>
      <c r="L35" s="3">
        <v>4</v>
      </c>
      <c r="M35" s="3" t="str">
        <f>TEXT(Tableau1[[#This Row],[Date]],"mmm")</f>
        <v>juin</v>
      </c>
      <c r="N35" s="3" t="str">
        <f>"Q"&amp;ROUND(MONTH(Tableau1[[#This Row],[Date]])/3,0)</f>
        <v>Q2</v>
      </c>
    </row>
    <row r="36" spans="1:14" x14ac:dyDescent="0.35">
      <c r="A36" s="2">
        <v>45243</v>
      </c>
      <c r="B36" s="3" t="s">
        <v>18</v>
      </c>
      <c r="C36" s="3">
        <v>2150</v>
      </c>
      <c r="D36" s="4">
        <v>2957.1428571428601</v>
      </c>
      <c r="E36" s="4">
        <v>2857.1428571428573</v>
      </c>
      <c r="F36" s="3">
        <v>90</v>
      </c>
      <c r="G36" s="3">
        <v>0.77</v>
      </c>
      <c r="H36" s="3">
        <v>0.97</v>
      </c>
      <c r="I36" s="3">
        <v>0.78</v>
      </c>
      <c r="J36" s="3" t="s">
        <v>13</v>
      </c>
      <c r="K36" s="3" t="s">
        <v>25</v>
      </c>
      <c r="L36" s="3">
        <v>3</v>
      </c>
      <c r="M36" s="3" t="str">
        <f>TEXT(Tableau1[[#This Row],[Date]],"mmm")</f>
        <v>nov</v>
      </c>
      <c r="N36" s="3" t="str">
        <f>"Q"&amp;ROUND(MONTH(Tableau1[[#This Row],[Date]])/3,0)</f>
        <v>Q4</v>
      </c>
    </row>
    <row r="37" spans="1:14" x14ac:dyDescent="0.35">
      <c r="A37" s="2">
        <v>45107</v>
      </c>
      <c r="B37" s="3" t="s">
        <v>18</v>
      </c>
      <c r="C37" s="3">
        <v>2200</v>
      </c>
      <c r="D37" s="4">
        <v>757.142857142857</v>
      </c>
      <c r="E37" s="4">
        <v>857.14285714285711</v>
      </c>
      <c r="F37" s="3">
        <v>228</v>
      </c>
      <c r="G37" s="3">
        <v>0.79</v>
      </c>
      <c r="H37" s="3">
        <v>0.75</v>
      </c>
      <c r="I37" s="3">
        <v>0.93</v>
      </c>
      <c r="J37" s="3" t="s">
        <v>16</v>
      </c>
      <c r="K37" s="3" t="s">
        <v>14</v>
      </c>
      <c r="L37" s="3">
        <v>2</v>
      </c>
      <c r="M37" s="3" t="str">
        <f>TEXT(Tableau1[[#This Row],[Date]],"mmm")</f>
        <v>juin</v>
      </c>
      <c r="N37" s="3" t="str">
        <f>"Q"&amp;ROUND(MONTH(Tableau1[[#This Row],[Date]])/3,0)</f>
        <v>Q2</v>
      </c>
    </row>
    <row r="38" spans="1:14" x14ac:dyDescent="0.35">
      <c r="A38" s="2">
        <v>45030</v>
      </c>
      <c r="B38" s="3" t="s">
        <v>15</v>
      </c>
      <c r="C38" s="3">
        <v>1800</v>
      </c>
      <c r="D38" s="4">
        <v>757.142857142857</v>
      </c>
      <c r="E38" s="4">
        <v>857.14285714285711</v>
      </c>
      <c r="F38" s="3">
        <v>220</v>
      </c>
      <c r="G38" s="3">
        <v>0.81</v>
      </c>
      <c r="H38" s="3">
        <v>0.98</v>
      </c>
      <c r="I38" s="3">
        <v>0.86</v>
      </c>
      <c r="J38" s="3" t="s">
        <v>19</v>
      </c>
      <c r="K38" s="3" t="s">
        <v>17</v>
      </c>
      <c r="L38" s="3">
        <v>7</v>
      </c>
      <c r="M38" s="3" t="str">
        <f>TEXT(Tableau1[[#This Row],[Date]],"mmm")</f>
        <v>avr</v>
      </c>
      <c r="N38" s="3" t="str">
        <f>"Q"&amp;ROUND(MONTH(Tableau1[[#This Row],[Date]])/3,0)</f>
        <v>Q1</v>
      </c>
    </row>
    <row r="39" spans="1:14" x14ac:dyDescent="0.35">
      <c r="A39" s="2">
        <v>45266</v>
      </c>
      <c r="B39" s="3" t="s">
        <v>24</v>
      </c>
      <c r="C39" s="3">
        <v>1800</v>
      </c>
      <c r="D39" s="4">
        <v>757.142857142857</v>
      </c>
      <c r="E39" s="4">
        <v>857.14285714285711</v>
      </c>
      <c r="F39" s="3">
        <v>228</v>
      </c>
      <c r="G39" s="3">
        <v>0.86</v>
      </c>
      <c r="H39" s="3">
        <v>0.82</v>
      </c>
      <c r="I39" s="3">
        <v>0.86</v>
      </c>
      <c r="J39" s="3" t="s">
        <v>21</v>
      </c>
      <c r="K39" s="3" t="s">
        <v>20</v>
      </c>
      <c r="L39" s="3">
        <v>9</v>
      </c>
      <c r="M39" s="3" t="str">
        <f>TEXT(Tableau1[[#This Row],[Date]],"mmm")</f>
        <v>déc</v>
      </c>
      <c r="N39" s="3" t="str">
        <f>"Q"&amp;ROUND(MONTH(Tableau1[[#This Row],[Date]])/3,0)</f>
        <v>Q4</v>
      </c>
    </row>
    <row r="40" spans="1:14" x14ac:dyDescent="0.35">
      <c r="A40" s="2">
        <v>45054</v>
      </c>
      <c r="B40" s="3" t="s">
        <v>12</v>
      </c>
      <c r="C40" s="3">
        <v>1414</v>
      </c>
      <c r="D40" s="4">
        <v>757.142857142857</v>
      </c>
      <c r="E40" s="4">
        <v>857.14285714285711</v>
      </c>
      <c r="F40" s="3">
        <v>238</v>
      </c>
      <c r="G40" s="3">
        <v>0.72</v>
      </c>
      <c r="H40" s="3">
        <v>0.95</v>
      </c>
      <c r="I40" s="3">
        <v>0.9</v>
      </c>
      <c r="J40" s="3" t="s">
        <v>22</v>
      </c>
      <c r="K40" s="3" t="s">
        <v>23</v>
      </c>
      <c r="L40" s="3">
        <v>5</v>
      </c>
      <c r="M40" s="3" t="str">
        <f>TEXT(Tableau1[[#This Row],[Date]],"mmm")</f>
        <v>mai</v>
      </c>
      <c r="N40" s="3" t="str">
        <f>"Q"&amp;ROUND(MONTH(Tableau1[[#This Row],[Date]])/3,0)</f>
        <v>Q2</v>
      </c>
    </row>
    <row r="41" spans="1:14" x14ac:dyDescent="0.35">
      <c r="A41" s="2">
        <v>45019</v>
      </c>
      <c r="B41" s="3" t="s">
        <v>18</v>
      </c>
      <c r="C41" s="3">
        <v>2100</v>
      </c>
      <c r="D41" s="4">
        <v>757.142857142857</v>
      </c>
      <c r="E41" s="4">
        <v>857.14285714285711</v>
      </c>
      <c r="F41" s="3">
        <v>228</v>
      </c>
      <c r="G41" s="3">
        <v>0.71</v>
      </c>
      <c r="H41" s="3">
        <v>0.8</v>
      </c>
      <c r="I41" s="3">
        <v>0.76</v>
      </c>
      <c r="J41" s="3" t="s">
        <v>22</v>
      </c>
      <c r="K41" s="3" t="s">
        <v>25</v>
      </c>
      <c r="L41" s="3">
        <v>5</v>
      </c>
      <c r="M41" s="3" t="str">
        <f>TEXT(Tableau1[[#This Row],[Date]],"mmm")</f>
        <v>avr</v>
      </c>
      <c r="N41" s="3" t="str">
        <f>"Q"&amp;ROUND(MONTH(Tableau1[[#This Row],[Date]])/3,0)</f>
        <v>Q1</v>
      </c>
    </row>
    <row r="42" spans="1:14" x14ac:dyDescent="0.35">
      <c r="A42" s="2">
        <v>45078</v>
      </c>
      <c r="B42" s="3" t="s">
        <v>18</v>
      </c>
      <c r="C42" s="3">
        <v>2500</v>
      </c>
      <c r="D42" s="4">
        <v>757.142857142857</v>
      </c>
      <c r="E42" s="4">
        <v>857.14285714285711</v>
      </c>
      <c r="F42" s="3">
        <v>230</v>
      </c>
      <c r="G42" s="3">
        <v>0.97</v>
      </c>
      <c r="H42" s="3">
        <v>0.95</v>
      </c>
      <c r="I42" s="3">
        <v>0.85</v>
      </c>
      <c r="J42" s="3" t="s">
        <v>22</v>
      </c>
      <c r="K42" s="3" t="s">
        <v>14</v>
      </c>
      <c r="L42" s="3">
        <v>8</v>
      </c>
      <c r="M42" s="3" t="str">
        <f>TEXT(Tableau1[[#This Row],[Date]],"mmm")</f>
        <v>juin</v>
      </c>
      <c r="N42" s="3" t="str">
        <f>"Q"&amp;ROUND(MONTH(Tableau1[[#This Row],[Date]])/3,0)</f>
        <v>Q2</v>
      </c>
    </row>
    <row r="43" spans="1:14" x14ac:dyDescent="0.35">
      <c r="A43" s="2">
        <v>45233</v>
      </c>
      <c r="B43" s="3" t="s">
        <v>24</v>
      </c>
      <c r="C43" s="3">
        <v>2200</v>
      </c>
      <c r="D43" s="4">
        <v>757.142857142857</v>
      </c>
      <c r="E43" s="4">
        <v>857.14285714285711</v>
      </c>
      <c r="F43" s="3">
        <v>228</v>
      </c>
      <c r="G43" s="3">
        <v>0.95</v>
      </c>
      <c r="H43" s="3">
        <v>0.85</v>
      </c>
      <c r="I43" s="3">
        <v>0.91</v>
      </c>
      <c r="J43" s="3" t="s">
        <v>19</v>
      </c>
      <c r="K43" s="3" t="s">
        <v>17</v>
      </c>
      <c r="L43" s="3">
        <v>4</v>
      </c>
      <c r="M43" s="3" t="str">
        <f>TEXT(Tableau1[[#This Row],[Date]],"mmm")</f>
        <v>nov</v>
      </c>
      <c r="N43" s="3" t="str">
        <f>"Q"&amp;ROUND(MONTH(Tableau1[[#This Row],[Date]])/3,0)</f>
        <v>Q4</v>
      </c>
    </row>
    <row r="44" spans="1:14" x14ac:dyDescent="0.35">
      <c r="A44" s="2">
        <v>45060</v>
      </c>
      <c r="B44" s="3" t="s">
        <v>12</v>
      </c>
      <c r="C44" s="3">
        <v>2500</v>
      </c>
      <c r="D44" s="4">
        <v>914.28571428571399</v>
      </c>
      <c r="E44" s="4">
        <v>714.28571428571433</v>
      </c>
      <c r="F44" s="3">
        <v>250</v>
      </c>
      <c r="G44" s="3">
        <v>0.97</v>
      </c>
      <c r="H44" s="3">
        <v>0.7</v>
      </c>
      <c r="I44" s="3">
        <v>0.93</v>
      </c>
      <c r="J44" s="3" t="s">
        <v>19</v>
      </c>
      <c r="K44" s="3" t="s">
        <v>20</v>
      </c>
      <c r="L44" s="3">
        <v>3</v>
      </c>
      <c r="M44" s="3" t="str">
        <f>TEXT(Tableau1[[#This Row],[Date]],"mmm")</f>
        <v>mai</v>
      </c>
      <c r="N44" s="3" t="str">
        <f>"Q"&amp;ROUND(MONTH(Tableau1[[#This Row],[Date]])/3,0)</f>
        <v>Q2</v>
      </c>
    </row>
    <row r="45" spans="1:14" x14ac:dyDescent="0.35">
      <c r="A45" s="2">
        <v>45225</v>
      </c>
      <c r="B45" s="3" t="s">
        <v>18</v>
      </c>
      <c r="C45" s="3">
        <v>2200</v>
      </c>
      <c r="D45" s="4">
        <v>914.28571428571399</v>
      </c>
      <c r="E45" s="4">
        <v>714.28571428571433</v>
      </c>
      <c r="F45" s="3">
        <v>240</v>
      </c>
      <c r="G45" s="3">
        <v>0.9</v>
      </c>
      <c r="H45" s="3">
        <v>0.98</v>
      </c>
      <c r="I45" s="3">
        <v>0.96</v>
      </c>
      <c r="J45" s="3" t="s">
        <v>19</v>
      </c>
      <c r="K45" s="3" t="s">
        <v>23</v>
      </c>
      <c r="L45" s="3">
        <v>2</v>
      </c>
      <c r="M45" s="3" t="str">
        <f>TEXT(Tableau1[[#This Row],[Date]],"mmm")</f>
        <v>oct</v>
      </c>
      <c r="N45" s="3" t="str">
        <f>"Q"&amp;ROUND(MONTH(Tableau1[[#This Row],[Date]])/3,0)</f>
        <v>Q3</v>
      </c>
    </row>
    <row r="46" spans="1:14" x14ac:dyDescent="0.35">
      <c r="A46" s="2">
        <v>45226</v>
      </c>
      <c r="B46" s="3" t="s">
        <v>12</v>
      </c>
      <c r="C46" s="3">
        <v>2500</v>
      </c>
      <c r="D46" s="4">
        <v>914.28571428571399</v>
      </c>
      <c r="E46" s="4">
        <v>714.28571428571433</v>
      </c>
      <c r="F46" s="3">
        <v>270</v>
      </c>
      <c r="G46" s="3">
        <v>0.9</v>
      </c>
      <c r="H46" s="3">
        <v>0.95</v>
      </c>
      <c r="I46" s="3">
        <v>0.98</v>
      </c>
      <c r="J46" s="3" t="s">
        <v>19</v>
      </c>
      <c r="K46" s="3" t="s">
        <v>25</v>
      </c>
      <c r="L46" s="3">
        <v>3</v>
      </c>
      <c r="M46" s="3" t="str">
        <f>TEXT(Tableau1[[#This Row],[Date]],"mmm")</f>
        <v>oct</v>
      </c>
      <c r="N46" s="3" t="str">
        <f>"Q"&amp;ROUND(MONTH(Tableau1[[#This Row],[Date]])/3,0)</f>
        <v>Q3</v>
      </c>
    </row>
    <row r="47" spans="1:14" x14ac:dyDescent="0.35">
      <c r="A47" s="2">
        <v>44954</v>
      </c>
      <c r="B47" s="3" t="s">
        <v>15</v>
      </c>
      <c r="C47" s="3">
        <v>2000</v>
      </c>
      <c r="D47" s="4">
        <v>914.28571428571399</v>
      </c>
      <c r="E47" s="4">
        <v>714.28571428571433</v>
      </c>
      <c r="F47" s="3">
        <v>259</v>
      </c>
      <c r="G47" s="3">
        <v>0.96</v>
      </c>
      <c r="H47" s="3">
        <v>0.81</v>
      </c>
      <c r="I47" s="3">
        <v>0.85</v>
      </c>
      <c r="J47" s="3" t="s">
        <v>19</v>
      </c>
      <c r="K47" s="3" t="s">
        <v>14</v>
      </c>
      <c r="L47" s="3">
        <v>9</v>
      </c>
      <c r="M47" s="3" t="str">
        <f>TEXT(Tableau1[[#This Row],[Date]],"mmm")</f>
        <v>janv</v>
      </c>
      <c r="N47" s="3" t="str">
        <f>"Q"&amp;ROUND(MONTH(Tableau1[[#This Row],[Date]])/3,0)</f>
        <v>Q0</v>
      </c>
    </row>
    <row r="48" spans="1:14" x14ac:dyDescent="0.35">
      <c r="A48" s="2">
        <v>44955</v>
      </c>
      <c r="B48" s="3" t="s">
        <v>15</v>
      </c>
      <c r="C48" s="3">
        <v>2500</v>
      </c>
      <c r="D48" s="4">
        <v>914.28571428571399</v>
      </c>
      <c r="E48" s="4">
        <v>714.28571428571433</v>
      </c>
      <c r="F48" s="3">
        <v>260</v>
      </c>
      <c r="G48" s="3">
        <v>0.98</v>
      </c>
      <c r="H48" s="3">
        <v>0.84</v>
      </c>
      <c r="I48" s="3">
        <v>0.89</v>
      </c>
      <c r="J48" s="3" t="s">
        <v>19</v>
      </c>
      <c r="K48" s="3" t="s">
        <v>14</v>
      </c>
      <c r="L48" s="3">
        <v>5</v>
      </c>
      <c r="M48" s="3" t="str">
        <f>TEXT(Tableau1[[#This Row],[Date]],"mmm")</f>
        <v>janv</v>
      </c>
      <c r="N48" s="3" t="str">
        <f>"Q"&amp;ROUND(MONTH(Tableau1[[#This Row],[Date]])/3,0)</f>
        <v>Q0</v>
      </c>
    </row>
    <row r="49" spans="1:14" x14ac:dyDescent="0.35">
      <c r="A49" s="2">
        <v>44956</v>
      </c>
      <c r="B49" s="3" t="s">
        <v>15</v>
      </c>
      <c r="C49" s="3">
        <v>2500</v>
      </c>
      <c r="D49" s="4">
        <v>914.28571428571399</v>
      </c>
      <c r="E49" s="4">
        <v>714.28571428571433</v>
      </c>
      <c r="F49" s="3">
        <v>260</v>
      </c>
      <c r="G49" s="3">
        <v>0.76</v>
      </c>
      <c r="H49" s="3">
        <v>0.7</v>
      </c>
      <c r="I49" s="3">
        <v>0.86</v>
      </c>
      <c r="J49" s="3" t="s">
        <v>19</v>
      </c>
      <c r="K49" s="3" t="s">
        <v>20</v>
      </c>
      <c r="L49" s="3">
        <v>6</v>
      </c>
      <c r="M49" s="3" t="str">
        <f>TEXT(Tableau1[[#This Row],[Date]],"mmm")</f>
        <v>janv</v>
      </c>
      <c r="N49" s="3" t="str">
        <f>"Q"&amp;ROUND(MONTH(Tableau1[[#This Row],[Date]])/3,0)</f>
        <v>Q0</v>
      </c>
    </row>
    <row r="50" spans="1:14" x14ac:dyDescent="0.35">
      <c r="A50" s="2">
        <v>44957</v>
      </c>
      <c r="B50" s="3" t="s">
        <v>12</v>
      </c>
      <c r="C50" s="3">
        <v>2500</v>
      </c>
      <c r="D50" s="4">
        <v>914.28571428571399</v>
      </c>
      <c r="E50" s="4">
        <v>714.28571428571433</v>
      </c>
      <c r="F50" s="3">
        <v>261</v>
      </c>
      <c r="G50" s="3">
        <v>0.91</v>
      </c>
      <c r="H50" s="3">
        <v>0.77</v>
      </c>
      <c r="I50" s="3">
        <v>0.75</v>
      </c>
      <c r="J50" s="3" t="s">
        <v>13</v>
      </c>
      <c r="K50" s="3" t="s">
        <v>23</v>
      </c>
      <c r="L50" s="3">
        <v>8</v>
      </c>
      <c r="M50" s="3" t="str">
        <f>TEXT(Tableau1[[#This Row],[Date]],"mmm")</f>
        <v>janv</v>
      </c>
      <c r="N50" s="3" t="str">
        <f>"Q"&amp;ROUND(MONTH(Tableau1[[#This Row],[Date]])/3,0)</f>
        <v>Q0</v>
      </c>
    </row>
    <row r="51" spans="1:14" x14ac:dyDescent="0.35">
      <c r="A51" s="2">
        <v>45231</v>
      </c>
      <c r="B51" s="3" t="s">
        <v>12</v>
      </c>
      <c r="C51" s="3">
        <v>2500</v>
      </c>
      <c r="D51" s="4">
        <v>914.28571428571399</v>
      </c>
      <c r="E51" s="4">
        <v>714.28571428571433</v>
      </c>
      <c r="F51" s="3">
        <v>242</v>
      </c>
      <c r="G51" s="3">
        <v>0.79</v>
      </c>
      <c r="H51" s="3">
        <v>0.81</v>
      </c>
      <c r="I51" s="3">
        <v>0.74</v>
      </c>
      <c r="J51" s="3" t="s">
        <v>16</v>
      </c>
      <c r="K51" s="3" t="s">
        <v>25</v>
      </c>
      <c r="L51" s="3">
        <v>4</v>
      </c>
      <c r="M51" s="3" t="str">
        <f>TEXT(Tableau1[[#This Row],[Date]],"mmm")</f>
        <v>nov</v>
      </c>
      <c r="N51" s="3" t="str">
        <f>"Q"&amp;ROUND(MONTH(Tableau1[[#This Row],[Date]])/3,0)</f>
        <v>Q4</v>
      </c>
    </row>
    <row r="52" spans="1:14" x14ac:dyDescent="0.35">
      <c r="A52" s="2">
        <v>45232</v>
      </c>
      <c r="B52" s="3" t="s">
        <v>12</v>
      </c>
      <c r="C52" s="3">
        <v>2250</v>
      </c>
      <c r="D52" s="4">
        <v>914.28571428571399</v>
      </c>
      <c r="E52" s="4">
        <v>714.28571428571433</v>
      </c>
      <c r="F52" s="3">
        <v>250</v>
      </c>
      <c r="G52" s="3">
        <v>0.85</v>
      </c>
      <c r="H52" s="3">
        <v>0.82</v>
      </c>
      <c r="I52" s="3">
        <v>0.73</v>
      </c>
      <c r="J52" s="3" t="s">
        <v>19</v>
      </c>
      <c r="K52" s="3" t="s">
        <v>14</v>
      </c>
      <c r="L52" s="3">
        <v>3</v>
      </c>
      <c r="M52" s="3" t="str">
        <f>TEXT(Tableau1[[#This Row],[Date]],"mmm")</f>
        <v>nov</v>
      </c>
      <c r="N52" s="3" t="str">
        <f>"Q"&amp;ROUND(MONTH(Tableau1[[#This Row],[Date]])/3,0)</f>
        <v>Q4</v>
      </c>
    </row>
    <row r="53" spans="1:14" x14ac:dyDescent="0.35">
      <c r="A53" s="2">
        <v>45233</v>
      </c>
      <c r="B53" s="3" t="s">
        <v>12</v>
      </c>
      <c r="C53" s="3">
        <v>2500</v>
      </c>
      <c r="D53" s="4">
        <v>914.28571428571399</v>
      </c>
      <c r="E53" s="4">
        <v>714.28571428571433</v>
      </c>
      <c r="F53" s="3">
        <v>242</v>
      </c>
      <c r="G53" s="3">
        <v>0.88</v>
      </c>
      <c r="H53" s="3">
        <v>0.84</v>
      </c>
      <c r="I53" s="3">
        <v>0.75</v>
      </c>
      <c r="J53" s="3" t="s">
        <v>21</v>
      </c>
      <c r="K53" s="3" t="s">
        <v>17</v>
      </c>
      <c r="L53" s="3">
        <v>2</v>
      </c>
      <c r="M53" s="3" t="str">
        <f>TEXT(Tableau1[[#This Row],[Date]],"mmm")</f>
        <v>nov</v>
      </c>
      <c r="N53" s="3" t="str">
        <f>"Q"&amp;ROUND(MONTH(Tableau1[[#This Row],[Date]])/3,0)</f>
        <v>Q4</v>
      </c>
    </row>
    <row r="54" spans="1:14" x14ac:dyDescent="0.35">
      <c r="A54" s="2">
        <v>45060</v>
      </c>
      <c r="B54" s="3" t="s">
        <v>12</v>
      </c>
      <c r="C54" s="3">
        <v>2500</v>
      </c>
      <c r="D54" s="4">
        <v>914.28571428571399</v>
      </c>
      <c r="E54" s="4">
        <v>714.28571428571433</v>
      </c>
      <c r="F54" s="3">
        <v>242</v>
      </c>
      <c r="G54" s="3">
        <v>0.81</v>
      </c>
      <c r="H54" s="3">
        <v>0.92</v>
      </c>
      <c r="I54" s="3">
        <v>0.91</v>
      </c>
      <c r="J54" s="3" t="s">
        <v>13</v>
      </c>
      <c r="K54" s="3" t="s">
        <v>20</v>
      </c>
      <c r="L54" s="3">
        <v>7</v>
      </c>
      <c r="M54" s="3" t="str">
        <f>TEXT(Tableau1[[#This Row],[Date]],"mmm")</f>
        <v>mai</v>
      </c>
      <c r="N54" s="3" t="str">
        <f>"Q"&amp;ROUND(MONTH(Tableau1[[#This Row],[Date]])/3,0)</f>
        <v>Q2</v>
      </c>
    </row>
    <row r="55" spans="1:14" x14ac:dyDescent="0.35">
      <c r="A55" s="2">
        <v>45225</v>
      </c>
      <c r="B55" s="3" t="s">
        <v>18</v>
      </c>
      <c r="C55" s="3">
        <v>2500</v>
      </c>
      <c r="D55" s="4">
        <v>914.28571428571399</v>
      </c>
      <c r="E55" s="4">
        <v>714.28571428571433</v>
      </c>
      <c r="F55" s="3">
        <v>242</v>
      </c>
      <c r="G55" s="3">
        <v>0.84</v>
      </c>
      <c r="H55" s="3">
        <v>0.73</v>
      </c>
      <c r="I55" s="3">
        <v>0.99</v>
      </c>
      <c r="J55" s="3" t="s">
        <v>16</v>
      </c>
      <c r="K55" s="3" t="s">
        <v>23</v>
      </c>
      <c r="L55" s="3">
        <v>9</v>
      </c>
      <c r="M55" s="3" t="str">
        <f>TEXT(Tableau1[[#This Row],[Date]],"mmm")</f>
        <v>oct</v>
      </c>
      <c r="N55" s="3" t="str">
        <f>"Q"&amp;ROUND(MONTH(Tableau1[[#This Row],[Date]])/3,0)</f>
        <v>Q3</v>
      </c>
    </row>
    <row r="56" spans="1:14" x14ac:dyDescent="0.35">
      <c r="A56" s="2">
        <v>44995</v>
      </c>
      <c r="B56" s="3" t="s">
        <v>18</v>
      </c>
      <c r="C56" s="3">
        <v>2500</v>
      </c>
      <c r="D56" s="4">
        <v>914.28571428571399</v>
      </c>
      <c r="E56" s="4">
        <v>714.28571428571433</v>
      </c>
      <c r="F56" s="3">
        <v>240</v>
      </c>
      <c r="G56" s="3">
        <v>0.93</v>
      </c>
      <c r="H56" s="3">
        <v>0.79</v>
      </c>
      <c r="I56" s="3">
        <v>0.72</v>
      </c>
      <c r="J56" s="3" t="s">
        <v>19</v>
      </c>
      <c r="K56" s="3" t="s">
        <v>25</v>
      </c>
      <c r="L56" s="3">
        <v>5</v>
      </c>
      <c r="M56" s="3" t="str">
        <f>TEXT(Tableau1[[#This Row],[Date]],"mmm")</f>
        <v>mars</v>
      </c>
      <c r="N56" s="3" t="str">
        <f>"Q"&amp;ROUND(MONTH(Tableau1[[#This Row],[Date]])/3,0)</f>
        <v>Q1</v>
      </c>
    </row>
    <row r="57" spans="1:14" x14ac:dyDescent="0.35">
      <c r="A57" s="2">
        <v>45044</v>
      </c>
      <c r="B57" s="3" t="s">
        <v>18</v>
      </c>
      <c r="C57" s="3">
        <v>2500</v>
      </c>
      <c r="D57" s="4">
        <v>914.28571428571399</v>
      </c>
      <c r="E57" s="4">
        <v>714.28571428571433</v>
      </c>
      <c r="F57" s="3">
        <v>242</v>
      </c>
      <c r="G57" s="3">
        <v>0.84</v>
      </c>
      <c r="H57" s="3">
        <v>0.79</v>
      </c>
      <c r="I57" s="3">
        <v>0.8</v>
      </c>
      <c r="J57" s="3" t="s">
        <v>21</v>
      </c>
      <c r="K57" s="3" t="s">
        <v>14</v>
      </c>
      <c r="L57" s="3">
        <v>6</v>
      </c>
      <c r="M57" s="3" t="str">
        <f>TEXT(Tableau1[[#This Row],[Date]],"mmm")</f>
        <v>avr</v>
      </c>
      <c r="N57" s="3" t="str">
        <f>"Q"&amp;ROUND(MONTH(Tableau1[[#This Row],[Date]])/3,0)</f>
        <v>Q1</v>
      </c>
    </row>
    <row r="58" spans="1:14" x14ac:dyDescent="0.35">
      <c r="A58" s="2">
        <v>44945</v>
      </c>
      <c r="B58" s="3" t="s">
        <v>18</v>
      </c>
      <c r="C58" s="3">
        <v>2200</v>
      </c>
      <c r="D58" s="4">
        <v>385.71428571428601</v>
      </c>
      <c r="E58" s="4">
        <v>285.71428571428572</v>
      </c>
      <c r="F58" s="3">
        <v>285</v>
      </c>
      <c r="G58" s="3">
        <v>0.85</v>
      </c>
      <c r="H58" s="3">
        <v>0.91</v>
      </c>
      <c r="I58" s="3">
        <v>0.84</v>
      </c>
      <c r="J58" s="3" t="s">
        <v>13</v>
      </c>
      <c r="K58" s="3" t="s">
        <v>17</v>
      </c>
      <c r="L58" s="3">
        <v>8</v>
      </c>
      <c r="M58" s="3" t="str">
        <f>TEXT(Tableau1[[#This Row],[Date]],"mmm")</f>
        <v>janv</v>
      </c>
      <c r="N58" s="3" t="str">
        <f>"Q"&amp;ROUND(MONTH(Tableau1[[#This Row],[Date]])/3,0)</f>
        <v>Q0</v>
      </c>
    </row>
    <row r="59" spans="1:14" x14ac:dyDescent="0.35">
      <c r="A59" s="2">
        <v>45160</v>
      </c>
      <c r="B59" s="3" t="s">
        <v>15</v>
      </c>
      <c r="C59" s="3">
        <v>2150</v>
      </c>
      <c r="D59" s="4">
        <v>385.71428571428601</v>
      </c>
      <c r="E59" s="4">
        <v>285.71428571428572</v>
      </c>
      <c r="F59" s="3">
        <v>275</v>
      </c>
      <c r="G59" s="3">
        <v>0.86</v>
      </c>
      <c r="H59" s="3">
        <v>0.75</v>
      </c>
      <c r="I59" s="3">
        <v>0.96</v>
      </c>
      <c r="J59" s="3" t="s">
        <v>19</v>
      </c>
      <c r="K59" s="3" t="s">
        <v>20</v>
      </c>
      <c r="L59" s="3">
        <v>4</v>
      </c>
      <c r="M59" s="3" t="str">
        <f>TEXT(Tableau1[[#This Row],[Date]],"mmm")</f>
        <v>août</v>
      </c>
      <c r="N59" s="3" t="str">
        <f>"Q"&amp;ROUND(MONTH(Tableau1[[#This Row],[Date]])/3,0)</f>
        <v>Q3</v>
      </c>
    </row>
    <row r="60" spans="1:14" x14ac:dyDescent="0.35">
      <c r="A60" s="2">
        <v>45147</v>
      </c>
      <c r="B60" s="3" t="s">
        <v>24</v>
      </c>
      <c r="C60" s="3">
        <v>2400</v>
      </c>
      <c r="D60" s="4">
        <v>385.71428571428601</v>
      </c>
      <c r="E60" s="4">
        <v>285.71428571428572</v>
      </c>
      <c r="F60" s="3">
        <v>285</v>
      </c>
      <c r="G60" s="3">
        <v>0.96</v>
      </c>
      <c r="H60" s="3">
        <v>0.77</v>
      </c>
      <c r="I60" s="3">
        <v>0.92</v>
      </c>
      <c r="J60" s="3" t="s">
        <v>21</v>
      </c>
      <c r="K60" s="3" t="s">
        <v>23</v>
      </c>
      <c r="L60" s="3">
        <v>3</v>
      </c>
      <c r="M60" s="3" t="str">
        <f>TEXT(Tableau1[[#This Row],[Date]],"mmm")</f>
        <v>août</v>
      </c>
      <c r="N60" s="3" t="str">
        <f>"Q"&amp;ROUND(MONTH(Tableau1[[#This Row],[Date]])/3,0)</f>
        <v>Q3</v>
      </c>
    </row>
    <row r="61" spans="1:14" x14ac:dyDescent="0.35">
      <c r="A61" s="2">
        <v>45078</v>
      </c>
      <c r="B61" s="3" t="s">
        <v>18</v>
      </c>
      <c r="C61" s="3">
        <v>2450</v>
      </c>
      <c r="D61" s="4">
        <v>385.71428571428601</v>
      </c>
      <c r="E61" s="4">
        <v>285.71428571428572</v>
      </c>
      <c r="F61" s="3">
        <v>290</v>
      </c>
      <c r="G61" s="3">
        <v>0.99</v>
      </c>
      <c r="H61" s="3">
        <v>0.97</v>
      </c>
      <c r="I61" s="3">
        <v>0.73</v>
      </c>
      <c r="J61" s="3" t="s">
        <v>13</v>
      </c>
      <c r="K61" s="3" t="s">
        <v>25</v>
      </c>
      <c r="L61" s="3">
        <v>2</v>
      </c>
      <c r="M61" s="3" t="str">
        <f>TEXT(Tableau1[[#This Row],[Date]],"mmm")</f>
        <v>juin</v>
      </c>
      <c r="N61" s="3" t="str">
        <f>"Q"&amp;ROUND(MONTH(Tableau1[[#This Row],[Date]])/3,0)</f>
        <v>Q2</v>
      </c>
    </row>
    <row r="62" spans="1:14" x14ac:dyDescent="0.35">
      <c r="A62" s="2">
        <v>44986</v>
      </c>
      <c r="B62" s="3" t="s">
        <v>15</v>
      </c>
      <c r="C62" s="3">
        <v>2500</v>
      </c>
      <c r="D62" s="4">
        <v>385.71428571428601</v>
      </c>
      <c r="E62" s="4">
        <v>285.71428571428572</v>
      </c>
      <c r="F62" s="3">
        <v>310</v>
      </c>
      <c r="G62" s="3">
        <v>0.77</v>
      </c>
      <c r="H62" s="3">
        <v>0.72</v>
      </c>
      <c r="I62" s="3">
        <v>0.85</v>
      </c>
      <c r="J62" s="3" t="s">
        <v>16</v>
      </c>
      <c r="K62" s="3" t="s">
        <v>14</v>
      </c>
      <c r="L62" s="3">
        <v>7</v>
      </c>
      <c r="M62" s="3" t="str">
        <f>TEXT(Tableau1[[#This Row],[Date]],"mmm")</f>
        <v>mars</v>
      </c>
      <c r="N62" s="3" t="str">
        <f>"Q"&amp;ROUND(MONTH(Tableau1[[#This Row],[Date]])/3,0)</f>
        <v>Q1</v>
      </c>
    </row>
    <row r="63" spans="1:14" x14ac:dyDescent="0.35">
      <c r="A63" s="2">
        <v>45257</v>
      </c>
      <c r="B63" s="3" t="s">
        <v>24</v>
      </c>
      <c r="C63" s="3">
        <v>2450</v>
      </c>
      <c r="D63" s="4">
        <v>385.71428571428601</v>
      </c>
      <c r="E63" s="4">
        <v>285.71428571428572</v>
      </c>
      <c r="F63" s="3">
        <v>270</v>
      </c>
      <c r="G63" s="3">
        <v>0.77</v>
      </c>
      <c r="H63" s="3">
        <v>0.96</v>
      </c>
      <c r="I63" s="3">
        <v>0.78</v>
      </c>
      <c r="J63" s="3" t="s">
        <v>19</v>
      </c>
      <c r="K63" s="3" t="s">
        <v>17</v>
      </c>
      <c r="L63" s="3">
        <v>9</v>
      </c>
      <c r="M63" s="3" t="str">
        <f>TEXT(Tableau1[[#This Row],[Date]],"mmm")</f>
        <v>nov</v>
      </c>
      <c r="N63" s="3" t="str">
        <f>"Q"&amp;ROUND(MONTH(Tableau1[[#This Row],[Date]])/3,0)</f>
        <v>Q4</v>
      </c>
    </row>
    <row r="64" spans="1:14" x14ac:dyDescent="0.35">
      <c r="A64" s="2">
        <v>45213</v>
      </c>
      <c r="B64" s="3" t="s">
        <v>18</v>
      </c>
      <c r="C64" s="3">
        <v>2400</v>
      </c>
      <c r="D64" s="4">
        <v>385.71428571428601</v>
      </c>
      <c r="E64" s="4">
        <v>285.71428571428572</v>
      </c>
      <c r="F64" s="3">
        <v>285</v>
      </c>
      <c r="G64" s="3">
        <v>0.78</v>
      </c>
      <c r="H64" s="3">
        <v>0.8</v>
      </c>
      <c r="I64" s="3">
        <v>0.85</v>
      </c>
      <c r="J64" s="3" t="s">
        <v>21</v>
      </c>
      <c r="K64" s="3" t="s">
        <v>20</v>
      </c>
      <c r="L64" s="3">
        <v>5</v>
      </c>
      <c r="M64" s="3" t="str">
        <f>TEXT(Tableau1[[#This Row],[Date]],"mmm")</f>
        <v>oct</v>
      </c>
      <c r="N64" s="3" t="str">
        <f>"Q"&amp;ROUND(MONTH(Tableau1[[#This Row],[Date]])/3,0)</f>
        <v>Q3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6D1C-42A7-4437-9AAD-64E9DA698140}">
  <dimension ref="A2:AA29"/>
  <sheetViews>
    <sheetView showGridLines="0" topLeftCell="C1" zoomScale="67" workbookViewId="0">
      <selection activeCell="Q25" sqref="Q25"/>
    </sheetView>
  </sheetViews>
  <sheetFormatPr baseColWidth="10" defaultRowHeight="14" x14ac:dyDescent="0.3"/>
  <cols>
    <col min="1" max="1" width="37.6328125" style="3" bestFit="1" customWidth="1"/>
    <col min="2" max="2" width="5.08984375" style="3" bestFit="1" customWidth="1"/>
    <col min="3" max="3" width="3.26953125" style="3" customWidth="1"/>
    <col min="4" max="4" width="35.453125" style="3" hidden="1" customWidth="1"/>
    <col min="5" max="7" width="4.81640625" style="3" hidden="1" customWidth="1"/>
    <col min="8" max="8" width="4.81640625" style="3" bestFit="1" customWidth="1"/>
    <col min="9" max="9" width="12.7265625" style="3" bestFit="1" customWidth="1"/>
    <col min="10" max="10" width="9.54296875" style="3" bestFit="1" customWidth="1"/>
    <col min="11" max="11" width="12.54296875" style="3" bestFit="1" customWidth="1"/>
    <col min="12" max="12" width="2.08984375" style="3" customWidth="1"/>
    <col min="13" max="13" width="1.7265625" style="3" customWidth="1"/>
    <col min="14" max="14" width="12.7265625" style="3" bestFit="1" customWidth="1"/>
    <col min="15" max="15" width="16.6328125" style="3" bestFit="1" customWidth="1"/>
    <col min="16" max="16" width="12" style="3" bestFit="1" customWidth="1"/>
    <col min="17" max="17" width="12.7265625" style="3" bestFit="1" customWidth="1"/>
    <col min="18" max="19" width="9.54296875" style="3" bestFit="1" customWidth="1"/>
    <col min="20" max="20" width="4.81640625" style="3" customWidth="1"/>
    <col min="21" max="21" width="29.54296875" style="3" bestFit="1" customWidth="1"/>
    <col min="22" max="22" width="6.453125" style="3" bestFit="1" customWidth="1"/>
    <col min="23" max="23" width="10.54296875" style="3" customWidth="1"/>
    <col min="24" max="24" width="12.7265625" style="3" bestFit="1" customWidth="1"/>
    <col min="25" max="25" width="9.54296875" style="3" bestFit="1" customWidth="1"/>
    <col min="26" max="26" width="9.7265625" style="3" bestFit="1" customWidth="1"/>
    <col min="27" max="27" width="8.54296875" style="3" bestFit="1" customWidth="1"/>
    <col min="28" max="29" width="4.81640625" style="3" bestFit="1" customWidth="1"/>
    <col min="30" max="30" width="11.453125" style="3" bestFit="1" customWidth="1"/>
    <col min="31" max="16384" width="10.90625" style="3"/>
  </cols>
  <sheetData>
    <row r="2" spans="1:27" x14ac:dyDescent="0.3">
      <c r="I2" s="5" t="s">
        <v>41</v>
      </c>
      <c r="N2" s="5" t="s">
        <v>42</v>
      </c>
      <c r="Q2" s="5" t="s">
        <v>44</v>
      </c>
      <c r="U2" s="5" t="s">
        <v>46</v>
      </c>
      <c r="X2" s="5" t="s">
        <v>48</v>
      </c>
    </row>
    <row r="3" spans="1:27" x14ac:dyDescent="0.3">
      <c r="I3" s="6" t="s">
        <v>58</v>
      </c>
      <c r="J3" s="3" t="s">
        <v>39</v>
      </c>
      <c r="K3" s="3" t="s">
        <v>40</v>
      </c>
      <c r="N3" s="6" t="s">
        <v>58</v>
      </c>
      <c r="O3" s="3" t="s">
        <v>43</v>
      </c>
      <c r="Q3" s="6" t="s">
        <v>1</v>
      </c>
      <c r="R3" s="3" t="s">
        <v>39</v>
      </c>
      <c r="S3" s="3" t="s">
        <v>45</v>
      </c>
      <c r="U3" s="6" t="s">
        <v>46</v>
      </c>
      <c r="V3" s="3" t="s">
        <v>47</v>
      </c>
      <c r="X3" s="6" t="s">
        <v>1</v>
      </c>
      <c r="Y3" s="3" t="s">
        <v>39</v>
      </c>
    </row>
    <row r="4" spans="1:27" x14ac:dyDescent="0.3">
      <c r="A4" s="5" t="s">
        <v>60</v>
      </c>
      <c r="I4" s="7" t="s">
        <v>26</v>
      </c>
      <c r="J4" s="9">
        <v>12900</v>
      </c>
      <c r="K4" s="9">
        <v>6000.0000000000009</v>
      </c>
      <c r="N4" s="7" t="s">
        <v>26</v>
      </c>
      <c r="O4" s="4">
        <v>1435</v>
      </c>
      <c r="Q4" s="7" t="s">
        <v>12</v>
      </c>
      <c r="R4" s="9">
        <v>50045</v>
      </c>
      <c r="S4" s="9">
        <v>45042.857142857159</v>
      </c>
      <c r="U4" s="7" t="s">
        <v>14</v>
      </c>
      <c r="V4" s="4">
        <v>96</v>
      </c>
      <c r="X4" s="7" t="s">
        <v>13</v>
      </c>
      <c r="Y4" s="9">
        <v>30381</v>
      </c>
    </row>
    <row r="5" spans="1:27" x14ac:dyDescent="0.3">
      <c r="A5" s="6" t="s">
        <v>52</v>
      </c>
      <c r="I5" s="7" t="s">
        <v>27</v>
      </c>
      <c r="J5" s="9">
        <v>11256</v>
      </c>
      <c r="K5" s="9">
        <v>24285.28571428571</v>
      </c>
      <c r="N5" s="7" t="s">
        <v>27</v>
      </c>
      <c r="O5" s="4">
        <v>185</v>
      </c>
      <c r="Q5" s="7" t="s">
        <v>18</v>
      </c>
      <c r="R5" s="9">
        <v>46112</v>
      </c>
      <c r="S5" s="9">
        <v>29742.857142857156</v>
      </c>
      <c r="U5" s="7" t="s">
        <v>23</v>
      </c>
      <c r="V5" s="4">
        <v>66</v>
      </c>
      <c r="X5" s="7" t="s">
        <v>19</v>
      </c>
      <c r="Y5" s="9">
        <v>63874</v>
      </c>
    </row>
    <row r="6" spans="1:27" x14ac:dyDescent="0.3">
      <c r="A6" s="7" t="s">
        <v>49</v>
      </c>
      <c r="B6" s="10">
        <v>0.85555555555555574</v>
      </c>
      <c r="I6" s="7" t="s">
        <v>28</v>
      </c>
      <c r="J6" s="9">
        <v>11700</v>
      </c>
      <c r="K6" s="9">
        <v>9714.2857142857156</v>
      </c>
      <c r="N6" s="7" t="s">
        <v>28</v>
      </c>
      <c r="O6" s="4">
        <v>688</v>
      </c>
      <c r="Q6" s="7" t="s">
        <v>15</v>
      </c>
      <c r="R6" s="9">
        <v>38283</v>
      </c>
      <c r="S6" s="9">
        <v>25300.857142857149</v>
      </c>
      <c r="U6" s="7" t="s">
        <v>17</v>
      </c>
      <c r="V6" s="4">
        <v>74</v>
      </c>
      <c r="X6" s="7" t="s">
        <v>16</v>
      </c>
      <c r="Y6" s="9">
        <v>25744</v>
      </c>
    </row>
    <row r="7" spans="1:27" x14ac:dyDescent="0.3">
      <c r="A7" s="7" t="s">
        <v>50</v>
      </c>
      <c r="B7" s="10">
        <v>0.85492063492063519</v>
      </c>
      <c r="I7" s="7" t="s">
        <v>29</v>
      </c>
      <c r="J7" s="9">
        <v>10400</v>
      </c>
      <c r="K7" s="9">
        <v>13571.428571428569</v>
      </c>
      <c r="N7" s="7" t="s">
        <v>29</v>
      </c>
      <c r="O7" s="4">
        <v>810</v>
      </c>
      <c r="Q7" s="7" t="s">
        <v>24</v>
      </c>
      <c r="R7" s="9">
        <v>22921</v>
      </c>
      <c r="S7" s="9">
        <v>13214.285714285725</v>
      </c>
      <c r="U7" s="7" t="s">
        <v>20</v>
      </c>
      <c r="V7" s="4">
        <v>59</v>
      </c>
      <c r="X7" s="7" t="s">
        <v>21</v>
      </c>
      <c r="Y7" s="9">
        <v>23719</v>
      </c>
    </row>
    <row r="8" spans="1:27" x14ac:dyDescent="0.3">
      <c r="A8" s="7" t="s">
        <v>51</v>
      </c>
      <c r="B8" s="10">
        <v>0.8447619047619046</v>
      </c>
      <c r="I8" s="7" t="s">
        <v>30</v>
      </c>
      <c r="J8" s="9">
        <v>12995</v>
      </c>
      <c r="K8" s="9">
        <v>12571.285714285716</v>
      </c>
      <c r="N8" s="7" t="s">
        <v>30</v>
      </c>
      <c r="O8" s="4">
        <v>850</v>
      </c>
      <c r="Q8" s="7" t="s">
        <v>38</v>
      </c>
      <c r="R8" s="9">
        <v>157361</v>
      </c>
      <c r="S8" s="9">
        <v>113300.85714285719</v>
      </c>
      <c r="U8" s="7" t="s">
        <v>25</v>
      </c>
      <c r="V8" s="4">
        <v>41</v>
      </c>
      <c r="X8" s="7" t="s">
        <v>22</v>
      </c>
      <c r="Y8" s="9">
        <v>13643</v>
      </c>
    </row>
    <row r="9" spans="1:27" x14ac:dyDescent="0.3">
      <c r="I9" s="7" t="s">
        <v>31</v>
      </c>
      <c r="J9" s="9">
        <v>13450</v>
      </c>
      <c r="K9" s="9">
        <v>12999.999999999998</v>
      </c>
      <c r="N9" s="7" t="s">
        <v>31</v>
      </c>
      <c r="O9" s="4">
        <v>991</v>
      </c>
      <c r="U9" s="7" t="s">
        <v>38</v>
      </c>
      <c r="V9" s="4">
        <v>336</v>
      </c>
      <c r="X9" s="7" t="s">
        <v>38</v>
      </c>
      <c r="Y9" s="9">
        <v>157361</v>
      </c>
    </row>
    <row r="10" spans="1:27" x14ac:dyDescent="0.3">
      <c r="I10" s="7" t="s">
        <v>32</v>
      </c>
      <c r="J10" s="9">
        <v>11000</v>
      </c>
      <c r="K10" s="9">
        <v>20142.85714285713</v>
      </c>
      <c r="N10" s="7" t="s">
        <v>32</v>
      </c>
      <c r="O10" s="4">
        <v>300</v>
      </c>
    </row>
    <row r="11" spans="1:27" x14ac:dyDescent="0.3">
      <c r="A11" s="7" t="s">
        <v>49</v>
      </c>
      <c r="B11" s="11">
        <f>GETPIVOTDATA("Moyenne de Sales Completion Rate",$A$5)</f>
        <v>0.85555555555555574</v>
      </c>
      <c r="I11" s="7" t="s">
        <v>33</v>
      </c>
      <c r="J11" s="9">
        <v>17050</v>
      </c>
      <c r="K11" s="9">
        <v>3428.5714285714316</v>
      </c>
      <c r="N11" s="7" t="s">
        <v>33</v>
      </c>
      <c r="O11" s="4">
        <v>646</v>
      </c>
    </row>
    <row r="12" spans="1:27" x14ac:dyDescent="0.3">
      <c r="A12" s="3" t="s">
        <v>53</v>
      </c>
      <c r="B12" s="11">
        <f>1-B11</f>
        <v>0.14444444444444426</v>
      </c>
      <c r="I12" s="7" t="s">
        <v>34</v>
      </c>
      <c r="J12" s="9">
        <v>3600</v>
      </c>
      <c r="K12" s="9">
        <v>9571.428571428567</v>
      </c>
      <c r="N12" s="7" t="s">
        <v>34</v>
      </c>
      <c r="O12" s="4">
        <v>190</v>
      </c>
    </row>
    <row r="13" spans="1:27" x14ac:dyDescent="0.3">
      <c r="A13" s="7" t="s">
        <v>50</v>
      </c>
      <c r="B13" s="11">
        <f>GETPIVOTDATA("Moyenne de Profit Completion Rate",$A$5)</f>
        <v>0.85492063492063519</v>
      </c>
      <c r="I13" s="7" t="s">
        <v>35</v>
      </c>
      <c r="J13" s="9">
        <v>26729</v>
      </c>
      <c r="K13" s="9">
        <v>30142.428571428576</v>
      </c>
      <c r="N13" s="7" t="s">
        <v>35</v>
      </c>
      <c r="O13" s="4">
        <v>1450</v>
      </c>
      <c r="U13" s="14" t="s">
        <v>46</v>
      </c>
      <c r="V13" s="14"/>
      <c r="W13" s="14"/>
      <c r="Z13" s="14" t="s">
        <v>9</v>
      </c>
      <c r="AA13" s="14" t="s">
        <v>2</v>
      </c>
    </row>
    <row r="14" spans="1:27" x14ac:dyDescent="0.3">
      <c r="A14" s="3" t="s">
        <v>53</v>
      </c>
      <c r="B14" s="11">
        <f>1-B13</f>
        <v>0.14507936507936481</v>
      </c>
      <c r="I14" s="7" t="s">
        <v>36</v>
      </c>
      <c r="J14" s="9">
        <v>22481</v>
      </c>
      <c r="K14" s="9">
        <v>20857.142857142862</v>
      </c>
      <c r="N14" s="7" t="s">
        <v>36</v>
      </c>
      <c r="O14" s="4">
        <v>1497</v>
      </c>
      <c r="U14" s="3" t="str">
        <f>U4</f>
        <v>Speed</v>
      </c>
      <c r="V14" s="3">
        <f>GETPIVOTDATA("Score",$U$3,"Customer Satisfaction",U14)</f>
        <v>96</v>
      </c>
      <c r="Z14" s="3" t="str">
        <f>X4</f>
        <v>Argentina</v>
      </c>
      <c r="AA14" s="9">
        <f>GETPIVOTDATA("Sales",$X$3,"Country",Z14)</f>
        <v>30381</v>
      </c>
    </row>
    <row r="15" spans="1:27" x14ac:dyDescent="0.3">
      <c r="A15" s="7" t="s">
        <v>51</v>
      </c>
      <c r="B15" s="11">
        <f>GETPIVOTDATA("Moyenne de Customer Completion Rate",$A$5)</f>
        <v>0.8447619047619046</v>
      </c>
      <c r="I15" s="7" t="s">
        <v>37</v>
      </c>
      <c r="J15" s="9">
        <v>3800</v>
      </c>
      <c r="K15" s="9">
        <v>3714.2857142857147</v>
      </c>
      <c r="N15" s="7" t="s">
        <v>37</v>
      </c>
      <c r="O15" s="4">
        <v>318</v>
      </c>
      <c r="U15" s="3" t="str">
        <f>U5</f>
        <v>Service</v>
      </c>
      <c r="V15" s="3">
        <f t="shared" ref="V15:V18" si="0">GETPIVOTDATA("Score",$U$3,"Customer Satisfaction",U15)</f>
        <v>66</v>
      </c>
      <c r="Z15" s="3" t="str">
        <f>X5</f>
        <v>Brazil</v>
      </c>
      <c r="AA15" s="9">
        <f t="shared" ref="AA15:AA18" si="1">GETPIVOTDATA("Sales",$X$3,"Country",Z15)</f>
        <v>63874</v>
      </c>
    </row>
    <row r="16" spans="1:27" x14ac:dyDescent="0.3">
      <c r="A16" s="7" t="s">
        <v>53</v>
      </c>
      <c r="B16" s="11">
        <f>1-B15</f>
        <v>0.1552380952380954</v>
      </c>
      <c r="I16" s="7" t="s">
        <v>38</v>
      </c>
      <c r="J16" s="9">
        <v>157361</v>
      </c>
      <c r="K16" s="9">
        <v>166999</v>
      </c>
      <c r="N16" s="7" t="s">
        <v>38</v>
      </c>
      <c r="O16" s="8">
        <v>9360</v>
      </c>
      <c r="U16" s="3" t="str">
        <f>U6</f>
        <v>Quality</v>
      </c>
      <c r="V16" s="3">
        <f t="shared" si="0"/>
        <v>74</v>
      </c>
      <c r="Z16" s="3" t="str">
        <f>X6</f>
        <v>Colombia</v>
      </c>
      <c r="AA16" s="9">
        <f t="shared" si="1"/>
        <v>25744</v>
      </c>
    </row>
    <row r="17" spans="1:27" x14ac:dyDescent="0.3">
      <c r="A17" s="3" t="s">
        <v>57</v>
      </c>
      <c r="B17" s="11">
        <f>GETPIVOTDATA(" Sales",$I$3)/GETPIVOTDATA(" Target Sales",$I$3)</f>
        <v>0.94228707956335067</v>
      </c>
      <c r="U17" s="3" t="str">
        <f>U7</f>
        <v>Hygiene</v>
      </c>
      <c r="V17" s="3">
        <f t="shared" si="0"/>
        <v>59</v>
      </c>
      <c r="Z17" s="3" t="str">
        <f>X7</f>
        <v>Ecuador</v>
      </c>
      <c r="AA17" s="9">
        <f t="shared" si="1"/>
        <v>23719</v>
      </c>
    </row>
    <row r="18" spans="1:27" x14ac:dyDescent="0.3">
      <c r="A18" s="3" t="s">
        <v>53</v>
      </c>
      <c r="B18" s="10">
        <f>1-B17</f>
        <v>5.7712920436649329E-2</v>
      </c>
      <c r="U18" s="3" t="str">
        <f>U8</f>
        <v>Availability</v>
      </c>
      <c r="V18" s="3">
        <f t="shared" si="0"/>
        <v>41</v>
      </c>
      <c r="Z18" s="3" t="str">
        <f>X8</f>
        <v>Peru</v>
      </c>
      <c r="AA18" s="9">
        <f t="shared" si="1"/>
        <v>13643</v>
      </c>
    </row>
    <row r="19" spans="1:27" x14ac:dyDescent="0.3">
      <c r="Q19" s="3" t="str">
        <f>Q4</f>
        <v>East</v>
      </c>
      <c r="R19" s="15">
        <f>GETPIVOTDATA(" Sales",$Q$3,"Region","East")</f>
        <v>50045</v>
      </c>
      <c r="S19" s="15">
        <f>GETPIVOTDATA(" Profit",$Q$3,"Region","East")</f>
        <v>45042.857142857159</v>
      </c>
    </row>
    <row r="20" spans="1:27" x14ac:dyDescent="0.3">
      <c r="Q20" s="3" t="str">
        <f>Q5</f>
        <v>South</v>
      </c>
      <c r="R20" s="15">
        <f>GETPIVOTDATA(" Sales",$Q$3,"Region","South")</f>
        <v>46112</v>
      </c>
      <c r="S20" s="15">
        <f>GETPIVOTDATA(" Profit",$Q$3,"Region","South")</f>
        <v>29742.857142857156</v>
      </c>
    </row>
    <row r="21" spans="1:27" x14ac:dyDescent="0.3">
      <c r="Q21" s="3" t="str">
        <f>Q6</f>
        <v>West</v>
      </c>
      <c r="R21" s="15">
        <f>GETPIVOTDATA(" Sales",$Q$3,"Region","West")</f>
        <v>38283</v>
      </c>
      <c r="S21" s="15">
        <f>GETPIVOTDATA(" Profit",$Q$3,"Region","West")</f>
        <v>25300.857142857149</v>
      </c>
    </row>
    <row r="22" spans="1:27" x14ac:dyDescent="0.3">
      <c r="Q22" s="3" t="str">
        <f>Q7</f>
        <v>North</v>
      </c>
      <c r="R22" s="15">
        <f>GETPIVOTDATA(" Sales",$Q$3,"Region","North")</f>
        <v>22921</v>
      </c>
      <c r="S22" s="15">
        <f>GETPIVOTDATA(" Profit",$Q$3,"Region","North")</f>
        <v>13214.285714285725</v>
      </c>
    </row>
    <row r="25" spans="1:27" x14ac:dyDescent="0.3">
      <c r="A25" s="14" t="s">
        <v>54</v>
      </c>
      <c r="B25" s="14" t="s">
        <v>56</v>
      </c>
    </row>
    <row r="26" spans="1:27" x14ac:dyDescent="0.3">
      <c r="A26" s="3" t="s">
        <v>2</v>
      </c>
      <c r="B26" s="13">
        <f>GETPIVOTDATA(" Sales",$I$3)</f>
        <v>157361</v>
      </c>
    </row>
    <row r="27" spans="1:27" x14ac:dyDescent="0.3">
      <c r="A27" s="3" t="s">
        <v>3</v>
      </c>
      <c r="B27" s="13">
        <f>GETPIVOTDATA(" Profit",$Q$3)</f>
        <v>113300.85714285719</v>
      </c>
    </row>
    <row r="28" spans="1:27" x14ac:dyDescent="0.3">
      <c r="A28" s="3" t="s">
        <v>55</v>
      </c>
      <c r="B28" s="4">
        <f>GETPIVOTDATA("No of Customers",$N$3)</f>
        <v>9360</v>
      </c>
    </row>
    <row r="29" spans="1:27" x14ac:dyDescent="0.3">
      <c r="A29" s="3" t="s">
        <v>4</v>
      </c>
      <c r="B29" s="13">
        <f>GETPIVOTDATA(" Target Sales",$I$3)</f>
        <v>166999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01F9-5AE5-45E2-8ADC-2390828566E3}">
  <dimension ref="A1"/>
  <sheetViews>
    <sheetView showGridLines="0" tabSelected="1" zoomScale="69" zoomScaleNormal="104" workbookViewId="0">
      <selection activeCell="S12" sqref="S12"/>
    </sheetView>
  </sheetViews>
  <sheetFormatPr baseColWidth="10" defaultRowHeight="14" x14ac:dyDescent="0.3"/>
  <cols>
    <col min="1" max="16384" width="10.90625" style="12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TCD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N</dc:creator>
  <cp:lastModifiedBy>onesim n'dri</cp:lastModifiedBy>
  <dcterms:created xsi:type="dcterms:W3CDTF">2025-01-31T08:22:50Z</dcterms:created>
  <dcterms:modified xsi:type="dcterms:W3CDTF">2025-08-22T09:09:45Z</dcterms:modified>
</cp:coreProperties>
</file>